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24226"/>
  <mc:AlternateContent xmlns:mc="http://schemas.openxmlformats.org/markup-compatibility/2006">
    <mc:Choice Requires="x15">
      <x15ac:absPath xmlns:x15ac="http://schemas.microsoft.com/office/spreadsheetml/2010/11/ac" url="\\ssecom.sharepoint.com@SSL\DavWWWRoot\teams\PSCSNS\Shared Documents\General\PSCSNS - Migration\Tariffs\2021_22\Final\21-22 SCOT &amp; LC14 update_Feb 21\EDN SCOTs\"/>
    </mc:Choice>
  </mc:AlternateContent>
  <xr:revisionPtr revIDLastSave="582" documentId="13_ncr:1_{44077237-F06A-40F2-8864-1167D1F385E2}" xr6:coauthVersionLast="41" xr6:coauthVersionMax="46" xr10:uidLastSave="{7692BCBF-CFF9-45FB-ADF3-ABD100F2158C}"/>
  <bookViews>
    <workbookView xWindow="-110" yWindow="-110" windowWidth="19420" windowHeight="10420" tabRatio="822" xr2:uid="{00000000-000D-0000-FFFF-FFFF00000000}"/>
  </bookViews>
  <sheets>
    <sheet name="Overview" sheetId="1" r:id="rId1"/>
    <sheet name="Annex 1 LV, HV &amp; UMS charges_A" sheetId="2" r:id="rId2"/>
    <sheet name="Annex 1 LV, HV &amp; UMS charges_B" sheetId="25" r:id="rId3"/>
    <sheet name="Annex 1 LV, HV &amp; UMS charges_C" sheetId="26" r:id="rId4"/>
    <sheet name="Annex 1 LV, HV &amp; UMS charges_D" sheetId="27" r:id="rId5"/>
    <sheet name="Annex 1 LV, HV &amp; UMS charges_E" sheetId="28" r:id="rId6"/>
    <sheet name="Annex 1 LV, HV &amp; UMS charges_F" sheetId="29" r:id="rId7"/>
    <sheet name="Annex 1 LV, HV &amp; UMS charges_G" sheetId="30" r:id="rId8"/>
    <sheet name="Annex 1 LV, HV &amp; UMS charges_J" sheetId="31" r:id="rId9"/>
    <sheet name="Annex 1 LV, HV &amp; UMS charges_K" sheetId="32" r:id="rId10"/>
    <sheet name="Annex 1 LV, HV &amp; UMS charges_L" sheetId="33" r:id="rId11"/>
    <sheet name="Annex 1 LV, HV &amp; UMS charges_M" sheetId="34" r:id="rId12"/>
    <sheet name="Annex 2 EHV charges" sheetId="12" r:id="rId13"/>
    <sheet name="Annex 2a Import" sheetId="13" state="hidden" r:id="rId14"/>
    <sheet name="Annex 2b Export" sheetId="14" state="hidden" r:id="rId15"/>
    <sheet name="Annex 3 Preserved charges" sheetId="4" r:id="rId16"/>
    <sheet name="Annex 4 LDNO charges_A" sheetId="5" r:id="rId17"/>
    <sheet name="Annex 4 LDNO charges_B" sheetId="35" r:id="rId18"/>
    <sheet name="Annex 4 LDNO charges_C" sheetId="36" r:id="rId19"/>
    <sheet name="Annex 4 LDNO charges_D" sheetId="37" r:id="rId20"/>
    <sheet name="Annex 4 LDNO charges_E" sheetId="38" r:id="rId21"/>
    <sheet name="Annex 4 LDNO charges_F" sheetId="39" r:id="rId22"/>
    <sheet name="Annex 4 LDNO charges_G" sheetId="40" r:id="rId23"/>
    <sheet name="Annex 4 LDNO charges_J" sheetId="41" r:id="rId24"/>
    <sheet name="Annex 4 LDNO charges_K" sheetId="42" r:id="rId25"/>
    <sheet name="Annex 4 LDNO charges_L" sheetId="43" r:id="rId26"/>
    <sheet name="Annex 4 LDNO charges_M" sheetId="44" r:id="rId27"/>
    <sheet name="Annex 5 LLFs_A" sheetId="6" r:id="rId28"/>
    <sheet name="Annex 5 LLFs_B" sheetId="45" r:id="rId29"/>
    <sheet name="Annex 5 LLFs_C" sheetId="46" r:id="rId30"/>
    <sheet name="Annex 5 LLFs_D" sheetId="47" r:id="rId31"/>
    <sheet name="Annex 5 LLFs_E" sheetId="48" r:id="rId32"/>
    <sheet name="Annex 5 LLFs_F" sheetId="49" r:id="rId33"/>
    <sheet name="Annex 5 LLFs_F (2)" sheetId="75" r:id="rId34"/>
    <sheet name="Annex 5 LLFs_G" sheetId="50" r:id="rId35"/>
    <sheet name="Annex 5 LLFs_J" sheetId="51" r:id="rId36"/>
    <sheet name="Annex 5 LLFs_K" sheetId="52" r:id="rId37"/>
    <sheet name="Annex 5 LLFs_L" sheetId="53" r:id="rId38"/>
    <sheet name="Annex 5 LLFs_M" sheetId="54" r:id="rId39"/>
    <sheet name="Annex 6 New or Amended EHV" sheetId="8" r:id="rId40"/>
    <sheet name="Annex 7 Pass-Through Costs_A" sheetId="24" r:id="rId41"/>
    <sheet name="Annex 7 Pass-Through Costs_B" sheetId="55" r:id="rId42"/>
    <sheet name="Annex 7 Pass-Through Costs_C" sheetId="56" r:id="rId43"/>
    <sheet name="Annex 7 Pass-Through Costs_D" sheetId="57" r:id="rId44"/>
    <sheet name="Annex 7 Pass-Through Costs_E" sheetId="58" r:id="rId45"/>
    <sheet name="Annex 7 Pass-Through Costs_F" sheetId="59" r:id="rId46"/>
    <sheet name="Annex 7 Pass-Through Costs_G" sheetId="60" r:id="rId47"/>
    <sheet name="Annex 7 Pass-Through Costs_J" sheetId="61" r:id="rId48"/>
    <sheet name="Annex 7 Pass-Through Costs_K" sheetId="62" r:id="rId49"/>
    <sheet name="Annex 7 Pass-Through Costs_L" sheetId="63" r:id="rId50"/>
    <sheet name="Annex 7 Pass-Through Costs_M" sheetId="64" r:id="rId51"/>
    <sheet name="Nodal prices_A" sheetId="7" r:id="rId52"/>
    <sheet name="Nodal prices_B" sheetId="65" r:id="rId53"/>
    <sheet name="Nodal prices_C" sheetId="66" r:id="rId54"/>
    <sheet name="Nodal prices_D" sheetId="67" r:id="rId55"/>
    <sheet name="Nodal prices_E" sheetId="68" r:id="rId56"/>
    <sheet name="Nodal prices_F" sheetId="69" r:id="rId57"/>
    <sheet name="Nodal prices_G" sheetId="70" r:id="rId58"/>
    <sheet name="Nodal prices_J" sheetId="71" r:id="rId59"/>
    <sheet name="Nodal prices_K" sheetId="72" r:id="rId60"/>
    <sheet name="Nodal prices_L" sheetId="73" r:id="rId61"/>
    <sheet name="Nodal prices_M" sheetId="74" r:id="rId62"/>
    <sheet name="SSC unit rate lookup" sheetId="20" r:id="rId63"/>
    <sheet name="Charge Calculator" sheetId="15" r:id="rId64"/>
  </sheets>
  <definedNames>
    <definedName name="_xlnm._FilterDatabase" localSheetId="12" hidden="1">'Annex 2 EHV charges'!$A$10:$M$14</definedName>
    <definedName name="_xlnm._FilterDatabase" localSheetId="62" hidden="1">'SSC unit rate lookup'!$A$28:$D$764</definedName>
    <definedName name="OLE_LINK1" localSheetId="15">'Annex 3 Preserved charges'!#REF!</definedName>
    <definedName name="_xlnm.Print_Area" localSheetId="1">'Annex 1 LV, HV &amp; UMS charges_A'!$A$2:$K$29</definedName>
    <definedName name="_xlnm.Print_Area" localSheetId="2">'Annex 1 LV, HV &amp; UMS charges_B'!$A$2:$K$29</definedName>
    <definedName name="_xlnm.Print_Area" localSheetId="3">'Annex 1 LV, HV &amp; UMS charges_C'!$A$2:$K$29</definedName>
    <definedName name="_xlnm.Print_Area" localSheetId="4">'Annex 1 LV, HV &amp; UMS charges_D'!$A$2:$K$29</definedName>
    <definedName name="_xlnm.Print_Area" localSheetId="5">'Annex 1 LV, HV &amp; UMS charges_E'!$A$2:$K$29</definedName>
    <definedName name="_xlnm.Print_Area" localSheetId="6">'Annex 1 LV, HV &amp; UMS charges_F'!$A$2:$K$29</definedName>
    <definedName name="_xlnm.Print_Area" localSheetId="7">'Annex 1 LV, HV &amp; UMS charges_G'!$A$2:$K$29</definedName>
    <definedName name="_xlnm.Print_Area" localSheetId="8">'Annex 1 LV, HV &amp; UMS charges_J'!$A$2:$K$29</definedName>
    <definedName name="_xlnm.Print_Area" localSheetId="9">'Annex 1 LV, HV &amp; UMS charges_K'!$A$2:$K$29</definedName>
    <definedName name="_xlnm.Print_Area" localSheetId="10">'Annex 1 LV, HV &amp; UMS charges_L'!$A$2:$K$29</definedName>
    <definedName name="_xlnm.Print_Area" localSheetId="11">'Annex 1 LV, HV &amp; UMS charges_M'!$A$2:$K$29</definedName>
    <definedName name="_xlnm.Print_Area" localSheetId="12">'Annex 2 EHV charges'!$A$2:$O$14</definedName>
    <definedName name="_xlnm.Print_Area" localSheetId="13">'Annex 2a Import'!$A$2:$H$150</definedName>
    <definedName name="_xlnm.Print_Area" localSheetId="14">'Annex 2b Export'!$A$2:$H$140</definedName>
    <definedName name="_xlnm.Print_Area" localSheetId="15">'Annex 3 Preserved charges'!$A$2:$J$21</definedName>
    <definedName name="_xlnm.Print_Area" localSheetId="16">'Annex 4 LDNO charges_A'!$A$2:$J$9</definedName>
    <definedName name="_xlnm.Print_Area" localSheetId="17">'Annex 4 LDNO charges_B'!$A$2:$J$9</definedName>
    <definedName name="_xlnm.Print_Area" localSheetId="18">'Annex 4 LDNO charges_C'!$A$2:$J$9</definedName>
    <definedName name="_xlnm.Print_Area" localSheetId="19">'Annex 4 LDNO charges_D'!$A$2:$J$9</definedName>
    <definedName name="_xlnm.Print_Area" localSheetId="20">'Annex 4 LDNO charges_E'!$A$2:$J$9</definedName>
    <definedName name="_xlnm.Print_Area" localSheetId="21">'Annex 4 LDNO charges_F'!$A$2:$J$9</definedName>
    <definedName name="_xlnm.Print_Area" localSheetId="22">'Annex 4 LDNO charges_G'!$A$2:$J$9</definedName>
    <definedName name="_xlnm.Print_Area" localSheetId="23">'Annex 4 LDNO charges_J'!$A$2:$J$9</definedName>
    <definedName name="_xlnm.Print_Area" localSheetId="24">'Annex 4 LDNO charges_K'!$A$2:$J$9</definedName>
    <definedName name="_xlnm.Print_Area" localSheetId="25">'Annex 4 LDNO charges_L'!$A$2:$J$9</definedName>
    <definedName name="_xlnm.Print_Area" localSheetId="26">'Annex 4 LDNO charges_M'!$A$2:$J$9</definedName>
    <definedName name="_xlnm.Print_Area" localSheetId="27">'Annex 5 LLFs_A'!$A$2:$F$39</definedName>
    <definedName name="_xlnm.Print_Area" localSheetId="28">'Annex 5 LLFs_B'!$A$2:$F$41</definedName>
    <definedName name="_xlnm.Print_Area" localSheetId="29">'Annex 5 LLFs_C'!$A$2:$F$39</definedName>
    <definedName name="_xlnm.Print_Area" localSheetId="30">'Annex 5 LLFs_D'!$A$2:$F$41</definedName>
    <definedName name="_xlnm.Print_Area" localSheetId="31">'Annex 5 LLFs_E'!$A$2:$F$39</definedName>
    <definedName name="_xlnm.Print_Area" localSheetId="32">'Annex 5 LLFs_F'!$A$2:$F$41</definedName>
    <definedName name="_xlnm.Print_Area" localSheetId="33">'Annex 5 LLFs_F (2)'!$A$2:$F$37</definedName>
    <definedName name="_xlnm.Print_Area" localSheetId="34">'Annex 5 LLFs_G'!$A$2:$F$40</definedName>
    <definedName name="_xlnm.Print_Area" localSheetId="35">'Annex 5 LLFs_J'!$A$2:$F$39</definedName>
    <definedName name="_xlnm.Print_Area" localSheetId="36">'Annex 5 LLFs_K'!$A$2:$F$41</definedName>
    <definedName name="_xlnm.Print_Area" localSheetId="37">'Annex 5 LLFs_L'!$A$2:$F$41</definedName>
    <definedName name="_xlnm.Print_Area" localSheetId="38">'Annex 5 LLFs_M'!$A$2:$F$39</definedName>
    <definedName name="_xlnm.Print_Area" localSheetId="39">'Annex 6 New or Amended EHV'!$A$4:$P$10</definedName>
    <definedName name="_xlnm.Print_Area" localSheetId="40">'Annex 7 Pass-Through Costs_A'!$A$2:$F$45</definedName>
    <definedName name="_xlnm.Print_Area" localSheetId="41">'Annex 7 Pass-Through Costs_B'!$A$2:$F$45</definedName>
    <definedName name="_xlnm.Print_Area" localSheetId="42">'Annex 7 Pass-Through Costs_C'!$A$2:$F$45</definedName>
    <definedName name="_xlnm.Print_Area" localSheetId="43">'Annex 7 Pass-Through Costs_D'!$A$2:$F$45</definedName>
    <definedName name="_xlnm.Print_Area" localSheetId="44">'Annex 7 Pass-Through Costs_E'!$A$2:$F$45</definedName>
    <definedName name="_xlnm.Print_Area" localSheetId="45">'Annex 7 Pass-Through Costs_F'!$A$2:$F$45</definedName>
    <definedName name="_xlnm.Print_Area" localSheetId="46">'Annex 7 Pass-Through Costs_G'!$A$2:$F$45</definedName>
    <definedName name="_xlnm.Print_Area" localSheetId="47">'Annex 7 Pass-Through Costs_J'!$A$2:$F$45</definedName>
    <definedName name="_xlnm.Print_Area" localSheetId="48">'Annex 7 Pass-Through Costs_K'!$A$2:$F$45</definedName>
    <definedName name="_xlnm.Print_Area" localSheetId="49">'Annex 7 Pass-Through Costs_L'!$A$2:$F$45</definedName>
    <definedName name="_xlnm.Print_Area" localSheetId="50">'Annex 7 Pass-Through Costs_M'!$A$2:$F$45</definedName>
    <definedName name="_xlnm.Print_Area" localSheetId="51">'Nodal prices_A'!$A$2:$D$26</definedName>
    <definedName name="_xlnm.Print_Area" localSheetId="52">'Nodal prices_B'!$A$2:$D$26</definedName>
    <definedName name="_xlnm.Print_Area" localSheetId="53">'Nodal prices_C'!$A$2:$D$26</definedName>
    <definedName name="_xlnm.Print_Area" localSheetId="54">'Nodal prices_D'!$A$2:$D$26</definedName>
    <definedName name="_xlnm.Print_Area" localSheetId="55">'Nodal prices_E'!$A$2:$D$26</definedName>
    <definedName name="_xlnm.Print_Area" localSheetId="56">'Nodal prices_F'!$A$2:$D$26</definedName>
    <definedName name="_xlnm.Print_Area" localSheetId="57">'Nodal prices_G'!$A$2:$D$26</definedName>
    <definedName name="_xlnm.Print_Area" localSheetId="58">'Nodal prices_J'!$A$2:$D$26</definedName>
    <definedName name="_xlnm.Print_Area" localSheetId="59">'Nodal prices_K'!$A$2:$D$26</definedName>
    <definedName name="_xlnm.Print_Area" localSheetId="60">'Nodal prices_L'!$A$2:$D$26</definedName>
    <definedName name="_xlnm.Print_Area" localSheetId="61">'Nodal prices_M'!$A$2:$D$26</definedName>
    <definedName name="_xlnm.Print_Titles" localSheetId="1">'Annex 1 LV, HV &amp; UMS charges_A'!$2:$13</definedName>
    <definedName name="_xlnm.Print_Titles" localSheetId="2">'Annex 1 LV, HV &amp; UMS charges_B'!$2:$13</definedName>
    <definedName name="_xlnm.Print_Titles" localSheetId="3">'Annex 1 LV, HV &amp; UMS charges_C'!$2:$13</definedName>
    <definedName name="_xlnm.Print_Titles" localSheetId="4">'Annex 1 LV, HV &amp; UMS charges_D'!$2:$13</definedName>
    <definedName name="_xlnm.Print_Titles" localSheetId="5">'Annex 1 LV, HV &amp; UMS charges_E'!$2:$13</definedName>
    <definedName name="_xlnm.Print_Titles" localSheetId="6">'Annex 1 LV, HV &amp; UMS charges_F'!$2:$13</definedName>
    <definedName name="_xlnm.Print_Titles" localSheetId="7">'Annex 1 LV, HV &amp; UMS charges_G'!$2:$13</definedName>
    <definedName name="_xlnm.Print_Titles" localSheetId="8">'Annex 1 LV, HV &amp; UMS charges_J'!$2:$13</definedName>
    <definedName name="_xlnm.Print_Titles" localSheetId="9">'Annex 1 LV, HV &amp; UMS charges_K'!$2:$13</definedName>
    <definedName name="_xlnm.Print_Titles" localSheetId="10">'Annex 1 LV, HV &amp; UMS charges_L'!$2:$13</definedName>
    <definedName name="_xlnm.Print_Titles" localSheetId="11">'Annex 1 LV, HV &amp; UMS charges_M'!$2:$13</definedName>
    <definedName name="_xlnm.Print_Titles" localSheetId="12">'Annex 2 EHV charges'!$10:$10</definedName>
    <definedName name="_xlnm.Print_Titles" localSheetId="13">'Annex 2a Import'!$2:$4</definedName>
    <definedName name="_xlnm.Print_Titles" localSheetId="14">'Annex 2b Export'!$2:$4</definedName>
    <definedName name="_xlnm.Print_Titles" localSheetId="16">'Annex 4 LDNO charges_A'!#REF!</definedName>
    <definedName name="_xlnm.Print_Titles" localSheetId="17">'Annex 4 LDNO charges_B'!#REF!</definedName>
    <definedName name="_xlnm.Print_Titles" localSheetId="18">'Annex 4 LDNO charges_C'!#REF!</definedName>
    <definedName name="_xlnm.Print_Titles" localSheetId="19">'Annex 4 LDNO charges_D'!#REF!</definedName>
    <definedName name="_xlnm.Print_Titles" localSheetId="20">'Annex 4 LDNO charges_E'!#REF!</definedName>
    <definedName name="_xlnm.Print_Titles" localSheetId="21">'Annex 4 LDNO charges_F'!#REF!</definedName>
    <definedName name="_xlnm.Print_Titles" localSheetId="22">'Annex 4 LDNO charges_G'!#REF!</definedName>
    <definedName name="_xlnm.Print_Titles" localSheetId="23">'Annex 4 LDNO charges_J'!#REF!</definedName>
    <definedName name="_xlnm.Print_Titles" localSheetId="24">'Annex 4 LDNO charges_K'!#REF!</definedName>
    <definedName name="_xlnm.Print_Titles" localSheetId="25">'Annex 4 LDNO charges_L'!#REF!</definedName>
    <definedName name="_xlnm.Print_Titles" localSheetId="26">'Annex 4 LDNO charges_M'!#REF!</definedName>
    <definedName name="_xlnm.Print_Titles" localSheetId="39">'Annex 6 New or Amended EHV'!$4:$5</definedName>
    <definedName name="_xlnm.Print_Titles" localSheetId="40">'Annex 7 Pass-Through Costs_A'!$4:$4</definedName>
    <definedName name="_xlnm.Print_Titles" localSheetId="41">'Annex 7 Pass-Through Costs_B'!$4:$4</definedName>
    <definedName name="_xlnm.Print_Titles" localSheetId="42">'Annex 7 Pass-Through Costs_C'!$4:$4</definedName>
    <definedName name="_xlnm.Print_Titles" localSheetId="43">'Annex 7 Pass-Through Costs_D'!$4:$4</definedName>
    <definedName name="_xlnm.Print_Titles" localSheetId="44">'Annex 7 Pass-Through Costs_E'!$4:$4</definedName>
    <definedName name="_xlnm.Print_Titles" localSheetId="45">'Annex 7 Pass-Through Costs_F'!$4:$4</definedName>
    <definedName name="_xlnm.Print_Titles" localSheetId="46">'Annex 7 Pass-Through Costs_G'!$4:$4</definedName>
    <definedName name="_xlnm.Print_Titles" localSheetId="47">'Annex 7 Pass-Through Costs_J'!$4:$4</definedName>
    <definedName name="_xlnm.Print_Titles" localSheetId="48">'Annex 7 Pass-Through Costs_K'!$4:$4</definedName>
    <definedName name="_xlnm.Print_Titles" localSheetId="49">'Annex 7 Pass-Through Costs_L'!$4:$4</definedName>
    <definedName name="_xlnm.Print_Titles" localSheetId="50">'Annex 7 Pass-Through Costs_M'!$4:$4</definedName>
    <definedName name="_xlnm.Print_Titles" localSheetId="51">'Nodal prices_A'!$2:$3</definedName>
    <definedName name="_xlnm.Print_Titles" localSheetId="52">'Nodal prices_B'!$2:$3</definedName>
    <definedName name="_xlnm.Print_Titles" localSheetId="53">'Nodal prices_C'!$2:$3</definedName>
    <definedName name="_xlnm.Print_Titles" localSheetId="54">'Nodal prices_D'!$2:$3</definedName>
    <definedName name="_xlnm.Print_Titles" localSheetId="55">'Nodal prices_E'!$2:$3</definedName>
    <definedName name="_xlnm.Print_Titles" localSheetId="56">'Nodal prices_F'!$2:$3</definedName>
    <definedName name="_xlnm.Print_Titles" localSheetId="57">'Nodal prices_G'!$2:$3</definedName>
    <definedName name="_xlnm.Print_Titles" localSheetId="58">'Nodal prices_J'!$2:$3</definedName>
    <definedName name="_xlnm.Print_Titles" localSheetId="59">'Nodal prices_K'!$2:$3</definedName>
    <definedName name="_xlnm.Print_Titles" localSheetId="60">'Nodal prices_L'!$2:$3</definedName>
    <definedName name="_xlnm.Print_Titles" localSheetId="61">'Nodal prices_M'!$2:$3</definedName>
    <definedName name="_xlnm.Print_Titles" localSheetId="62">'SSC unit rate lookup'!$28:$28</definedName>
    <definedName name="Z_5032A364_B81A_48DA_88DA_AB3B86B47EE9_.wvu.PrintArea" localSheetId="1" hidden="1">'Annex 1 LV, HV &amp; UMS charges_A'!$A$2:$K$29</definedName>
    <definedName name="Z_5032A364_B81A_48DA_88DA_AB3B86B47EE9_.wvu.PrintArea" localSheetId="2" hidden="1">'Annex 1 LV, HV &amp; UMS charges_B'!$A$2:$K$29</definedName>
    <definedName name="Z_5032A364_B81A_48DA_88DA_AB3B86B47EE9_.wvu.PrintArea" localSheetId="3" hidden="1">'Annex 1 LV, HV &amp; UMS charges_C'!$A$2:$K$29</definedName>
    <definedName name="Z_5032A364_B81A_48DA_88DA_AB3B86B47EE9_.wvu.PrintArea" localSheetId="4" hidden="1">'Annex 1 LV, HV &amp; UMS charges_D'!$A$2:$K$29</definedName>
    <definedName name="Z_5032A364_B81A_48DA_88DA_AB3B86B47EE9_.wvu.PrintArea" localSheetId="5" hidden="1">'Annex 1 LV, HV &amp; UMS charges_E'!$A$2:$K$29</definedName>
    <definedName name="Z_5032A364_B81A_48DA_88DA_AB3B86B47EE9_.wvu.PrintArea" localSheetId="6" hidden="1">'Annex 1 LV, HV &amp; UMS charges_F'!$A$2:$K$29</definedName>
    <definedName name="Z_5032A364_B81A_48DA_88DA_AB3B86B47EE9_.wvu.PrintArea" localSheetId="7" hidden="1">'Annex 1 LV, HV &amp; UMS charges_G'!$A$2:$K$29</definedName>
    <definedName name="Z_5032A364_B81A_48DA_88DA_AB3B86B47EE9_.wvu.PrintArea" localSheetId="8" hidden="1">'Annex 1 LV, HV &amp; UMS charges_J'!$A$2:$K$29</definedName>
    <definedName name="Z_5032A364_B81A_48DA_88DA_AB3B86B47EE9_.wvu.PrintArea" localSheetId="9" hidden="1">'Annex 1 LV, HV &amp; UMS charges_K'!$A$2:$K$29</definedName>
    <definedName name="Z_5032A364_B81A_48DA_88DA_AB3B86B47EE9_.wvu.PrintArea" localSheetId="10" hidden="1">'Annex 1 LV, HV &amp; UMS charges_L'!$A$2:$K$29</definedName>
    <definedName name="Z_5032A364_B81A_48DA_88DA_AB3B86B47EE9_.wvu.PrintArea" localSheetId="11" hidden="1">'Annex 1 LV, HV &amp; UMS charges_M'!$A$2:$K$29</definedName>
    <definedName name="Z_5032A364_B81A_48DA_88DA_AB3B86B47EE9_.wvu.PrintArea" localSheetId="12" hidden="1">'Annex 2 EHV charges'!$A$2:$I$14</definedName>
    <definedName name="Z_5032A364_B81A_48DA_88DA_AB3B86B47EE9_.wvu.PrintArea" localSheetId="15" hidden="1">'Annex 3 Preserved charges'!$A$2:$J$21</definedName>
    <definedName name="Z_5032A364_B81A_48DA_88DA_AB3B86B47EE9_.wvu.PrintArea" localSheetId="16" hidden="1">'Annex 4 LDNO charges_A'!$A$2:$I$9</definedName>
    <definedName name="Z_5032A364_B81A_48DA_88DA_AB3B86B47EE9_.wvu.PrintArea" localSheetId="17" hidden="1">'Annex 4 LDNO charges_B'!$A$2:$I$9</definedName>
    <definedName name="Z_5032A364_B81A_48DA_88DA_AB3B86B47EE9_.wvu.PrintArea" localSheetId="18" hidden="1">'Annex 4 LDNO charges_C'!$A$2:$I$9</definedName>
    <definedName name="Z_5032A364_B81A_48DA_88DA_AB3B86B47EE9_.wvu.PrintArea" localSheetId="19" hidden="1">'Annex 4 LDNO charges_D'!$A$2:$I$9</definedName>
    <definedName name="Z_5032A364_B81A_48DA_88DA_AB3B86B47EE9_.wvu.PrintArea" localSheetId="20" hidden="1">'Annex 4 LDNO charges_E'!$A$2:$I$9</definedName>
    <definedName name="Z_5032A364_B81A_48DA_88DA_AB3B86B47EE9_.wvu.PrintArea" localSheetId="21" hidden="1">'Annex 4 LDNO charges_F'!$A$2:$I$9</definedName>
    <definedName name="Z_5032A364_B81A_48DA_88DA_AB3B86B47EE9_.wvu.PrintArea" localSheetId="22" hidden="1">'Annex 4 LDNO charges_G'!$A$2:$I$9</definedName>
    <definedName name="Z_5032A364_B81A_48DA_88DA_AB3B86B47EE9_.wvu.PrintArea" localSheetId="23" hidden="1">'Annex 4 LDNO charges_J'!$A$2:$I$9</definedName>
    <definedName name="Z_5032A364_B81A_48DA_88DA_AB3B86B47EE9_.wvu.PrintArea" localSheetId="24" hidden="1">'Annex 4 LDNO charges_K'!$A$2:$I$9</definedName>
    <definedName name="Z_5032A364_B81A_48DA_88DA_AB3B86B47EE9_.wvu.PrintArea" localSheetId="25" hidden="1">'Annex 4 LDNO charges_L'!$A$2:$I$9</definedName>
    <definedName name="Z_5032A364_B81A_48DA_88DA_AB3B86B47EE9_.wvu.PrintArea" localSheetId="26" hidden="1">'Annex 4 LDNO charges_M'!$A$2:$I$9</definedName>
    <definedName name="Z_5032A364_B81A_48DA_88DA_AB3B86B47EE9_.wvu.PrintArea" localSheetId="27" hidden="1">'Annex 5 LLFs_A'!$A$3:$F$39</definedName>
    <definedName name="Z_5032A364_B81A_48DA_88DA_AB3B86B47EE9_.wvu.PrintArea" localSheetId="28" hidden="1">'Annex 5 LLFs_B'!$A$3:$F$41</definedName>
    <definedName name="Z_5032A364_B81A_48DA_88DA_AB3B86B47EE9_.wvu.PrintArea" localSheetId="29" hidden="1">'Annex 5 LLFs_C'!$A$3:$F$39</definedName>
    <definedName name="Z_5032A364_B81A_48DA_88DA_AB3B86B47EE9_.wvu.PrintArea" localSheetId="30" hidden="1">'Annex 5 LLFs_D'!$A$3:$F$41</definedName>
    <definedName name="Z_5032A364_B81A_48DA_88DA_AB3B86B47EE9_.wvu.PrintArea" localSheetId="31" hidden="1">'Annex 5 LLFs_E'!$A$3:$F$39</definedName>
    <definedName name="Z_5032A364_B81A_48DA_88DA_AB3B86B47EE9_.wvu.PrintArea" localSheetId="32" hidden="1">'Annex 5 LLFs_F'!$A$3:$F$41</definedName>
    <definedName name="Z_5032A364_B81A_48DA_88DA_AB3B86B47EE9_.wvu.PrintArea" localSheetId="33" hidden="1">'Annex 5 LLFs_F (2)'!$A$3:$F$37</definedName>
    <definedName name="Z_5032A364_B81A_48DA_88DA_AB3B86B47EE9_.wvu.PrintArea" localSheetId="34" hidden="1">'Annex 5 LLFs_G'!$A$3:$F$40</definedName>
    <definedName name="Z_5032A364_B81A_48DA_88DA_AB3B86B47EE9_.wvu.PrintArea" localSheetId="35" hidden="1">'Annex 5 LLFs_J'!$A$3:$F$39</definedName>
    <definedName name="Z_5032A364_B81A_48DA_88DA_AB3B86B47EE9_.wvu.PrintArea" localSheetId="36" hidden="1">'Annex 5 LLFs_K'!$A$3:$F$41</definedName>
    <definedName name="Z_5032A364_B81A_48DA_88DA_AB3B86B47EE9_.wvu.PrintArea" localSheetId="37" hidden="1">'Annex 5 LLFs_L'!$A$3:$F$41</definedName>
    <definedName name="Z_5032A364_B81A_48DA_88DA_AB3B86B47EE9_.wvu.PrintArea" localSheetId="38" hidden="1">'Annex 5 LLFs_M'!$A$3:$F$39</definedName>
    <definedName name="Z_5032A364_B81A_48DA_88DA_AB3B86B47EE9_.wvu.PrintArea" localSheetId="39" hidden="1">'Annex 6 New or Amended EHV'!$A$1:$P$10</definedName>
    <definedName name="Z_5032A364_B81A_48DA_88DA_AB3B86B47EE9_.wvu.PrintArea" localSheetId="40" hidden="1">'Annex 7 Pass-Through Costs_A'!$A$2:$D$5</definedName>
    <definedName name="Z_5032A364_B81A_48DA_88DA_AB3B86B47EE9_.wvu.PrintArea" localSheetId="41" hidden="1">'Annex 7 Pass-Through Costs_B'!$A$2:$D$5</definedName>
    <definedName name="Z_5032A364_B81A_48DA_88DA_AB3B86B47EE9_.wvu.PrintArea" localSheetId="42" hidden="1">'Annex 7 Pass-Through Costs_C'!$A$2:$D$5</definedName>
    <definedName name="Z_5032A364_B81A_48DA_88DA_AB3B86B47EE9_.wvu.PrintArea" localSheetId="43" hidden="1">'Annex 7 Pass-Through Costs_D'!$A$2:$D$5</definedName>
    <definedName name="Z_5032A364_B81A_48DA_88DA_AB3B86B47EE9_.wvu.PrintArea" localSheetId="44" hidden="1">'Annex 7 Pass-Through Costs_E'!$A$2:$D$5</definedName>
    <definedName name="Z_5032A364_B81A_48DA_88DA_AB3B86B47EE9_.wvu.PrintArea" localSheetId="45" hidden="1">'Annex 7 Pass-Through Costs_F'!$A$2:$D$5</definedName>
    <definedName name="Z_5032A364_B81A_48DA_88DA_AB3B86B47EE9_.wvu.PrintArea" localSheetId="46" hidden="1">'Annex 7 Pass-Through Costs_G'!$A$2:$D$5</definedName>
    <definedName name="Z_5032A364_B81A_48DA_88DA_AB3B86B47EE9_.wvu.PrintArea" localSheetId="47" hidden="1">'Annex 7 Pass-Through Costs_J'!$A$2:$D$5</definedName>
    <definedName name="Z_5032A364_B81A_48DA_88DA_AB3B86B47EE9_.wvu.PrintArea" localSheetId="48" hidden="1">'Annex 7 Pass-Through Costs_K'!$A$2:$D$5</definedName>
    <definedName name="Z_5032A364_B81A_48DA_88DA_AB3B86B47EE9_.wvu.PrintArea" localSheetId="49" hidden="1">'Annex 7 Pass-Through Costs_L'!$A$2:$D$5</definedName>
    <definedName name="Z_5032A364_B81A_48DA_88DA_AB3B86B47EE9_.wvu.PrintArea" localSheetId="50" hidden="1">'Annex 7 Pass-Through Costs_M'!$A$2:$D$5</definedName>
    <definedName name="Z_5032A364_B81A_48DA_88DA_AB3B86B47EE9_.wvu.PrintArea" localSheetId="51" hidden="1">'Nodal prices_A'!$A$2:$D$26</definedName>
    <definedName name="Z_5032A364_B81A_48DA_88DA_AB3B86B47EE9_.wvu.PrintArea" localSheetId="52" hidden="1">'Nodal prices_B'!$A$2:$D$26</definedName>
    <definedName name="Z_5032A364_B81A_48DA_88DA_AB3B86B47EE9_.wvu.PrintArea" localSheetId="53" hidden="1">'Nodal prices_C'!$A$2:$D$26</definedName>
    <definedName name="Z_5032A364_B81A_48DA_88DA_AB3B86B47EE9_.wvu.PrintArea" localSheetId="54" hidden="1">'Nodal prices_D'!$A$2:$D$26</definedName>
    <definedName name="Z_5032A364_B81A_48DA_88DA_AB3B86B47EE9_.wvu.PrintArea" localSheetId="55" hidden="1">'Nodal prices_E'!$A$2:$D$26</definedName>
    <definedName name="Z_5032A364_B81A_48DA_88DA_AB3B86B47EE9_.wvu.PrintArea" localSheetId="56" hidden="1">'Nodal prices_F'!$A$2:$D$26</definedName>
    <definedName name="Z_5032A364_B81A_48DA_88DA_AB3B86B47EE9_.wvu.PrintArea" localSheetId="57" hidden="1">'Nodal prices_G'!$A$2:$D$26</definedName>
    <definedName name="Z_5032A364_B81A_48DA_88DA_AB3B86B47EE9_.wvu.PrintArea" localSheetId="58" hidden="1">'Nodal prices_J'!$A$2:$D$26</definedName>
    <definedName name="Z_5032A364_B81A_48DA_88DA_AB3B86B47EE9_.wvu.PrintArea" localSheetId="59" hidden="1">'Nodal prices_K'!$A$2:$D$26</definedName>
    <definedName name="Z_5032A364_B81A_48DA_88DA_AB3B86B47EE9_.wvu.PrintArea" localSheetId="60" hidden="1">'Nodal prices_L'!$A$2:$D$26</definedName>
    <definedName name="Z_5032A364_B81A_48DA_88DA_AB3B86B47EE9_.wvu.PrintArea" localSheetId="61" hidden="1">'Nodal prices_M'!$A$2:$D$26</definedName>
    <definedName name="Z_5032A364_B81A_48DA_88DA_AB3B86B47EE9_.wvu.PrintTitles" localSheetId="1" hidden="1">'Annex 1 LV, HV &amp; UMS charges_A'!$2:$13</definedName>
    <definedName name="Z_5032A364_B81A_48DA_88DA_AB3B86B47EE9_.wvu.PrintTitles" localSheetId="2" hidden="1">'Annex 1 LV, HV &amp; UMS charges_B'!$2:$13</definedName>
    <definedName name="Z_5032A364_B81A_48DA_88DA_AB3B86B47EE9_.wvu.PrintTitles" localSheetId="3" hidden="1">'Annex 1 LV, HV &amp; UMS charges_C'!$2:$13</definedName>
    <definedName name="Z_5032A364_B81A_48DA_88DA_AB3B86B47EE9_.wvu.PrintTitles" localSheetId="4" hidden="1">'Annex 1 LV, HV &amp; UMS charges_D'!$2:$13</definedName>
    <definedName name="Z_5032A364_B81A_48DA_88DA_AB3B86B47EE9_.wvu.PrintTitles" localSheetId="5" hidden="1">'Annex 1 LV, HV &amp; UMS charges_E'!$2:$13</definedName>
    <definedName name="Z_5032A364_B81A_48DA_88DA_AB3B86B47EE9_.wvu.PrintTitles" localSheetId="6" hidden="1">'Annex 1 LV, HV &amp; UMS charges_F'!$2:$13</definedName>
    <definedName name="Z_5032A364_B81A_48DA_88DA_AB3B86B47EE9_.wvu.PrintTitles" localSheetId="7" hidden="1">'Annex 1 LV, HV &amp; UMS charges_G'!$2:$13</definedName>
    <definedName name="Z_5032A364_B81A_48DA_88DA_AB3B86B47EE9_.wvu.PrintTitles" localSheetId="8" hidden="1">'Annex 1 LV, HV &amp; UMS charges_J'!$2:$13</definedName>
    <definedName name="Z_5032A364_B81A_48DA_88DA_AB3B86B47EE9_.wvu.PrintTitles" localSheetId="9" hidden="1">'Annex 1 LV, HV &amp; UMS charges_K'!$2:$13</definedName>
    <definedName name="Z_5032A364_B81A_48DA_88DA_AB3B86B47EE9_.wvu.PrintTitles" localSheetId="10" hidden="1">'Annex 1 LV, HV &amp; UMS charges_L'!$2:$13</definedName>
    <definedName name="Z_5032A364_B81A_48DA_88DA_AB3B86B47EE9_.wvu.PrintTitles" localSheetId="11" hidden="1">'Annex 1 LV, HV &amp; UMS charges_M'!$2:$13</definedName>
    <definedName name="Z_5032A364_B81A_48DA_88DA_AB3B86B47EE9_.wvu.PrintTitles" localSheetId="12" hidden="1">'Annex 2 EHV charges'!$2:$10</definedName>
    <definedName name="Z_5032A364_B81A_48DA_88DA_AB3B86B47EE9_.wvu.PrintTitles" localSheetId="16" hidden="1">'Annex 4 LDNO charges_A'!$2:$9</definedName>
    <definedName name="Z_5032A364_B81A_48DA_88DA_AB3B86B47EE9_.wvu.PrintTitles" localSheetId="17" hidden="1">'Annex 4 LDNO charges_B'!$2:$9</definedName>
    <definedName name="Z_5032A364_B81A_48DA_88DA_AB3B86B47EE9_.wvu.PrintTitles" localSheetId="18" hidden="1">'Annex 4 LDNO charges_C'!$2:$9</definedName>
    <definedName name="Z_5032A364_B81A_48DA_88DA_AB3B86B47EE9_.wvu.PrintTitles" localSheetId="19" hidden="1">'Annex 4 LDNO charges_D'!$2:$9</definedName>
    <definedName name="Z_5032A364_B81A_48DA_88DA_AB3B86B47EE9_.wvu.PrintTitles" localSheetId="20" hidden="1">'Annex 4 LDNO charges_E'!$2:$9</definedName>
    <definedName name="Z_5032A364_B81A_48DA_88DA_AB3B86B47EE9_.wvu.PrintTitles" localSheetId="21" hidden="1">'Annex 4 LDNO charges_F'!$2:$9</definedName>
    <definedName name="Z_5032A364_B81A_48DA_88DA_AB3B86B47EE9_.wvu.PrintTitles" localSheetId="22" hidden="1">'Annex 4 LDNO charges_G'!$2:$9</definedName>
    <definedName name="Z_5032A364_B81A_48DA_88DA_AB3B86B47EE9_.wvu.PrintTitles" localSheetId="23" hidden="1">'Annex 4 LDNO charges_J'!$2:$9</definedName>
    <definedName name="Z_5032A364_B81A_48DA_88DA_AB3B86B47EE9_.wvu.PrintTitles" localSheetId="24" hidden="1">'Annex 4 LDNO charges_K'!$2:$9</definedName>
    <definedName name="Z_5032A364_B81A_48DA_88DA_AB3B86B47EE9_.wvu.PrintTitles" localSheetId="25" hidden="1">'Annex 4 LDNO charges_L'!$2:$9</definedName>
    <definedName name="Z_5032A364_B81A_48DA_88DA_AB3B86B47EE9_.wvu.PrintTitles" localSheetId="26" hidden="1">'Annex 4 LDNO charges_M'!$2:$9</definedName>
    <definedName name="Z_5032A364_B81A_48DA_88DA_AB3B86B47EE9_.wvu.PrintTitles" localSheetId="39" hidden="1">'Annex 6 New or Amended EHV'!$4:$5</definedName>
    <definedName name="Z_5032A364_B81A_48DA_88DA_AB3B86B47EE9_.wvu.PrintTitles" localSheetId="40" hidden="1">'Annex 7 Pass-Through Costs_A'!$2:$4</definedName>
    <definedName name="Z_5032A364_B81A_48DA_88DA_AB3B86B47EE9_.wvu.PrintTitles" localSheetId="41" hidden="1">'Annex 7 Pass-Through Costs_B'!$2:$4</definedName>
    <definedName name="Z_5032A364_B81A_48DA_88DA_AB3B86B47EE9_.wvu.PrintTitles" localSheetId="42" hidden="1">'Annex 7 Pass-Through Costs_C'!$2:$4</definedName>
    <definedName name="Z_5032A364_B81A_48DA_88DA_AB3B86B47EE9_.wvu.PrintTitles" localSheetId="43" hidden="1">'Annex 7 Pass-Through Costs_D'!$2:$4</definedName>
    <definedName name="Z_5032A364_B81A_48DA_88DA_AB3B86B47EE9_.wvu.PrintTitles" localSheetId="44" hidden="1">'Annex 7 Pass-Through Costs_E'!$2:$4</definedName>
    <definedName name="Z_5032A364_B81A_48DA_88DA_AB3B86B47EE9_.wvu.PrintTitles" localSheetId="45" hidden="1">'Annex 7 Pass-Through Costs_F'!$2:$4</definedName>
    <definedName name="Z_5032A364_B81A_48DA_88DA_AB3B86B47EE9_.wvu.PrintTitles" localSheetId="46" hidden="1">'Annex 7 Pass-Through Costs_G'!$2:$4</definedName>
    <definedName name="Z_5032A364_B81A_48DA_88DA_AB3B86B47EE9_.wvu.PrintTitles" localSheetId="47" hidden="1">'Annex 7 Pass-Through Costs_J'!$2:$4</definedName>
    <definedName name="Z_5032A364_B81A_48DA_88DA_AB3B86B47EE9_.wvu.PrintTitles" localSheetId="48" hidden="1">'Annex 7 Pass-Through Costs_K'!$2:$4</definedName>
    <definedName name="Z_5032A364_B81A_48DA_88DA_AB3B86B47EE9_.wvu.PrintTitles" localSheetId="49" hidden="1">'Annex 7 Pass-Through Costs_L'!$2:$4</definedName>
    <definedName name="Z_5032A364_B81A_48DA_88DA_AB3B86B47EE9_.wvu.PrintTitles" localSheetId="50" hidden="1">'Annex 7 Pass-Through Costs_M'!$2:$4</definedName>
    <definedName name="Z_5032A364_B81A_48DA_88DA_AB3B86B47EE9_.wvu.PrintTitles" localSheetId="51" hidden="1">'Nodal prices_A'!$2:$3</definedName>
    <definedName name="Z_5032A364_B81A_48DA_88DA_AB3B86B47EE9_.wvu.PrintTitles" localSheetId="52" hidden="1">'Nodal prices_B'!$2:$3</definedName>
    <definedName name="Z_5032A364_B81A_48DA_88DA_AB3B86B47EE9_.wvu.PrintTitles" localSheetId="53" hidden="1">'Nodal prices_C'!$2:$3</definedName>
    <definedName name="Z_5032A364_B81A_48DA_88DA_AB3B86B47EE9_.wvu.PrintTitles" localSheetId="54" hidden="1">'Nodal prices_D'!$2:$3</definedName>
    <definedName name="Z_5032A364_B81A_48DA_88DA_AB3B86B47EE9_.wvu.PrintTitles" localSheetId="55" hidden="1">'Nodal prices_E'!$2:$3</definedName>
    <definedName name="Z_5032A364_B81A_48DA_88DA_AB3B86B47EE9_.wvu.PrintTitles" localSheetId="56" hidden="1">'Nodal prices_F'!$2:$3</definedName>
    <definedName name="Z_5032A364_B81A_48DA_88DA_AB3B86B47EE9_.wvu.PrintTitles" localSheetId="57" hidden="1">'Nodal prices_G'!$2:$3</definedName>
    <definedName name="Z_5032A364_B81A_48DA_88DA_AB3B86B47EE9_.wvu.PrintTitles" localSheetId="58" hidden="1">'Nodal prices_J'!$2:$3</definedName>
    <definedName name="Z_5032A364_B81A_48DA_88DA_AB3B86B47EE9_.wvu.PrintTitles" localSheetId="59" hidden="1">'Nodal prices_K'!$2:$3</definedName>
    <definedName name="Z_5032A364_B81A_48DA_88DA_AB3B86B47EE9_.wvu.PrintTitles" localSheetId="60" hidden="1">'Nodal prices_L'!$2:$3</definedName>
    <definedName name="Z_5032A364_B81A_48DA_88DA_AB3B86B47EE9_.wvu.PrintTitles" localSheetId="61" hidden="1">'Nodal prices_M'!$2:$3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 i="56" l="1"/>
  <c r="B7" i="56"/>
  <c r="B8" i="56"/>
  <c r="B9" i="56"/>
  <c r="B10" i="56"/>
  <c r="B11" i="56"/>
  <c r="B12" i="56"/>
  <c r="B13" i="56"/>
  <c r="B14" i="56"/>
  <c r="B15" i="56"/>
  <c r="B16" i="56"/>
  <c r="B17" i="56"/>
  <c r="B18" i="56"/>
  <c r="B19" i="56"/>
  <c r="B20" i="56"/>
  <c r="B21" i="56"/>
  <c r="B22" i="56"/>
  <c r="B23" i="56"/>
  <c r="B24" i="56"/>
  <c r="B25" i="56"/>
  <c r="B26" i="56"/>
  <c r="B27" i="56"/>
  <c r="B28" i="56"/>
  <c r="B29" i="56"/>
  <c r="B30" i="56"/>
  <c r="B31" i="56"/>
  <c r="B32" i="56"/>
  <c r="B33" i="56"/>
  <c r="B34" i="56"/>
  <c r="B35" i="56"/>
  <c r="B36" i="56"/>
  <c r="B37" i="56"/>
  <c r="B38" i="56"/>
  <c r="B39" i="56"/>
  <c r="B40" i="56"/>
  <c r="B41" i="56"/>
  <c r="B42" i="56"/>
  <c r="B43" i="56"/>
  <c r="B44" i="56"/>
  <c r="B45" i="56"/>
  <c r="B46" i="56"/>
  <c r="B47" i="56"/>
  <c r="B48" i="56"/>
  <c r="B49" i="56"/>
  <c r="B50" i="56"/>
  <c r="B51" i="56"/>
  <c r="B52" i="56"/>
  <c r="B53" i="56"/>
  <c r="B54" i="56"/>
  <c r="B55" i="56"/>
  <c r="B56" i="56"/>
  <c r="B57" i="56"/>
  <c r="B58" i="56"/>
  <c r="B59" i="56"/>
  <c r="B60" i="56"/>
  <c r="B61" i="56"/>
  <c r="B62" i="56"/>
  <c r="B63" i="56"/>
  <c r="B64" i="56"/>
  <c r="C6" i="64"/>
  <c r="C7" i="64"/>
  <c r="C8" i="64"/>
  <c r="C9" i="64"/>
  <c r="C10" i="64"/>
  <c r="C11" i="64"/>
  <c r="C12" i="64"/>
  <c r="C13" i="64"/>
  <c r="C14" i="64"/>
  <c r="C15" i="64"/>
  <c r="C16" i="64"/>
  <c r="C17" i="64"/>
  <c r="C18" i="64"/>
  <c r="C19" i="64"/>
  <c r="C20" i="64"/>
  <c r="C21" i="64"/>
  <c r="C22" i="64"/>
  <c r="C23" i="64"/>
  <c r="C24" i="64"/>
  <c r="C25" i="64"/>
  <c r="C26" i="64"/>
  <c r="C27" i="64"/>
  <c r="C28" i="64"/>
  <c r="C29" i="64"/>
  <c r="C30" i="64"/>
  <c r="C31" i="64"/>
  <c r="C32" i="64"/>
  <c r="C33" i="64"/>
  <c r="C34" i="64"/>
  <c r="C35" i="64"/>
  <c r="C36" i="64"/>
  <c r="C37" i="64"/>
  <c r="C38" i="64"/>
  <c r="C39" i="64"/>
  <c r="C40" i="64"/>
  <c r="C41" i="64"/>
  <c r="C42" i="64"/>
  <c r="C43" i="64"/>
  <c r="C44" i="64"/>
  <c r="C45" i="64"/>
  <c r="C46" i="64"/>
  <c r="C47" i="64"/>
  <c r="C48" i="64"/>
  <c r="C49" i="64"/>
  <c r="C50" i="64"/>
  <c r="C51" i="64"/>
  <c r="C52" i="64"/>
  <c r="C53" i="64"/>
  <c r="C54" i="64"/>
  <c r="C55" i="64"/>
  <c r="C56" i="64"/>
  <c r="C57" i="64"/>
  <c r="C58" i="64"/>
  <c r="C59" i="64"/>
  <c r="C60" i="64"/>
  <c r="C61" i="64"/>
  <c r="C62" i="64"/>
  <c r="C63" i="64"/>
  <c r="C64" i="64"/>
  <c r="C5" i="64"/>
  <c r="B64" i="64"/>
  <c r="B63" i="64"/>
  <c r="B62" i="64"/>
  <c r="B61" i="64"/>
  <c r="B60" i="64"/>
  <c r="B59" i="64"/>
  <c r="B58" i="64"/>
  <c r="B57" i="64"/>
  <c r="B56" i="64"/>
  <c r="B55" i="64"/>
  <c r="B54" i="64"/>
  <c r="B53" i="64"/>
  <c r="B52" i="64"/>
  <c r="B51" i="64"/>
  <c r="B50" i="64"/>
  <c r="B49" i="64"/>
  <c r="B48" i="64"/>
  <c r="B47" i="64"/>
  <c r="B46" i="64"/>
  <c r="B45" i="64"/>
  <c r="B44" i="64"/>
  <c r="B43" i="64"/>
  <c r="B42" i="64"/>
  <c r="B41" i="64"/>
  <c r="B40" i="64"/>
  <c r="B39" i="64"/>
  <c r="B38" i="64"/>
  <c r="B37" i="64"/>
  <c r="B36" i="64"/>
  <c r="B35" i="64"/>
  <c r="B34" i="64"/>
  <c r="B33" i="64"/>
  <c r="B32" i="64"/>
  <c r="B31" i="64"/>
  <c r="B30" i="64"/>
  <c r="B29" i="64"/>
  <c r="B28" i="64"/>
  <c r="B27" i="64"/>
  <c r="B26" i="64"/>
  <c r="B25" i="64"/>
  <c r="B24" i="64"/>
  <c r="B23" i="64"/>
  <c r="B22" i="64"/>
  <c r="B21" i="64"/>
  <c r="B20" i="64"/>
  <c r="B19" i="64"/>
  <c r="B18" i="64"/>
  <c r="B17" i="64"/>
  <c r="B16" i="64"/>
  <c r="B15" i="64"/>
  <c r="B14" i="64"/>
  <c r="B13" i="64"/>
  <c r="B12" i="64"/>
  <c r="B11" i="64"/>
  <c r="B10" i="64"/>
  <c r="B9" i="64"/>
  <c r="B8" i="64"/>
  <c r="B7" i="64"/>
  <c r="B6" i="64"/>
  <c r="B5" i="64"/>
  <c r="C6" i="63"/>
  <c r="C7" i="63"/>
  <c r="C8" i="63"/>
  <c r="C9" i="63"/>
  <c r="C10" i="63"/>
  <c r="C11" i="63"/>
  <c r="C12" i="63"/>
  <c r="C13" i="63"/>
  <c r="C14" i="63"/>
  <c r="C15" i="63"/>
  <c r="C16" i="63"/>
  <c r="C17" i="63"/>
  <c r="C18" i="63"/>
  <c r="C19" i="63"/>
  <c r="C20" i="63"/>
  <c r="C21" i="63"/>
  <c r="C22" i="63"/>
  <c r="C23" i="63"/>
  <c r="C24" i="63"/>
  <c r="C25" i="63"/>
  <c r="C26" i="63"/>
  <c r="C27" i="63"/>
  <c r="C28" i="63"/>
  <c r="C29" i="63"/>
  <c r="C30" i="63"/>
  <c r="C31" i="63"/>
  <c r="C32" i="63"/>
  <c r="C33" i="63"/>
  <c r="C34" i="63"/>
  <c r="C35" i="63"/>
  <c r="C36" i="63"/>
  <c r="C37" i="63"/>
  <c r="C38" i="63"/>
  <c r="C39" i="63"/>
  <c r="C40" i="63"/>
  <c r="C41" i="63"/>
  <c r="C42" i="63"/>
  <c r="C43" i="63"/>
  <c r="C44" i="63"/>
  <c r="C45" i="63"/>
  <c r="C46" i="63"/>
  <c r="C47" i="63"/>
  <c r="C48" i="63"/>
  <c r="C49" i="63"/>
  <c r="C50" i="63"/>
  <c r="C51" i="63"/>
  <c r="C52" i="63"/>
  <c r="C53" i="63"/>
  <c r="C54" i="63"/>
  <c r="C55" i="63"/>
  <c r="C56" i="63"/>
  <c r="C57" i="63"/>
  <c r="C58" i="63"/>
  <c r="C59" i="63"/>
  <c r="C60" i="63"/>
  <c r="C61" i="63"/>
  <c r="C62" i="63"/>
  <c r="C63" i="63"/>
  <c r="C64" i="63"/>
  <c r="C5" i="63"/>
  <c r="B6" i="63"/>
  <c r="B7" i="63"/>
  <c r="B8" i="63"/>
  <c r="B9" i="63"/>
  <c r="B10" i="63"/>
  <c r="B11" i="63"/>
  <c r="B12" i="63"/>
  <c r="B13" i="63"/>
  <c r="B14" i="63"/>
  <c r="B15" i="63"/>
  <c r="B16" i="63"/>
  <c r="B17" i="63"/>
  <c r="B18" i="63"/>
  <c r="B19" i="63"/>
  <c r="B20" i="63"/>
  <c r="B21" i="63"/>
  <c r="B22" i="63"/>
  <c r="B23" i="63"/>
  <c r="B24" i="63"/>
  <c r="B25" i="63"/>
  <c r="B26" i="63"/>
  <c r="B27" i="63"/>
  <c r="B28" i="63"/>
  <c r="B29" i="63"/>
  <c r="B30" i="63"/>
  <c r="B31" i="63"/>
  <c r="B32" i="63"/>
  <c r="B33" i="63"/>
  <c r="B34" i="63"/>
  <c r="B35" i="63"/>
  <c r="B36" i="63"/>
  <c r="B37" i="63"/>
  <c r="B38" i="63"/>
  <c r="B39" i="63"/>
  <c r="B40" i="63"/>
  <c r="B41" i="63"/>
  <c r="B42" i="63"/>
  <c r="B43" i="63"/>
  <c r="B44" i="63"/>
  <c r="B45" i="63"/>
  <c r="B46" i="63"/>
  <c r="B47" i="63"/>
  <c r="B48" i="63"/>
  <c r="B49" i="63"/>
  <c r="B50" i="63"/>
  <c r="B51" i="63"/>
  <c r="B52" i="63"/>
  <c r="B53" i="63"/>
  <c r="B54" i="63"/>
  <c r="B55" i="63"/>
  <c r="B56" i="63"/>
  <c r="B57" i="63"/>
  <c r="B58" i="63"/>
  <c r="B59" i="63"/>
  <c r="B60" i="63"/>
  <c r="B61" i="63"/>
  <c r="B62" i="63"/>
  <c r="B63" i="63"/>
  <c r="B64" i="63"/>
  <c r="B5" i="63"/>
  <c r="C6" i="62"/>
  <c r="C7" i="62"/>
  <c r="C8" i="62"/>
  <c r="C9" i="62"/>
  <c r="C10" i="62"/>
  <c r="C11" i="62"/>
  <c r="C12" i="62"/>
  <c r="C13" i="62"/>
  <c r="C14" i="62"/>
  <c r="C15" i="62"/>
  <c r="C16" i="62"/>
  <c r="C17" i="62"/>
  <c r="C18" i="62"/>
  <c r="C19" i="62"/>
  <c r="C20" i="62"/>
  <c r="C21" i="62"/>
  <c r="C22" i="62"/>
  <c r="C23" i="62"/>
  <c r="C24" i="62"/>
  <c r="C25" i="62"/>
  <c r="C26" i="62"/>
  <c r="C27" i="62"/>
  <c r="C28" i="62"/>
  <c r="C29" i="62"/>
  <c r="C30" i="62"/>
  <c r="C31" i="62"/>
  <c r="C32" i="62"/>
  <c r="C33" i="62"/>
  <c r="C34" i="62"/>
  <c r="C35" i="62"/>
  <c r="C36" i="62"/>
  <c r="C37" i="62"/>
  <c r="C38" i="62"/>
  <c r="C39" i="62"/>
  <c r="C40" i="62"/>
  <c r="C41" i="62"/>
  <c r="C42" i="62"/>
  <c r="C43" i="62"/>
  <c r="C44" i="62"/>
  <c r="C45" i="62"/>
  <c r="C46" i="62"/>
  <c r="C47" i="62"/>
  <c r="C48" i="62"/>
  <c r="C49" i="62"/>
  <c r="C50" i="62"/>
  <c r="C51" i="62"/>
  <c r="C52" i="62"/>
  <c r="C53" i="62"/>
  <c r="C54" i="62"/>
  <c r="C55" i="62"/>
  <c r="C56" i="62"/>
  <c r="C57" i="62"/>
  <c r="C58" i="62"/>
  <c r="C59" i="62"/>
  <c r="C60" i="62"/>
  <c r="C61" i="62"/>
  <c r="C62" i="62"/>
  <c r="C63" i="62"/>
  <c r="C64" i="62"/>
  <c r="C5" i="62"/>
  <c r="B6" i="62"/>
  <c r="B7" i="62"/>
  <c r="B8" i="62"/>
  <c r="B9" i="62"/>
  <c r="B10" i="62"/>
  <c r="B11" i="62"/>
  <c r="B12" i="62"/>
  <c r="B13" i="62"/>
  <c r="B14" i="62"/>
  <c r="B15" i="62"/>
  <c r="B16" i="62"/>
  <c r="B17" i="62"/>
  <c r="B18" i="62"/>
  <c r="B19" i="62"/>
  <c r="B20" i="62"/>
  <c r="B21" i="62"/>
  <c r="B22" i="62"/>
  <c r="B23" i="62"/>
  <c r="B24" i="62"/>
  <c r="B25" i="62"/>
  <c r="B26" i="62"/>
  <c r="B27" i="62"/>
  <c r="B28" i="62"/>
  <c r="B29" i="62"/>
  <c r="B30" i="62"/>
  <c r="B31" i="62"/>
  <c r="B32" i="62"/>
  <c r="B33" i="62"/>
  <c r="B34" i="62"/>
  <c r="B35" i="62"/>
  <c r="B36" i="62"/>
  <c r="B37" i="62"/>
  <c r="B38" i="62"/>
  <c r="B39" i="62"/>
  <c r="B40" i="62"/>
  <c r="B41" i="62"/>
  <c r="B42" i="62"/>
  <c r="B43" i="62"/>
  <c r="B44" i="62"/>
  <c r="B45" i="62"/>
  <c r="B46" i="62"/>
  <c r="B47" i="62"/>
  <c r="B48" i="62"/>
  <c r="B49" i="62"/>
  <c r="B50" i="62"/>
  <c r="B51" i="62"/>
  <c r="B52" i="62"/>
  <c r="B53" i="62"/>
  <c r="B54" i="62"/>
  <c r="B55" i="62"/>
  <c r="B56" i="62"/>
  <c r="B57" i="62"/>
  <c r="B58" i="62"/>
  <c r="B59" i="62"/>
  <c r="B60" i="62"/>
  <c r="B61" i="62"/>
  <c r="B62" i="62"/>
  <c r="B63" i="62"/>
  <c r="B64" i="62"/>
  <c r="B5" i="62"/>
  <c r="C6" i="61"/>
  <c r="C7" i="61"/>
  <c r="C8" i="61"/>
  <c r="C9" i="61"/>
  <c r="C10" i="61"/>
  <c r="C11" i="61"/>
  <c r="C12" i="61"/>
  <c r="C13" i="61"/>
  <c r="C14" i="61"/>
  <c r="C15" i="61"/>
  <c r="C16" i="61"/>
  <c r="C17" i="61"/>
  <c r="C18" i="61"/>
  <c r="C19" i="61"/>
  <c r="C20" i="61"/>
  <c r="C21" i="61"/>
  <c r="C22" i="61"/>
  <c r="C23" i="61"/>
  <c r="C24" i="61"/>
  <c r="C25" i="61"/>
  <c r="C26" i="61"/>
  <c r="C27" i="61"/>
  <c r="C28" i="61"/>
  <c r="C29" i="61"/>
  <c r="C30" i="61"/>
  <c r="C31" i="61"/>
  <c r="C32" i="61"/>
  <c r="C33" i="61"/>
  <c r="C34" i="61"/>
  <c r="C35" i="61"/>
  <c r="C36" i="61"/>
  <c r="C37" i="61"/>
  <c r="C38" i="61"/>
  <c r="C39" i="61"/>
  <c r="C40" i="61"/>
  <c r="C41" i="61"/>
  <c r="C42" i="61"/>
  <c r="C43" i="61"/>
  <c r="C44" i="61"/>
  <c r="C45" i="61"/>
  <c r="C46" i="61"/>
  <c r="C47" i="61"/>
  <c r="C48" i="61"/>
  <c r="C49" i="61"/>
  <c r="C50" i="61"/>
  <c r="C51" i="61"/>
  <c r="C52" i="61"/>
  <c r="C53" i="61"/>
  <c r="C54" i="61"/>
  <c r="C55" i="61"/>
  <c r="C56" i="61"/>
  <c r="C57" i="61"/>
  <c r="C58" i="61"/>
  <c r="C59" i="61"/>
  <c r="C60" i="61"/>
  <c r="C61" i="61"/>
  <c r="C62" i="61"/>
  <c r="C63" i="61"/>
  <c r="C64" i="61"/>
  <c r="C5" i="61"/>
  <c r="B6" i="61"/>
  <c r="B7" i="61"/>
  <c r="B8" i="61"/>
  <c r="B9" i="61"/>
  <c r="B10" i="61"/>
  <c r="B11" i="61"/>
  <c r="B12" i="61"/>
  <c r="B13" i="61"/>
  <c r="B14" i="61"/>
  <c r="B15" i="61"/>
  <c r="B16" i="61"/>
  <c r="B17" i="61"/>
  <c r="B18" i="61"/>
  <c r="B19" i="61"/>
  <c r="B20" i="61"/>
  <c r="B21" i="61"/>
  <c r="B22" i="61"/>
  <c r="B23" i="61"/>
  <c r="B24" i="61"/>
  <c r="B25" i="61"/>
  <c r="B26" i="61"/>
  <c r="B27" i="61"/>
  <c r="B28" i="61"/>
  <c r="B29" i="61"/>
  <c r="B30" i="61"/>
  <c r="B31" i="61"/>
  <c r="B32" i="61"/>
  <c r="B33" i="61"/>
  <c r="B34" i="61"/>
  <c r="B35" i="61"/>
  <c r="B36" i="61"/>
  <c r="B37" i="61"/>
  <c r="B38" i="61"/>
  <c r="B39" i="61"/>
  <c r="B40" i="61"/>
  <c r="B41" i="61"/>
  <c r="B42" i="61"/>
  <c r="B43" i="61"/>
  <c r="B44" i="61"/>
  <c r="B45" i="61"/>
  <c r="B46" i="61"/>
  <c r="B47" i="61"/>
  <c r="B48" i="61"/>
  <c r="B49" i="61"/>
  <c r="B50" i="61"/>
  <c r="B51" i="61"/>
  <c r="B52" i="61"/>
  <c r="B53" i="61"/>
  <c r="B54" i="61"/>
  <c r="B55" i="61"/>
  <c r="B56" i="61"/>
  <c r="B57" i="61"/>
  <c r="B58" i="61"/>
  <c r="B59" i="61"/>
  <c r="B60" i="61"/>
  <c r="B61" i="61"/>
  <c r="B62" i="61"/>
  <c r="B63" i="61"/>
  <c r="B64" i="61"/>
  <c r="B5" i="61"/>
  <c r="C6" i="60"/>
  <c r="C7" i="60"/>
  <c r="C8" i="60"/>
  <c r="C9" i="60"/>
  <c r="C10" i="60"/>
  <c r="C11" i="60"/>
  <c r="C12" i="60"/>
  <c r="C13" i="60"/>
  <c r="C14" i="60"/>
  <c r="C15" i="60"/>
  <c r="C16" i="60"/>
  <c r="C17" i="60"/>
  <c r="C18" i="60"/>
  <c r="C19" i="60"/>
  <c r="C20" i="60"/>
  <c r="C21" i="60"/>
  <c r="C22" i="60"/>
  <c r="C23" i="60"/>
  <c r="C24" i="60"/>
  <c r="C25" i="60"/>
  <c r="C26" i="60"/>
  <c r="C27" i="60"/>
  <c r="C28" i="60"/>
  <c r="C29" i="60"/>
  <c r="C30" i="60"/>
  <c r="C31" i="60"/>
  <c r="C32" i="60"/>
  <c r="C33" i="60"/>
  <c r="C34" i="60"/>
  <c r="C35" i="60"/>
  <c r="C36" i="60"/>
  <c r="C37" i="60"/>
  <c r="C38" i="60"/>
  <c r="C39" i="60"/>
  <c r="C40" i="60"/>
  <c r="C41" i="60"/>
  <c r="C42" i="60"/>
  <c r="C43" i="60"/>
  <c r="C44" i="60"/>
  <c r="C45" i="60"/>
  <c r="C46" i="60"/>
  <c r="C47" i="60"/>
  <c r="C48" i="60"/>
  <c r="C49" i="60"/>
  <c r="C50" i="60"/>
  <c r="C51" i="60"/>
  <c r="C52" i="60"/>
  <c r="C53" i="60"/>
  <c r="C54" i="60"/>
  <c r="C55" i="60"/>
  <c r="C56" i="60"/>
  <c r="C57" i="60"/>
  <c r="C58" i="60"/>
  <c r="C59" i="60"/>
  <c r="C60" i="60"/>
  <c r="C61" i="60"/>
  <c r="C62" i="60"/>
  <c r="C63" i="60"/>
  <c r="C64" i="60"/>
  <c r="C5" i="60"/>
  <c r="B6" i="60"/>
  <c r="B7" i="60"/>
  <c r="B8" i="60"/>
  <c r="B9" i="60"/>
  <c r="B10" i="60"/>
  <c r="B11" i="60"/>
  <c r="B12" i="60"/>
  <c r="B13" i="60"/>
  <c r="B14" i="60"/>
  <c r="B15" i="60"/>
  <c r="B16" i="60"/>
  <c r="B17" i="60"/>
  <c r="B18" i="60"/>
  <c r="B19" i="60"/>
  <c r="B20" i="60"/>
  <c r="B21" i="60"/>
  <c r="B22" i="60"/>
  <c r="B23" i="60"/>
  <c r="B24" i="60"/>
  <c r="B25" i="60"/>
  <c r="B26" i="60"/>
  <c r="B27" i="60"/>
  <c r="B28" i="60"/>
  <c r="B29" i="60"/>
  <c r="B30" i="60"/>
  <c r="B31" i="60"/>
  <c r="B32" i="60"/>
  <c r="B33" i="60"/>
  <c r="B34" i="60"/>
  <c r="B35" i="60"/>
  <c r="B36" i="60"/>
  <c r="B37" i="60"/>
  <c r="B38" i="60"/>
  <c r="B39" i="60"/>
  <c r="B40" i="60"/>
  <c r="B41" i="60"/>
  <c r="B42" i="60"/>
  <c r="B43" i="60"/>
  <c r="B44" i="60"/>
  <c r="B45" i="60"/>
  <c r="B46" i="60"/>
  <c r="B47" i="60"/>
  <c r="B48" i="60"/>
  <c r="B49" i="60"/>
  <c r="B50" i="60"/>
  <c r="B51" i="60"/>
  <c r="B52" i="60"/>
  <c r="B53" i="60"/>
  <c r="B54" i="60"/>
  <c r="B55" i="60"/>
  <c r="B56" i="60"/>
  <c r="B57" i="60"/>
  <c r="B58" i="60"/>
  <c r="B59" i="60"/>
  <c r="B60" i="60"/>
  <c r="B61" i="60"/>
  <c r="B62" i="60"/>
  <c r="B63" i="60"/>
  <c r="B64" i="60"/>
  <c r="B5" i="60"/>
  <c r="C6" i="59"/>
  <c r="C7" i="59"/>
  <c r="C8" i="59"/>
  <c r="C9" i="59"/>
  <c r="C10" i="59"/>
  <c r="C11" i="59"/>
  <c r="C12" i="59"/>
  <c r="C13" i="59"/>
  <c r="C14" i="59"/>
  <c r="C15" i="59"/>
  <c r="C16" i="59"/>
  <c r="C17" i="59"/>
  <c r="C18" i="59"/>
  <c r="C19" i="59"/>
  <c r="C20" i="59"/>
  <c r="C21" i="59"/>
  <c r="C22" i="59"/>
  <c r="C23" i="59"/>
  <c r="C24" i="59"/>
  <c r="C25" i="59"/>
  <c r="C26" i="59"/>
  <c r="C27" i="59"/>
  <c r="C28" i="59"/>
  <c r="C29" i="59"/>
  <c r="C30" i="59"/>
  <c r="C31" i="59"/>
  <c r="C32" i="59"/>
  <c r="C33" i="59"/>
  <c r="C34" i="59"/>
  <c r="C35" i="59"/>
  <c r="C36" i="59"/>
  <c r="C37" i="59"/>
  <c r="C38" i="59"/>
  <c r="C39" i="59"/>
  <c r="C40" i="59"/>
  <c r="C41" i="59"/>
  <c r="C42" i="59"/>
  <c r="C43" i="59"/>
  <c r="C44" i="59"/>
  <c r="C45" i="59"/>
  <c r="C46" i="59"/>
  <c r="C47" i="59"/>
  <c r="C48" i="59"/>
  <c r="C49" i="59"/>
  <c r="C50" i="59"/>
  <c r="C51" i="59"/>
  <c r="C52" i="59"/>
  <c r="C53" i="59"/>
  <c r="C54" i="59"/>
  <c r="C55" i="59"/>
  <c r="C56" i="59"/>
  <c r="C57" i="59"/>
  <c r="C58" i="59"/>
  <c r="C59" i="59"/>
  <c r="C60" i="59"/>
  <c r="C61" i="59"/>
  <c r="C62" i="59"/>
  <c r="C63" i="59"/>
  <c r="C64" i="59"/>
  <c r="C5" i="59"/>
  <c r="B6" i="59"/>
  <c r="B7" i="59"/>
  <c r="B8" i="59"/>
  <c r="B9" i="59"/>
  <c r="B10" i="59"/>
  <c r="B11" i="59"/>
  <c r="B12" i="59"/>
  <c r="B13" i="59"/>
  <c r="B14" i="59"/>
  <c r="B15" i="59"/>
  <c r="B16" i="59"/>
  <c r="B17" i="59"/>
  <c r="B18" i="59"/>
  <c r="B19" i="59"/>
  <c r="B20" i="59"/>
  <c r="B21" i="59"/>
  <c r="B22" i="59"/>
  <c r="B23" i="59"/>
  <c r="B24" i="59"/>
  <c r="B25" i="59"/>
  <c r="B26" i="59"/>
  <c r="B27" i="59"/>
  <c r="B28" i="59"/>
  <c r="B29" i="59"/>
  <c r="B30" i="59"/>
  <c r="B31" i="59"/>
  <c r="B32" i="59"/>
  <c r="B33" i="59"/>
  <c r="B34" i="59"/>
  <c r="B35" i="59"/>
  <c r="B36" i="59"/>
  <c r="B37" i="59"/>
  <c r="B38" i="59"/>
  <c r="B39" i="59"/>
  <c r="B40" i="59"/>
  <c r="B41" i="59"/>
  <c r="B42" i="59"/>
  <c r="B43" i="59"/>
  <c r="B44" i="59"/>
  <c r="B45" i="59"/>
  <c r="B46" i="59"/>
  <c r="B47" i="59"/>
  <c r="B48" i="59"/>
  <c r="B49" i="59"/>
  <c r="B50" i="59"/>
  <c r="B51" i="59"/>
  <c r="B52" i="59"/>
  <c r="B53" i="59"/>
  <c r="B54" i="59"/>
  <c r="B55" i="59"/>
  <c r="B56" i="59"/>
  <c r="B57" i="59"/>
  <c r="B58" i="59"/>
  <c r="B59" i="59"/>
  <c r="B60" i="59"/>
  <c r="B61" i="59"/>
  <c r="B62" i="59"/>
  <c r="B63" i="59"/>
  <c r="B64" i="59"/>
  <c r="B5" i="59"/>
  <c r="C6" i="58"/>
  <c r="C7" i="58"/>
  <c r="C8" i="58"/>
  <c r="C9" i="58"/>
  <c r="C10" i="58"/>
  <c r="C11" i="58"/>
  <c r="C12" i="58"/>
  <c r="C13" i="58"/>
  <c r="C14" i="58"/>
  <c r="C15" i="58"/>
  <c r="C16" i="58"/>
  <c r="C17" i="58"/>
  <c r="C18" i="58"/>
  <c r="C19" i="58"/>
  <c r="C20" i="58"/>
  <c r="C21" i="58"/>
  <c r="C22" i="58"/>
  <c r="C23" i="58"/>
  <c r="C24" i="58"/>
  <c r="C25" i="58"/>
  <c r="C26" i="58"/>
  <c r="C27" i="58"/>
  <c r="C28" i="58"/>
  <c r="C29" i="58"/>
  <c r="C30" i="58"/>
  <c r="C31" i="58"/>
  <c r="C32" i="58"/>
  <c r="C33" i="58"/>
  <c r="C34" i="58"/>
  <c r="C35" i="58"/>
  <c r="C36" i="58"/>
  <c r="C37" i="58"/>
  <c r="C38" i="58"/>
  <c r="C39" i="58"/>
  <c r="C40" i="58"/>
  <c r="C41" i="58"/>
  <c r="C42" i="58"/>
  <c r="C43" i="58"/>
  <c r="C44" i="58"/>
  <c r="C45" i="58"/>
  <c r="C46" i="58"/>
  <c r="C47" i="58"/>
  <c r="C48" i="58"/>
  <c r="C49" i="58"/>
  <c r="C50" i="58"/>
  <c r="C51" i="58"/>
  <c r="C52" i="58"/>
  <c r="C53" i="58"/>
  <c r="C54" i="58"/>
  <c r="C55" i="58"/>
  <c r="C56" i="58"/>
  <c r="C57" i="58"/>
  <c r="C58" i="58"/>
  <c r="C59" i="58"/>
  <c r="C60" i="58"/>
  <c r="C61" i="58"/>
  <c r="C62" i="58"/>
  <c r="C63" i="58"/>
  <c r="C64" i="58"/>
  <c r="C5" i="58"/>
  <c r="B6" i="58"/>
  <c r="B7" i="58"/>
  <c r="B8" i="58"/>
  <c r="B9" i="58"/>
  <c r="B10" i="58"/>
  <c r="B11" i="58"/>
  <c r="B12" i="58"/>
  <c r="B13" i="58"/>
  <c r="B14" i="58"/>
  <c r="B15" i="58"/>
  <c r="B16" i="58"/>
  <c r="B17" i="58"/>
  <c r="B18" i="58"/>
  <c r="B19" i="58"/>
  <c r="B20" i="58"/>
  <c r="B21" i="58"/>
  <c r="B22" i="58"/>
  <c r="B23" i="58"/>
  <c r="B24" i="58"/>
  <c r="B25" i="58"/>
  <c r="B26" i="58"/>
  <c r="B27" i="58"/>
  <c r="B28" i="58"/>
  <c r="B29" i="58"/>
  <c r="B30" i="58"/>
  <c r="B31" i="58"/>
  <c r="B32" i="58"/>
  <c r="B33" i="58"/>
  <c r="B34" i="58"/>
  <c r="B35" i="58"/>
  <c r="B36" i="58"/>
  <c r="B37" i="58"/>
  <c r="B38" i="58"/>
  <c r="B39" i="58"/>
  <c r="B40" i="58"/>
  <c r="B41" i="58"/>
  <c r="B42" i="58"/>
  <c r="B43" i="58"/>
  <c r="B44" i="58"/>
  <c r="B45" i="58"/>
  <c r="B46" i="58"/>
  <c r="B47" i="58"/>
  <c r="B48" i="58"/>
  <c r="B49" i="58"/>
  <c r="B50" i="58"/>
  <c r="B51" i="58"/>
  <c r="B52" i="58"/>
  <c r="B53" i="58"/>
  <c r="B54" i="58"/>
  <c r="B55" i="58"/>
  <c r="B56" i="58"/>
  <c r="B57" i="58"/>
  <c r="B58" i="58"/>
  <c r="B59" i="58"/>
  <c r="B60" i="58"/>
  <c r="B61" i="58"/>
  <c r="B62" i="58"/>
  <c r="B63" i="58"/>
  <c r="B64" i="58"/>
  <c r="B5" i="58"/>
  <c r="C6" i="57"/>
  <c r="C7" i="57"/>
  <c r="C8" i="57"/>
  <c r="C9" i="57"/>
  <c r="C10" i="57"/>
  <c r="C11" i="57"/>
  <c r="C12" i="57"/>
  <c r="C13" i="57"/>
  <c r="C14" i="57"/>
  <c r="C15" i="57"/>
  <c r="C16" i="57"/>
  <c r="C17" i="57"/>
  <c r="C18" i="57"/>
  <c r="C19" i="57"/>
  <c r="C20" i="57"/>
  <c r="C21" i="57"/>
  <c r="C22" i="57"/>
  <c r="C23" i="57"/>
  <c r="C24" i="57"/>
  <c r="C25" i="57"/>
  <c r="C26" i="57"/>
  <c r="C27" i="57"/>
  <c r="C28" i="57"/>
  <c r="C29" i="57"/>
  <c r="C30" i="57"/>
  <c r="C31" i="57"/>
  <c r="C32" i="57"/>
  <c r="C33" i="57"/>
  <c r="C34" i="57"/>
  <c r="C35" i="57"/>
  <c r="C36" i="57"/>
  <c r="C37" i="57"/>
  <c r="C38" i="57"/>
  <c r="C39" i="57"/>
  <c r="C40" i="57"/>
  <c r="C41" i="57"/>
  <c r="C42" i="57"/>
  <c r="C43" i="57"/>
  <c r="C44" i="57"/>
  <c r="C45" i="57"/>
  <c r="C46" i="57"/>
  <c r="C47" i="57"/>
  <c r="C48" i="57"/>
  <c r="C49" i="57"/>
  <c r="C50" i="57"/>
  <c r="C51" i="57"/>
  <c r="C52" i="57"/>
  <c r="C53" i="57"/>
  <c r="C54" i="57"/>
  <c r="C55" i="57"/>
  <c r="C56" i="57"/>
  <c r="C57" i="57"/>
  <c r="C58" i="57"/>
  <c r="C59" i="57"/>
  <c r="C60" i="57"/>
  <c r="C61" i="57"/>
  <c r="C62" i="57"/>
  <c r="C63" i="57"/>
  <c r="C64" i="57"/>
  <c r="C5" i="57"/>
  <c r="B6" i="57"/>
  <c r="B7" i="57"/>
  <c r="B8" i="57"/>
  <c r="B9" i="57"/>
  <c r="B10" i="57"/>
  <c r="B11" i="57"/>
  <c r="B12" i="57"/>
  <c r="B13" i="57"/>
  <c r="B14" i="57"/>
  <c r="B15" i="57"/>
  <c r="B16" i="57"/>
  <c r="B17" i="57"/>
  <c r="B18" i="57"/>
  <c r="B19" i="57"/>
  <c r="B20" i="57"/>
  <c r="B21" i="57"/>
  <c r="B22" i="57"/>
  <c r="B23" i="57"/>
  <c r="B24" i="57"/>
  <c r="B25" i="57"/>
  <c r="B26" i="57"/>
  <c r="B27" i="57"/>
  <c r="B28" i="57"/>
  <c r="B29" i="57"/>
  <c r="B30" i="57"/>
  <c r="B31" i="57"/>
  <c r="B32" i="57"/>
  <c r="B33" i="57"/>
  <c r="B34" i="57"/>
  <c r="B35" i="57"/>
  <c r="B36" i="57"/>
  <c r="B37" i="57"/>
  <c r="B38" i="57"/>
  <c r="B39" i="57"/>
  <c r="B40" i="57"/>
  <c r="B41" i="57"/>
  <c r="B42" i="57"/>
  <c r="B43" i="57"/>
  <c r="B44" i="57"/>
  <c r="B45" i="57"/>
  <c r="B46" i="57"/>
  <c r="B47" i="57"/>
  <c r="B48" i="57"/>
  <c r="B49" i="57"/>
  <c r="B50" i="57"/>
  <c r="B51" i="57"/>
  <c r="B52" i="57"/>
  <c r="B53" i="57"/>
  <c r="B54" i="57"/>
  <c r="B55" i="57"/>
  <c r="B56" i="57"/>
  <c r="B57" i="57"/>
  <c r="B58" i="57"/>
  <c r="B59" i="57"/>
  <c r="B60" i="57"/>
  <c r="B61" i="57"/>
  <c r="B62" i="57"/>
  <c r="B63" i="57"/>
  <c r="B64" i="57"/>
  <c r="B5" i="57"/>
  <c r="C6" i="56"/>
  <c r="C7" i="56"/>
  <c r="C8" i="56"/>
  <c r="C9" i="56"/>
  <c r="C10" i="56"/>
  <c r="C11" i="56"/>
  <c r="C12" i="56"/>
  <c r="C13" i="56"/>
  <c r="C14" i="56"/>
  <c r="C15" i="56"/>
  <c r="C16" i="56"/>
  <c r="C17" i="56"/>
  <c r="C18" i="56"/>
  <c r="C19" i="56"/>
  <c r="C20" i="56"/>
  <c r="C21" i="56"/>
  <c r="C22" i="56"/>
  <c r="C23" i="56"/>
  <c r="C24" i="56"/>
  <c r="C25" i="56"/>
  <c r="C26" i="56"/>
  <c r="C27" i="56"/>
  <c r="C28" i="56"/>
  <c r="C29" i="56"/>
  <c r="C30" i="56"/>
  <c r="C31" i="56"/>
  <c r="C32" i="56"/>
  <c r="C33" i="56"/>
  <c r="C34" i="56"/>
  <c r="C35" i="56"/>
  <c r="C36" i="56"/>
  <c r="C37" i="56"/>
  <c r="C38" i="56"/>
  <c r="C39" i="56"/>
  <c r="C40" i="56"/>
  <c r="C41" i="56"/>
  <c r="C42" i="56"/>
  <c r="C43" i="56"/>
  <c r="C44" i="56"/>
  <c r="C45" i="56"/>
  <c r="C46" i="56"/>
  <c r="C47" i="56"/>
  <c r="C48" i="56"/>
  <c r="C49" i="56"/>
  <c r="C50" i="56"/>
  <c r="C51" i="56"/>
  <c r="C52" i="56"/>
  <c r="C53" i="56"/>
  <c r="C54" i="56"/>
  <c r="C55" i="56"/>
  <c r="C56" i="56"/>
  <c r="C57" i="56"/>
  <c r="C58" i="56"/>
  <c r="C59" i="56"/>
  <c r="C60" i="56"/>
  <c r="C61" i="56"/>
  <c r="C62" i="56"/>
  <c r="C63" i="56"/>
  <c r="C64" i="56"/>
  <c r="C5" i="56"/>
  <c r="B5" i="56"/>
  <c r="C6" i="55"/>
  <c r="C7" i="55"/>
  <c r="C8" i="55"/>
  <c r="C9" i="55"/>
  <c r="C10" i="55"/>
  <c r="C11" i="55"/>
  <c r="C12" i="55"/>
  <c r="C13" i="55"/>
  <c r="C14" i="55"/>
  <c r="C15" i="55"/>
  <c r="C16" i="55"/>
  <c r="C17" i="55"/>
  <c r="C18" i="55"/>
  <c r="C19" i="55"/>
  <c r="C20" i="55"/>
  <c r="C21" i="55"/>
  <c r="C22" i="55"/>
  <c r="C23" i="55"/>
  <c r="C24" i="55"/>
  <c r="C25" i="55"/>
  <c r="C26" i="55"/>
  <c r="C27" i="55"/>
  <c r="C28" i="55"/>
  <c r="C29" i="55"/>
  <c r="C30" i="55"/>
  <c r="C31" i="55"/>
  <c r="C32" i="55"/>
  <c r="C33" i="55"/>
  <c r="C34" i="55"/>
  <c r="C35" i="55"/>
  <c r="C36" i="55"/>
  <c r="C37" i="55"/>
  <c r="C38" i="55"/>
  <c r="C39" i="55"/>
  <c r="C40" i="55"/>
  <c r="C41" i="55"/>
  <c r="C42" i="55"/>
  <c r="C43" i="55"/>
  <c r="C44" i="55"/>
  <c r="C45" i="55"/>
  <c r="C46" i="55"/>
  <c r="C47" i="55"/>
  <c r="C48" i="55"/>
  <c r="C49" i="55"/>
  <c r="C50" i="55"/>
  <c r="C51" i="55"/>
  <c r="C52" i="55"/>
  <c r="C53" i="55"/>
  <c r="C54" i="55"/>
  <c r="C55" i="55"/>
  <c r="C56" i="55"/>
  <c r="C57" i="55"/>
  <c r="C58" i="55"/>
  <c r="C59" i="55"/>
  <c r="C60" i="55"/>
  <c r="C61" i="55"/>
  <c r="C62" i="55"/>
  <c r="C63" i="55"/>
  <c r="C64" i="55"/>
  <c r="C5" i="55"/>
  <c r="B6" i="55"/>
  <c r="B7" i="55"/>
  <c r="B8" i="55"/>
  <c r="B9" i="55"/>
  <c r="B10" i="55"/>
  <c r="B11" i="55"/>
  <c r="B12" i="55"/>
  <c r="B13" i="55"/>
  <c r="B14" i="55"/>
  <c r="B15" i="55"/>
  <c r="B16" i="55"/>
  <c r="B17" i="55"/>
  <c r="B18" i="55"/>
  <c r="B19" i="55"/>
  <c r="B20" i="55"/>
  <c r="B21" i="55"/>
  <c r="B22" i="55"/>
  <c r="B23" i="55"/>
  <c r="B24" i="55"/>
  <c r="B25" i="55"/>
  <c r="B26" i="55"/>
  <c r="B27" i="55"/>
  <c r="B28" i="55"/>
  <c r="B29" i="55"/>
  <c r="B30" i="55"/>
  <c r="B31" i="55"/>
  <c r="B32" i="55"/>
  <c r="B33" i="55"/>
  <c r="B34" i="55"/>
  <c r="B35" i="55"/>
  <c r="B36" i="55"/>
  <c r="B37" i="55"/>
  <c r="B38" i="55"/>
  <c r="B39" i="55"/>
  <c r="B40" i="55"/>
  <c r="B41" i="55"/>
  <c r="B42" i="55"/>
  <c r="B43" i="55"/>
  <c r="B44" i="55"/>
  <c r="B45" i="55"/>
  <c r="B46" i="55"/>
  <c r="B47" i="55"/>
  <c r="B48" i="55"/>
  <c r="B49" i="55"/>
  <c r="B50" i="55"/>
  <c r="B51" i="55"/>
  <c r="B52" i="55"/>
  <c r="B53" i="55"/>
  <c r="B54" i="55"/>
  <c r="B55" i="55"/>
  <c r="B56" i="55"/>
  <c r="B57" i="55"/>
  <c r="B58" i="55"/>
  <c r="B59" i="55"/>
  <c r="B60" i="55"/>
  <c r="B61" i="55"/>
  <c r="B62" i="55"/>
  <c r="B63" i="55"/>
  <c r="B64" i="55"/>
  <c r="B5" i="55"/>
  <c r="C6" i="24"/>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5" i="24"/>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5" i="24"/>
  <c r="A2" i="4" l="1"/>
  <c r="B13" i="1" l="1"/>
  <c r="B9" i="1"/>
  <c r="A127" i="12" l="1"/>
  <c r="A115" i="12"/>
  <c r="A103" i="12"/>
  <c r="A91" i="12"/>
  <c r="A79" i="12"/>
  <c r="A67" i="12"/>
  <c r="A55" i="12"/>
  <c r="A42" i="12"/>
  <c r="A29" i="12"/>
  <c r="A17" i="12"/>
  <c r="A2" i="12"/>
  <c r="A3" i="75" l="1"/>
  <c r="A2" i="74" l="1"/>
  <c r="A2" i="73"/>
  <c r="A2" i="72"/>
  <c r="A2" i="71"/>
  <c r="A2" i="70"/>
  <c r="A2" i="69"/>
  <c r="A2" i="68"/>
  <c r="A2" i="67"/>
  <c r="A2" i="66"/>
  <c r="A2" i="65"/>
  <c r="A2" i="7"/>
  <c r="A2" i="64"/>
  <c r="A2" i="63"/>
  <c r="A2" i="62"/>
  <c r="A2" i="61"/>
  <c r="A2" i="60"/>
  <c r="A2" i="59"/>
  <c r="A2" i="58"/>
  <c r="A2" i="57"/>
  <c r="A2" i="56"/>
  <c r="A2" i="55"/>
  <c r="A2" i="24"/>
  <c r="A98" i="8"/>
  <c r="A94" i="8"/>
  <c r="A89" i="8"/>
  <c r="A85" i="8"/>
  <c r="A80" i="8"/>
  <c r="A76" i="8"/>
  <c r="A71" i="8"/>
  <c r="A67" i="8"/>
  <c r="A62" i="8"/>
  <c r="A58" i="8"/>
  <c r="A53" i="8"/>
  <c r="A49" i="8"/>
  <c r="A44" i="8"/>
  <c r="A40" i="8"/>
  <c r="A35" i="8"/>
  <c r="A31" i="8"/>
  <c r="A26" i="8"/>
  <c r="A22" i="8"/>
  <c r="A17" i="8"/>
  <c r="A13" i="8"/>
  <c r="N77" i="8"/>
  <c r="M77" i="8"/>
  <c r="L77" i="8"/>
  <c r="K77" i="8"/>
  <c r="J77" i="8"/>
  <c r="I77" i="8"/>
  <c r="H77" i="8"/>
  <c r="G77" i="8"/>
  <c r="A8" i="8"/>
  <c r="A4" i="8"/>
  <c r="A3" i="54"/>
  <c r="A3" i="53"/>
  <c r="A3" i="52"/>
  <c r="A3" i="51"/>
  <c r="A3" i="50"/>
  <c r="A3" i="49"/>
  <c r="A3" i="48"/>
  <c r="A3" i="47"/>
  <c r="A3" i="46"/>
  <c r="A3" i="45"/>
  <c r="A3" i="6" l="1"/>
  <c r="A2" i="44"/>
  <c r="A2" i="43"/>
  <c r="A2" i="42"/>
  <c r="A2" i="41"/>
  <c r="A2" i="40"/>
  <c r="A2" i="39"/>
  <c r="A2" i="38"/>
  <c r="A2" i="37"/>
  <c r="A2" i="36"/>
  <c r="A2" i="5"/>
  <c r="A2" i="35"/>
  <c r="A2" i="34"/>
  <c r="A2" i="33"/>
  <c r="A2" i="32"/>
  <c r="A2" i="31"/>
  <c r="A2" i="30"/>
  <c r="A2" i="29"/>
  <c r="A2" i="28"/>
  <c r="A2" i="27"/>
  <c r="A2" i="26"/>
  <c r="A2" i="25"/>
  <c r="A2" i="2"/>
  <c r="I9" i="15" l="1"/>
  <c r="H9" i="15"/>
  <c r="G9" i="15"/>
  <c r="F9" i="15"/>
  <c r="E9" i="15"/>
  <c r="D9" i="15"/>
  <c r="C9" i="15"/>
  <c r="E12" i="15" l="1"/>
  <c r="D12" i="15"/>
  <c r="C12" i="15"/>
  <c r="I14" i="15" l="1"/>
  <c r="H14" i="15"/>
  <c r="B2" i="15" l="1"/>
  <c r="A2" i="14" l="1"/>
  <c r="A2" i="13"/>
  <c r="G10" i="15" l="1"/>
  <c r="I10" i="15" l="1"/>
  <c r="H10" i="15"/>
  <c r="B11" i="1"/>
  <c r="H17" i="15" l="1"/>
  <c r="R9" i="15"/>
  <c r="S9" i="15"/>
  <c r="T9" i="15"/>
  <c r="Q9" i="15"/>
  <c r="N9" i="15"/>
  <c r="O9" i="15"/>
  <c r="P9" i="15"/>
  <c r="M9" i="15"/>
  <c r="N5" i="8" l="1"/>
  <c r="H5" i="8"/>
  <c r="I5" i="8"/>
  <c r="J5" i="8"/>
  <c r="K5" i="8"/>
  <c r="L5" i="8"/>
  <c r="M5" i="8"/>
  <c r="G5" i="8"/>
  <c r="F4" i="14"/>
  <c r="G4" i="14"/>
  <c r="H4" i="14"/>
  <c r="E4" i="14"/>
  <c r="F4" i="13"/>
  <c r="G4" i="13"/>
  <c r="H4" i="13"/>
  <c r="E4" i="13"/>
  <c r="N10" i="15" l="1"/>
  <c r="C14" i="15" l="1"/>
  <c r="A5" i="14" a="1"/>
  <c r="A5" i="14" s="1"/>
  <c r="G5" i="14" s="1"/>
  <c r="A5" i="13" a="1"/>
  <c r="A5" i="13" s="1"/>
  <c r="D5" i="14" l="1"/>
  <c r="A6" i="14" a="1"/>
  <c r="A6" i="14" s="1"/>
  <c r="F5" i="14"/>
  <c r="B5" i="14"/>
  <c r="E5" i="14"/>
  <c r="H5" i="14"/>
  <c r="C5" i="14"/>
  <c r="D5" i="13"/>
  <c r="C5" i="13"/>
  <c r="B5" i="13"/>
  <c r="A6" i="13" a="1"/>
  <c r="A6" i="13" s="1"/>
  <c r="A7" i="14" l="1" a="1"/>
  <c r="A7" i="14" s="1"/>
  <c r="F6" i="14"/>
  <c r="E6" i="14"/>
  <c r="D6" i="14"/>
  <c r="G6" i="14"/>
  <c r="B6" i="14"/>
  <c r="C6" i="14"/>
  <c r="H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C7" i="14" l="1"/>
  <c r="G7" i="14"/>
  <c r="D7" i="14"/>
  <c r="H7" i="14"/>
  <c r="E7" i="14"/>
  <c r="F7" i="14"/>
  <c r="B7" i="14"/>
  <c r="A8" i="14" a="1"/>
  <c r="A8" i="14" s="1"/>
  <c r="C7" i="13"/>
  <c r="D7" i="13"/>
  <c r="A8" i="13" a="1"/>
  <c r="A8" i="13" s="1"/>
  <c r="B7" i="13"/>
  <c r="S17" i="15"/>
  <c r="T18" i="15"/>
  <c r="R17" i="15"/>
  <c r="P18" i="15"/>
  <c r="M21" i="15"/>
  <c r="T17" i="15"/>
  <c r="M18" i="15"/>
  <c r="Q18" i="15"/>
  <c r="N18" i="15"/>
  <c r="S18" i="15"/>
  <c r="O18" i="15"/>
  <c r="R18" i="15"/>
  <c r="H7" i="13"/>
  <c r="G7" i="13" l="1"/>
  <c r="G5" i="13"/>
  <c r="F5" i="13"/>
  <c r="E5" i="13"/>
  <c r="H5" i="13"/>
  <c r="G6" i="13"/>
  <c r="E6" i="13"/>
  <c r="H6" i="13"/>
  <c r="F6" i="13"/>
  <c r="E7" i="13"/>
  <c r="F7" i="13"/>
  <c r="D8" i="14"/>
  <c r="H8" i="14"/>
  <c r="E8" i="14"/>
  <c r="F8" i="14"/>
  <c r="G8" i="14"/>
  <c r="B8" i="14"/>
  <c r="C8" i="14"/>
  <c r="A9" i="14" a="1"/>
  <c r="A9" i="14" s="1"/>
  <c r="B8" i="13"/>
  <c r="E8" i="13"/>
  <c r="D8" i="13"/>
  <c r="C8" i="13"/>
  <c r="H8" i="13"/>
  <c r="G8" i="13"/>
  <c r="F8" i="13"/>
  <c r="A9" i="13" a="1"/>
  <c r="A9" i="13" s="1"/>
  <c r="N21" i="15"/>
  <c r="M22" i="15"/>
  <c r="N22" i="15"/>
  <c r="E10" i="15"/>
  <c r="C10" i="15"/>
  <c r="C17" i="15" s="1"/>
  <c r="F10" i="15"/>
  <c r="D10" i="15"/>
  <c r="E9" i="14" l="1"/>
  <c r="B9" i="14"/>
  <c r="F9" i="14"/>
  <c r="G9" i="14"/>
  <c r="H9" i="14"/>
  <c r="C9" i="14"/>
  <c r="D9" i="14"/>
  <c r="A10" i="14" a="1"/>
  <c r="A10" i="14" s="1"/>
  <c r="B9" i="13"/>
  <c r="D9" i="13"/>
  <c r="H9" i="13"/>
  <c r="C9" i="13"/>
  <c r="E9" i="13"/>
  <c r="G9" i="13"/>
  <c r="F9" i="13"/>
  <c r="A10" i="13" a="1"/>
  <c r="A10" i="13" s="1"/>
  <c r="B10" i="13" s="1"/>
  <c r="C18" i="15"/>
  <c r="G17" i="15"/>
  <c r="G18" i="15"/>
  <c r="D17" i="15"/>
  <c r="D18" i="15"/>
  <c r="E18" i="15"/>
  <c r="E17" i="15"/>
  <c r="F17" i="15"/>
  <c r="F18" i="15"/>
  <c r="I17" i="15"/>
  <c r="I18" i="15"/>
  <c r="C21" i="15" l="1"/>
  <c r="C22" i="15"/>
  <c r="B10" i="14"/>
  <c r="F10" i="14"/>
  <c r="C10" i="14"/>
  <c r="G10" i="14"/>
  <c r="H10" i="14"/>
  <c r="D10" i="14"/>
  <c r="E10" i="14"/>
  <c r="A11" i="14" a="1"/>
  <c r="A11" i="14" s="1"/>
  <c r="A12" i="14" s="1" a="1"/>
  <c r="A12" i="14" s="1"/>
  <c r="A11" i="13" a="1"/>
  <c r="A11" i="13" s="1"/>
  <c r="A12" i="13" s="1" a="1"/>
  <c r="A12" i="13" s="1"/>
  <c r="C10" i="13"/>
  <c r="G10" i="13"/>
  <c r="E10" i="13"/>
  <c r="D10" i="13"/>
  <c r="F10" i="13"/>
  <c r="H10" i="13"/>
  <c r="D12" i="14" l="1"/>
  <c r="H12" i="14"/>
  <c r="E12" i="14"/>
  <c r="B12" i="14"/>
  <c r="C12" i="14"/>
  <c r="F12" i="14"/>
  <c r="G12" i="14"/>
  <c r="A13" i="14" a="1"/>
  <c r="A13" i="14" s="1"/>
  <c r="C11" i="14"/>
  <c r="G11" i="14"/>
  <c r="D11" i="14"/>
  <c r="H11" i="14"/>
  <c r="B11" i="14"/>
  <c r="E11" i="14"/>
  <c r="F11" i="14"/>
  <c r="E12" i="13"/>
  <c r="D12" i="13"/>
  <c r="H12" i="13"/>
  <c r="C12" i="13"/>
  <c r="G12" i="13"/>
  <c r="F12" i="13"/>
  <c r="B11" i="13"/>
  <c r="C11" i="13"/>
  <c r="F11" i="13"/>
  <c r="D11" i="13"/>
  <c r="G11" i="13"/>
  <c r="E11" i="13"/>
  <c r="H11" i="13"/>
  <c r="B12" i="13"/>
  <c r="A13" i="13" a="1"/>
  <c r="A13" i="13" s="1"/>
  <c r="E13" i="14" l="1"/>
  <c r="B13" i="14"/>
  <c r="F13" i="14"/>
  <c r="C13" i="14"/>
  <c r="D13" i="14"/>
  <c r="G13" i="14"/>
  <c r="H13" i="14"/>
  <c r="A14" i="14" a="1"/>
  <c r="A14" i="14" s="1"/>
  <c r="D13" i="13"/>
  <c r="H13" i="13"/>
  <c r="E13" i="13"/>
  <c r="C13" i="13"/>
  <c r="G13" i="13"/>
  <c r="F13" i="13"/>
  <c r="B13" i="13"/>
  <c r="A14" i="13" a="1"/>
  <c r="A14" i="13" s="1"/>
  <c r="A15" i="14" l="1" a="1"/>
  <c r="A15" i="14" s="1"/>
  <c r="B14" i="14"/>
  <c r="F14" i="14"/>
  <c r="C14" i="14"/>
  <c r="G14" i="14"/>
  <c r="D14" i="14"/>
  <c r="E14" i="14"/>
  <c r="H14" i="14"/>
  <c r="C14" i="13"/>
  <c r="G14" i="13"/>
  <c r="E14" i="13"/>
  <c r="F14" i="13"/>
  <c r="D14" i="13"/>
  <c r="H14" i="13"/>
  <c r="A15" i="13" a="1"/>
  <c r="A15" i="13" s="1"/>
  <c r="B14" i="13"/>
  <c r="A16" i="14" l="1" a="1"/>
  <c r="A16" i="14" s="1"/>
  <c r="C15" i="14"/>
  <c r="G15" i="14"/>
  <c r="D15" i="14"/>
  <c r="H15" i="14"/>
  <c r="E15" i="14"/>
  <c r="F15" i="14"/>
  <c r="B15" i="14"/>
  <c r="C15" i="13"/>
  <c r="F15" i="13"/>
  <c r="E15" i="13"/>
  <c r="H15" i="13"/>
  <c r="G15" i="13"/>
  <c r="D15" i="13"/>
  <c r="A16" i="13" a="1"/>
  <c r="A16" i="13" s="1"/>
  <c r="B15" i="13"/>
  <c r="A17" i="14" l="1" a="1"/>
  <c r="A17" i="14" s="1"/>
  <c r="D16" i="14"/>
  <c r="H16" i="14"/>
  <c r="E16" i="14"/>
  <c r="F16" i="14"/>
  <c r="G16" i="14"/>
  <c r="B16" i="14"/>
  <c r="C16" i="14"/>
  <c r="B16" i="13"/>
  <c r="E16" i="13"/>
  <c r="C16" i="13"/>
  <c r="F16" i="13"/>
  <c r="H16" i="13"/>
  <c r="D16" i="13"/>
  <c r="G16" i="13"/>
  <c r="A17" i="13" a="1"/>
  <c r="A17" i="13" s="1"/>
  <c r="A18" i="14" l="1" a="1"/>
  <c r="A18" i="14" s="1"/>
  <c r="E17" i="14"/>
  <c r="B17" i="14"/>
  <c r="F17" i="14"/>
  <c r="G17" i="14"/>
  <c r="H17" i="14"/>
  <c r="C17" i="14"/>
  <c r="D17" i="14"/>
  <c r="B17" i="13"/>
  <c r="D17" i="13"/>
  <c r="H17" i="13"/>
  <c r="C17" i="13"/>
  <c r="F17" i="13"/>
  <c r="E17" i="13"/>
  <c r="G17" i="13"/>
  <c r="A18" i="13" a="1"/>
  <c r="A18" i="13" s="1"/>
  <c r="A19" i="14" l="1" a="1"/>
  <c r="A19" i="14" s="1"/>
  <c r="B18" i="14"/>
  <c r="F18" i="14"/>
  <c r="C18" i="14"/>
  <c r="G18" i="14"/>
  <c r="H18" i="14"/>
  <c r="D18" i="14"/>
  <c r="E18" i="14"/>
  <c r="B18" i="13"/>
  <c r="C18" i="13"/>
  <c r="G18" i="13"/>
  <c r="F18" i="13"/>
  <c r="H18" i="13"/>
  <c r="E18" i="13"/>
  <c r="D18" i="13"/>
  <c r="A19" i="13" a="1"/>
  <c r="A19" i="13" s="1"/>
  <c r="A20" i="14" l="1" a="1"/>
  <c r="A20" i="14" s="1"/>
  <c r="C19" i="14"/>
  <c r="G19" i="14"/>
  <c r="D19" i="14"/>
  <c r="H19" i="14"/>
  <c r="B19" i="14"/>
  <c r="E19" i="14"/>
  <c r="F19" i="14"/>
  <c r="B19" i="13"/>
  <c r="C19" i="13"/>
  <c r="F19" i="13"/>
  <c r="G19" i="13"/>
  <c r="H19" i="13"/>
  <c r="E19" i="13"/>
  <c r="D19" i="13"/>
  <c r="A20" i="13" a="1"/>
  <c r="A20" i="13" s="1"/>
  <c r="A21" i="14" l="1" a="1"/>
  <c r="A21" i="14" s="1"/>
  <c r="D20" i="14"/>
  <c r="H20" i="14"/>
  <c r="E20" i="14"/>
  <c r="B20" i="14"/>
  <c r="C20" i="14"/>
  <c r="F20" i="14"/>
  <c r="G20" i="14"/>
  <c r="E20" i="13"/>
  <c r="G20" i="13"/>
  <c r="D20" i="13"/>
  <c r="H20" i="13"/>
  <c r="C20" i="13"/>
  <c r="F20" i="13"/>
  <c r="B20" i="13"/>
  <c r="A21" i="13" a="1"/>
  <c r="A21" i="13" s="1"/>
  <c r="A22" i="14" l="1" a="1"/>
  <c r="A22" i="14" s="1"/>
  <c r="E21" i="14"/>
  <c r="B21" i="14"/>
  <c r="F21" i="14"/>
  <c r="C21" i="14"/>
  <c r="D21" i="14"/>
  <c r="G21" i="14"/>
  <c r="H21" i="14"/>
  <c r="B21" i="13"/>
  <c r="D21" i="13"/>
  <c r="H21" i="13"/>
  <c r="G21" i="13"/>
  <c r="F21" i="13"/>
  <c r="E21" i="13"/>
  <c r="C21" i="13"/>
  <c r="A22" i="13" a="1"/>
  <c r="A22" i="13" s="1"/>
  <c r="A23" i="14" l="1" a="1"/>
  <c r="A23" i="14" s="1"/>
  <c r="B22" i="14"/>
  <c r="F22" i="14"/>
  <c r="C22" i="14"/>
  <c r="G22" i="14"/>
  <c r="D22" i="14"/>
  <c r="E22" i="14"/>
  <c r="H22" i="14"/>
  <c r="C22" i="13"/>
  <c r="G22" i="13"/>
  <c r="H22" i="13"/>
  <c r="F22" i="13"/>
  <c r="D22" i="13"/>
  <c r="E22" i="13"/>
  <c r="B22" i="13"/>
  <c r="A23" i="13" a="1"/>
  <c r="A23" i="13" s="1"/>
  <c r="A24" i="14" l="1" a="1"/>
  <c r="A24" i="14" s="1"/>
  <c r="C23" i="14"/>
  <c r="G23" i="14"/>
  <c r="D23" i="14"/>
  <c r="H23" i="14"/>
  <c r="E23" i="14"/>
  <c r="F23" i="14"/>
  <c r="B23" i="14"/>
  <c r="B23" i="13"/>
  <c r="C23" i="13"/>
  <c r="F23" i="13"/>
  <c r="H23" i="13"/>
  <c r="D23" i="13"/>
  <c r="G23" i="13"/>
  <c r="E23" i="13"/>
  <c r="A24" i="13" a="1"/>
  <c r="A24" i="13" s="1"/>
  <c r="A25" i="13" s="1" a="1"/>
  <c r="A25" i="13" s="1"/>
  <c r="A25" i="14" l="1" a="1"/>
  <c r="A25" i="14" s="1"/>
  <c r="D24" i="14"/>
  <c r="H24" i="14"/>
  <c r="E24" i="14"/>
  <c r="F24" i="14"/>
  <c r="G24" i="14"/>
  <c r="B24" i="14"/>
  <c r="C24" i="14"/>
  <c r="A26" i="13" a="1"/>
  <c r="A26" i="13" s="1"/>
  <c r="E26" i="13" s="1"/>
  <c r="C25" i="13"/>
  <c r="F25" i="13"/>
  <c r="E25" i="13"/>
  <c r="D25" i="13"/>
  <c r="H25" i="13"/>
  <c r="G25" i="13"/>
  <c r="B25" i="13"/>
  <c r="C24" i="13"/>
  <c r="G24" i="13"/>
  <c r="E24" i="13"/>
  <c r="D24" i="13"/>
  <c r="H24" i="13"/>
  <c r="F24" i="13"/>
  <c r="B24" i="13"/>
  <c r="G26" i="13" l="1"/>
  <c r="D26" i="13"/>
  <c r="C26" i="13"/>
  <c r="A26" i="14" a="1"/>
  <c r="A26" i="14" s="1"/>
  <c r="E25" i="14"/>
  <c r="B25" i="14"/>
  <c r="F25" i="14"/>
  <c r="G25" i="14"/>
  <c r="H25" i="14"/>
  <c r="C25" i="14"/>
  <c r="D25" i="14"/>
  <c r="A27" i="13" a="1"/>
  <c r="A27" i="13" s="1"/>
  <c r="F27" i="13" s="1"/>
  <c r="B26" i="13"/>
  <c r="F26" i="13"/>
  <c r="H26" i="13"/>
  <c r="C27" i="13" l="1"/>
  <c r="A27" i="14" a="1"/>
  <c r="A27" i="14" s="1"/>
  <c r="B26" i="14"/>
  <c r="F26" i="14"/>
  <c r="C26" i="14"/>
  <c r="G26" i="14"/>
  <c r="H26" i="14"/>
  <c r="D26" i="14"/>
  <c r="E26" i="14"/>
  <c r="E27" i="13"/>
  <c r="A28" i="13" a="1"/>
  <c r="A28" i="13" s="1"/>
  <c r="B27" i="13"/>
  <c r="G27" i="13"/>
  <c r="D27" i="13"/>
  <c r="H27" i="13"/>
  <c r="A28" i="14" l="1" a="1"/>
  <c r="A28" i="14" s="1"/>
  <c r="C27" i="14"/>
  <c r="G27" i="14"/>
  <c r="D27" i="14"/>
  <c r="H27" i="14"/>
  <c r="B27" i="14"/>
  <c r="E27" i="14"/>
  <c r="F27" i="14"/>
  <c r="G28" i="13"/>
  <c r="D28" i="13"/>
  <c r="B28" i="13"/>
  <c r="E28" i="13"/>
  <c r="F28" i="13"/>
  <c r="H28" i="13"/>
  <c r="C28" i="13"/>
  <c r="A29" i="13" a="1"/>
  <c r="A29" i="13" s="1"/>
  <c r="A29" i="14" l="1" a="1"/>
  <c r="A29" i="14" s="1"/>
  <c r="D28" i="14"/>
  <c r="H28" i="14"/>
  <c r="E28" i="14"/>
  <c r="B28" i="14"/>
  <c r="C28" i="14"/>
  <c r="F28" i="14"/>
  <c r="G28" i="14"/>
  <c r="E29" i="13"/>
  <c r="B29" i="13"/>
  <c r="F29" i="13"/>
  <c r="H29" i="13"/>
  <c r="C29" i="13"/>
  <c r="D29" i="13"/>
  <c r="G29" i="13"/>
  <c r="A30" i="13" a="1"/>
  <c r="A30" i="13" s="1"/>
  <c r="A30" i="14" l="1" a="1"/>
  <c r="A30" i="14" s="1"/>
  <c r="E29" i="14"/>
  <c r="B29" i="14"/>
  <c r="F29" i="14"/>
  <c r="C29" i="14"/>
  <c r="D29" i="14"/>
  <c r="G29" i="14"/>
  <c r="H29" i="14"/>
  <c r="C30" i="13"/>
  <c r="D30" i="13"/>
  <c r="E30" i="13"/>
  <c r="H30" i="13"/>
  <c r="G30" i="13"/>
  <c r="F30" i="13"/>
  <c r="B30" i="13"/>
  <c r="A31" i="13" a="1"/>
  <c r="A31" i="13" s="1"/>
  <c r="B30" i="14" l="1"/>
  <c r="F30" i="14"/>
  <c r="C30" i="14"/>
  <c r="G30" i="14"/>
  <c r="D30" i="14"/>
  <c r="E30" i="14"/>
  <c r="H30" i="14"/>
  <c r="A31" i="14" a="1"/>
  <c r="A31" i="14" s="1"/>
  <c r="H31" i="13"/>
  <c r="G31" i="13"/>
  <c r="B31" i="13"/>
  <c r="C31" i="13"/>
  <c r="F31" i="13"/>
  <c r="D31" i="13"/>
  <c r="E31" i="13"/>
  <c r="A32" i="13" a="1"/>
  <c r="A32" i="13" s="1"/>
  <c r="A32" i="14" l="1" a="1"/>
  <c r="A32" i="14" s="1"/>
  <c r="C31" i="14"/>
  <c r="G31" i="14"/>
  <c r="D31" i="14"/>
  <c r="H31" i="14"/>
  <c r="E31" i="14"/>
  <c r="F31" i="14"/>
  <c r="B31" i="14"/>
  <c r="C32" i="13"/>
  <c r="E32" i="13"/>
  <c r="G32" i="13"/>
  <c r="D32" i="13"/>
  <c r="H32" i="13"/>
  <c r="F32" i="13"/>
  <c r="B32" i="13"/>
  <c r="A33" i="13" a="1"/>
  <c r="A33" i="13" s="1"/>
  <c r="A33" i="14" l="1" a="1"/>
  <c r="A33" i="14" s="1"/>
  <c r="D32" i="14"/>
  <c r="H32" i="14"/>
  <c r="E32" i="14"/>
  <c r="F32" i="14"/>
  <c r="G32" i="14"/>
  <c r="B32" i="14"/>
  <c r="C32" i="14"/>
  <c r="H33" i="13"/>
  <c r="G33" i="13"/>
  <c r="B33" i="13"/>
  <c r="C33" i="13"/>
  <c r="E33" i="13"/>
  <c r="F33" i="13"/>
  <c r="D33" i="13"/>
  <c r="A34" i="13" a="1"/>
  <c r="A34" i="13" s="1"/>
  <c r="A34" i="14" l="1" a="1"/>
  <c r="A34" i="14" s="1"/>
  <c r="E33" i="14"/>
  <c r="B33" i="14"/>
  <c r="F33" i="14"/>
  <c r="G33" i="14"/>
  <c r="H33" i="14"/>
  <c r="C33" i="14"/>
  <c r="D33" i="14"/>
  <c r="C34" i="13"/>
  <c r="F34" i="13"/>
  <c r="E34" i="13"/>
  <c r="D34" i="13"/>
  <c r="H34" i="13"/>
  <c r="G34" i="13"/>
  <c r="B34" i="13"/>
  <c r="A35" i="13" a="1"/>
  <c r="A35" i="13" s="1"/>
  <c r="A35" i="14" l="1" a="1"/>
  <c r="A35" i="14" s="1"/>
  <c r="B34" i="14"/>
  <c r="F34" i="14"/>
  <c r="C34" i="14"/>
  <c r="G34" i="14"/>
  <c r="H34" i="14"/>
  <c r="D34" i="14"/>
  <c r="E34" i="14"/>
  <c r="H35" i="13"/>
  <c r="G35" i="13"/>
  <c r="B35" i="13"/>
  <c r="C35" i="13"/>
  <c r="E35" i="13"/>
  <c r="D35" i="13"/>
  <c r="F35" i="13"/>
  <c r="A36" i="13" a="1"/>
  <c r="A36" i="13" s="1"/>
  <c r="A36" i="14" l="1" a="1"/>
  <c r="A36" i="14" s="1"/>
  <c r="C35" i="14"/>
  <c r="G35" i="14"/>
  <c r="D35" i="14"/>
  <c r="H35" i="14"/>
  <c r="B35" i="14"/>
  <c r="E35" i="14"/>
  <c r="F35" i="14"/>
  <c r="G36" i="13"/>
  <c r="E36" i="13"/>
  <c r="D36" i="13"/>
  <c r="C36" i="13"/>
  <c r="H36" i="13"/>
  <c r="F36" i="13"/>
  <c r="B36" i="13"/>
  <c r="A37" i="13" a="1"/>
  <c r="A37" i="13" s="1"/>
  <c r="A38" i="13" s="1" a="1"/>
  <c r="A38" i="13" s="1"/>
  <c r="A37" i="14" l="1" a="1"/>
  <c r="A37" i="14" s="1"/>
  <c r="D36" i="14"/>
  <c r="H36" i="14"/>
  <c r="E36" i="14"/>
  <c r="B36" i="14"/>
  <c r="C36" i="14"/>
  <c r="F36" i="14"/>
  <c r="G36" i="14"/>
  <c r="H38" i="13"/>
  <c r="B38" i="13"/>
  <c r="C38" i="13"/>
  <c r="G38" i="13"/>
  <c r="D38" i="13"/>
  <c r="A39" i="13" a="1"/>
  <c r="A39" i="13" s="1"/>
  <c r="D39" i="13" s="1"/>
  <c r="E38" i="13"/>
  <c r="F38" i="13"/>
  <c r="C37" i="13"/>
  <c r="B37" i="13"/>
  <c r="F37" i="13"/>
  <c r="G37" i="13"/>
  <c r="D37" i="13"/>
  <c r="E37" i="13"/>
  <c r="H37" i="13"/>
  <c r="B39" i="13" l="1"/>
  <c r="F39" i="13"/>
  <c r="E39" i="13"/>
  <c r="C39" i="13"/>
  <c r="A38" i="14" a="1"/>
  <c r="A38" i="14" s="1"/>
  <c r="E37" i="14"/>
  <c r="B37" i="14"/>
  <c r="F37" i="14"/>
  <c r="C37" i="14"/>
  <c r="D37" i="14"/>
  <c r="G37" i="14"/>
  <c r="H37" i="14"/>
  <c r="A40" i="13" a="1"/>
  <c r="A40" i="13" s="1"/>
  <c r="G40" i="13" s="1"/>
  <c r="H39" i="13"/>
  <c r="G39" i="13"/>
  <c r="D40" i="13" l="1"/>
  <c r="B40" i="13"/>
  <c r="A39" i="14" a="1"/>
  <c r="A39" i="14" s="1"/>
  <c r="B38" i="14"/>
  <c r="F38" i="14"/>
  <c r="C38" i="14"/>
  <c r="G38" i="14"/>
  <c r="D38" i="14"/>
  <c r="E38" i="14"/>
  <c r="H38" i="14"/>
  <c r="H40" i="13"/>
  <c r="C40" i="13"/>
  <c r="A41" i="13" a="1"/>
  <c r="A41" i="13" s="1"/>
  <c r="D41" i="13" s="1"/>
  <c r="E40" i="13"/>
  <c r="F40" i="13"/>
  <c r="A40" i="14" l="1" a="1"/>
  <c r="A40" i="14" s="1"/>
  <c r="C39" i="14"/>
  <c r="G39" i="14"/>
  <c r="D39" i="14"/>
  <c r="H39" i="14"/>
  <c r="E39" i="14"/>
  <c r="F39" i="14"/>
  <c r="B39" i="14"/>
  <c r="G41" i="13"/>
  <c r="F41" i="13"/>
  <c r="A42" i="13" a="1"/>
  <c r="A42" i="13" s="1"/>
  <c r="E42" i="13" s="1"/>
  <c r="E41" i="13"/>
  <c r="H41" i="13"/>
  <c r="C41" i="13"/>
  <c r="B41" i="13"/>
  <c r="A41" i="14" l="1" a="1"/>
  <c r="A41" i="14" s="1"/>
  <c r="D40" i="14"/>
  <c r="H40" i="14"/>
  <c r="E40" i="14"/>
  <c r="F40" i="14"/>
  <c r="G40" i="14"/>
  <c r="B40" i="14"/>
  <c r="C40" i="14"/>
  <c r="H42" i="13"/>
  <c r="C42" i="13"/>
  <c r="B42" i="13"/>
  <c r="D42" i="13"/>
  <c r="A43" i="13" a="1"/>
  <c r="A43" i="13" s="1"/>
  <c r="H43" i="13" s="1"/>
  <c r="F42" i="13"/>
  <c r="G42" i="13"/>
  <c r="A42" i="14" l="1" a="1"/>
  <c r="A42" i="14" s="1"/>
  <c r="E41" i="14"/>
  <c r="B41" i="14"/>
  <c r="F41" i="14"/>
  <c r="G41" i="14"/>
  <c r="H41" i="14"/>
  <c r="C41" i="14"/>
  <c r="D41" i="14"/>
  <c r="G43" i="13"/>
  <c r="D43" i="13"/>
  <c r="E43" i="13"/>
  <c r="C43" i="13"/>
  <c r="B43" i="13"/>
  <c r="F43" i="13"/>
  <c r="A44" i="13" a="1"/>
  <c r="A44" i="13" s="1"/>
  <c r="F44" i="13" s="1"/>
  <c r="A43" i="14" l="1" a="1"/>
  <c r="A43" i="14" s="1"/>
  <c r="C42" i="14"/>
  <c r="G42" i="14"/>
  <c r="E42" i="14"/>
  <c r="F42" i="14"/>
  <c r="H42" i="14"/>
  <c r="B42" i="14"/>
  <c r="D42" i="14"/>
  <c r="H44" i="13"/>
  <c r="G44" i="13"/>
  <c r="B44" i="13"/>
  <c r="E44" i="13"/>
  <c r="A45" i="13" a="1"/>
  <c r="A45" i="13" s="1"/>
  <c r="C45" i="13" s="1"/>
  <c r="C44" i="13"/>
  <c r="D44" i="13"/>
  <c r="E45" i="13" l="1"/>
  <c r="B45" i="13"/>
  <c r="A44" i="14" a="1"/>
  <c r="A44" i="14" s="1"/>
  <c r="D43" i="14"/>
  <c r="H43" i="14"/>
  <c r="C43" i="14"/>
  <c r="E43" i="14"/>
  <c r="B43" i="14"/>
  <c r="F43" i="14"/>
  <c r="G43" i="14"/>
  <c r="D45" i="13"/>
  <c r="F45" i="13"/>
  <c r="A46" i="13" a="1"/>
  <c r="A46" i="13" s="1"/>
  <c r="F46" i="13" s="1"/>
  <c r="G45" i="13"/>
  <c r="H45" i="13"/>
  <c r="A45" i="14" l="1" a="1"/>
  <c r="A45" i="14" s="1"/>
  <c r="E44" i="14"/>
  <c r="B44" i="14"/>
  <c r="G44" i="14"/>
  <c r="C44" i="14"/>
  <c r="H44" i="14"/>
  <c r="D44" i="14"/>
  <c r="F44" i="14"/>
  <c r="H46" i="13"/>
  <c r="C46" i="13"/>
  <c r="A47" i="13" a="1"/>
  <c r="A47" i="13" s="1"/>
  <c r="D47" i="13" s="1"/>
  <c r="G46" i="13"/>
  <c r="D46" i="13"/>
  <c r="E46" i="13"/>
  <c r="B46" i="13"/>
  <c r="A46" i="14" l="1" a="1"/>
  <c r="A46" i="14" s="1"/>
  <c r="B45" i="14"/>
  <c r="F45" i="14"/>
  <c r="E45" i="14"/>
  <c r="G45" i="14"/>
  <c r="H45" i="14"/>
  <c r="C45" i="14"/>
  <c r="D45" i="14"/>
  <c r="B47" i="13"/>
  <c r="G47" i="13"/>
  <c r="A48" i="13" a="1"/>
  <c r="A48" i="13" s="1"/>
  <c r="G48" i="13" s="1"/>
  <c r="H47" i="13"/>
  <c r="F47" i="13"/>
  <c r="C47" i="13"/>
  <c r="E47" i="13"/>
  <c r="C48" i="13" l="1"/>
  <c r="D48" i="13"/>
  <c r="A47" i="14" a="1"/>
  <c r="A47" i="14" s="1"/>
  <c r="C46" i="14"/>
  <c r="G46" i="14"/>
  <c r="D46" i="14"/>
  <c r="E46" i="14"/>
  <c r="B46" i="14"/>
  <c r="F46" i="14"/>
  <c r="H46" i="14"/>
  <c r="B48" i="13"/>
  <c r="F48" i="13"/>
  <c r="A49" i="13" a="1"/>
  <c r="A49" i="13" s="1"/>
  <c r="G49" i="13" s="1"/>
  <c r="H48" i="13"/>
  <c r="E48" i="13"/>
  <c r="A48" i="14" l="1" a="1"/>
  <c r="A48" i="14" s="1"/>
  <c r="D47" i="14"/>
  <c r="H47" i="14"/>
  <c r="B47" i="14"/>
  <c r="G47" i="14"/>
  <c r="C47" i="14"/>
  <c r="E47" i="14"/>
  <c r="F47" i="14"/>
  <c r="D49" i="13"/>
  <c r="F49" i="13"/>
  <c r="A50" i="13" a="1"/>
  <c r="A50" i="13" s="1"/>
  <c r="E50" i="13" s="1"/>
  <c r="H49" i="13"/>
  <c r="E49" i="13"/>
  <c r="C49" i="13"/>
  <c r="B49" i="13"/>
  <c r="C50" i="13" l="1"/>
  <c r="B50" i="13"/>
  <c r="F50" i="13"/>
  <c r="A49" i="14" a="1"/>
  <c r="A49" i="14" s="1"/>
  <c r="E48" i="14"/>
  <c r="F48" i="14"/>
  <c r="B48" i="14"/>
  <c r="G48" i="14"/>
  <c r="H48" i="14"/>
  <c r="C48" i="14"/>
  <c r="D48" i="14"/>
  <c r="G50" i="13"/>
  <c r="A51" i="13" a="1"/>
  <c r="A51" i="13" s="1"/>
  <c r="C51" i="13" s="1"/>
  <c r="H50" i="13"/>
  <c r="D50" i="13"/>
  <c r="A50" i="14" l="1" a="1"/>
  <c r="A50" i="14" s="1"/>
  <c r="B49" i="14"/>
  <c r="F49" i="14"/>
  <c r="D49" i="14"/>
  <c r="E49" i="14"/>
  <c r="C49" i="14"/>
  <c r="G49" i="14"/>
  <c r="H49" i="14"/>
  <c r="A52" i="13" a="1"/>
  <c r="A52" i="13" s="1"/>
  <c r="H52" i="13" s="1"/>
  <c r="H51" i="13"/>
  <c r="E51" i="13"/>
  <c r="D51" i="13"/>
  <c r="B51" i="13"/>
  <c r="G51" i="13"/>
  <c r="F51" i="13"/>
  <c r="F52" i="13" l="1"/>
  <c r="G52" i="13"/>
  <c r="E52" i="13"/>
  <c r="C52" i="13"/>
  <c r="B52" i="13"/>
  <c r="D52" i="13"/>
  <c r="A51" i="14" a="1"/>
  <c r="A51" i="14" s="1"/>
  <c r="C50" i="14"/>
  <c r="G50" i="14"/>
  <c r="B50" i="14"/>
  <c r="H50" i="14"/>
  <c r="D50" i="14"/>
  <c r="E50" i="14"/>
  <c r="F50" i="14"/>
  <c r="A53" i="13" a="1"/>
  <c r="A53" i="13" s="1"/>
  <c r="F53" i="13" s="1"/>
  <c r="C53" i="13" l="1"/>
  <c r="A52" i="14" a="1"/>
  <c r="A52" i="14" s="1"/>
  <c r="D51" i="14"/>
  <c r="H51" i="14"/>
  <c r="F51" i="14"/>
  <c r="B51" i="14"/>
  <c r="G51" i="14"/>
  <c r="C51" i="14"/>
  <c r="E51" i="14"/>
  <c r="B53" i="13"/>
  <c r="A54" i="13" a="1"/>
  <c r="A54" i="13" s="1"/>
  <c r="C54" i="13" s="1"/>
  <c r="H53" i="13"/>
  <c r="E53" i="13"/>
  <c r="D53" i="13"/>
  <c r="G53" i="13"/>
  <c r="H54" i="13" l="1"/>
  <c r="A53" i="14" a="1"/>
  <c r="A53" i="14" s="1"/>
  <c r="E52" i="14"/>
  <c r="D52" i="14"/>
  <c r="F52" i="14"/>
  <c r="B52" i="14"/>
  <c r="C52" i="14"/>
  <c r="G52" i="14"/>
  <c r="H52" i="14"/>
  <c r="B54" i="13"/>
  <c r="A55" i="13" a="1"/>
  <c r="A55" i="13" s="1"/>
  <c r="C55" i="13" s="1"/>
  <c r="D54" i="13"/>
  <c r="F54" i="13"/>
  <c r="E54" i="13"/>
  <c r="G54" i="13"/>
  <c r="E55" i="13" l="1"/>
  <c r="A54" i="14" a="1"/>
  <c r="A54" i="14" s="1"/>
  <c r="B53" i="14"/>
  <c r="F53" i="14"/>
  <c r="C53" i="14"/>
  <c r="H53" i="14"/>
  <c r="D53" i="14"/>
  <c r="E53" i="14"/>
  <c r="G53" i="14"/>
  <c r="B55" i="13"/>
  <c r="A56" i="13" a="1"/>
  <c r="A56" i="13" s="1"/>
  <c r="C56" i="13" s="1"/>
  <c r="H55" i="13"/>
  <c r="F55" i="13"/>
  <c r="D55" i="13"/>
  <c r="G55" i="13"/>
  <c r="D56" i="13" l="1"/>
  <c r="A55" i="14" a="1"/>
  <c r="A55" i="14" s="1"/>
  <c r="C54" i="14"/>
  <c r="F54" i="14"/>
  <c r="B54" i="14"/>
  <c r="G54" i="14"/>
  <c r="H54" i="14"/>
  <c r="D54" i="14"/>
  <c r="E54" i="14"/>
  <c r="B56" i="13"/>
  <c r="A57" i="13" a="1"/>
  <c r="A57" i="13" s="1"/>
  <c r="C57" i="13" s="1"/>
  <c r="E56" i="13"/>
  <c r="H56" i="13"/>
  <c r="G56" i="13"/>
  <c r="F56" i="13"/>
  <c r="D57" i="13" l="1"/>
  <c r="A56" i="14" a="1"/>
  <c r="A56" i="14" s="1"/>
  <c r="C55" i="14"/>
  <c r="G55" i="14"/>
  <c r="D55" i="14"/>
  <c r="H55" i="14"/>
  <c r="B55" i="14"/>
  <c r="E55" i="14"/>
  <c r="F55" i="14"/>
  <c r="B57" i="13"/>
  <c r="A58" i="13" a="1"/>
  <c r="A58" i="13" s="1"/>
  <c r="C58" i="13" s="1"/>
  <c r="E57" i="13"/>
  <c r="G57" i="13"/>
  <c r="F57" i="13"/>
  <c r="H57" i="13"/>
  <c r="D58" i="13" l="1"/>
  <c r="A57" i="14" a="1"/>
  <c r="A57" i="14" s="1"/>
  <c r="D56" i="14"/>
  <c r="H56" i="14"/>
  <c r="E56" i="14"/>
  <c r="B56" i="14"/>
  <c r="C56" i="14"/>
  <c r="F56" i="14"/>
  <c r="G56" i="14"/>
  <c r="B58" i="13"/>
  <c r="A59" i="13" a="1"/>
  <c r="A59" i="13" s="1"/>
  <c r="D59" i="13" s="1"/>
  <c r="F58" i="13"/>
  <c r="G58" i="13"/>
  <c r="E58" i="13"/>
  <c r="H58" i="13"/>
  <c r="C59" i="13" l="1"/>
  <c r="A58" i="14" a="1"/>
  <c r="A58" i="14" s="1"/>
  <c r="E57" i="14"/>
  <c r="B57" i="14"/>
  <c r="F57" i="14"/>
  <c r="C57" i="14"/>
  <c r="D57" i="14"/>
  <c r="G57" i="14"/>
  <c r="H57" i="14"/>
  <c r="B59" i="13"/>
  <c r="A60" i="13" a="1"/>
  <c r="A60" i="13" s="1"/>
  <c r="G60" i="13" s="1"/>
  <c r="F59" i="13"/>
  <c r="G59" i="13"/>
  <c r="H59" i="13"/>
  <c r="E59" i="13"/>
  <c r="E60" i="13" l="1"/>
  <c r="A59" i="14" a="1"/>
  <c r="A59" i="14" s="1"/>
  <c r="B58" i="14"/>
  <c r="F58" i="14"/>
  <c r="C58" i="14"/>
  <c r="G58" i="14"/>
  <c r="D58" i="14"/>
  <c r="E58" i="14"/>
  <c r="H58" i="14"/>
  <c r="B60" i="13"/>
  <c r="A61" i="13" a="1"/>
  <c r="A61" i="13" s="1"/>
  <c r="C61" i="13" s="1"/>
  <c r="F60" i="13"/>
  <c r="H60" i="13"/>
  <c r="C60" i="13"/>
  <c r="D60" i="13"/>
  <c r="E61" i="13" l="1"/>
  <c r="A60" i="14" a="1"/>
  <c r="A60" i="14" s="1"/>
  <c r="C59" i="14"/>
  <c r="G59" i="14"/>
  <c r="D59" i="14"/>
  <c r="H59" i="14"/>
  <c r="E59" i="14"/>
  <c r="F59" i="14"/>
  <c r="B59" i="14"/>
  <c r="B61" i="13"/>
  <c r="A62" i="13" a="1"/>
  <c r="A62" i="13" s="1"/>
  <c r="C62" i="13" s="1"/>
  <c r="G61" i="13"/>
  <c r="D61" i="13"/>
  <c r="F61" i="13"/>
  <c r="H61" i="13"/>
  <c r="F62" i="13" l="1"/>
  <c r="A61" i="14" a="1"/>
  <c r="A61" i="14" s="1"/>
  <c r="D60" i="14"/>
  <c r="H60" i="14"/>
  <c r="E60" i="14"/>
  <c r="F60" i="14"/>
  <c r="G60" i="14"/>
  <c r="B60" i="14"/>
  <c r="C60" i="14"/>
  <c r="B62" i="13"/>
  <c r="A63" i="13" a="1"/>
  <c r="A63" i="13" s="1"/>
  <c r="C63" i="13" s="1"/>
  <c r="G62" i="13"/>
  <c r="H62" i="13"/>
  <c r="E62" i="13"/>
  <c r="D62" i="13"/>
  <c r="B63" i="13" l="1"/>
  <c r="G63" i="13"/>
  <c r="A62" i="14" a="1"/>
  <c r="A62" i="14" s="1"/>
  <c r="E61" i="14"/>
  <c r="B61" i="14"/>
  <c r="F61" i="14"/>
  <c r="G61" i="14"/>
  <c r="H61" i="14"/>
  <c r="C61" i="14"/>
  <c r="D61" i="14"/>
  <c r="A64" i="13" a="1"/>
  <c r="A64" i="13" s="1"/>
  <c r="G64" i="13" s="1"/>
  <c r="H63" i="13"/>
  <c r="E63" i="13"/>
  <c r="D63" i="13"/>
  <c r="F63" i="13"/>
  <c r="A63" i="14" l="1" a="1"/>
  <c r="A63" i="14" s="1"/>
  <c r="B62" i="14"/>
  <c r="F62" i="14"/>
  <c r="C62" i="14"/>
  <c r="G62" i="14"/>
  <c r="H62" i="14"/>
  <c r="D62" i="14"/>
  <c r="E62" i="14"/>
  <c r="E64" i="13"/>
  <c r="B64" i="13"/>
  <c r="A65" i="13" a="1"/>
  <c r="A65" i="13" s="1"/>
  <c r="F65" i="13" s="1"/>
  <c r="F64" i="13"/>
  <c r="C64" i="13"/>
  <c r="H64" i="13"/>
  <c r="D64" i="13"/>
  <c r="B65" i="13" l="1"/>
  <c r="D65" i="13"/>
  <c r="A64" i="14" a="1"/>
  <c r="A64" i="14" s="1"/>
  <c r="C63" i="14"/>
  <c r="G63" i="14"/>
  <c r="D63" i="14"/>
  <c r="H63" i="14"/>
  <c r="B63" i="14"/>
  <c r="E63" i="14"/>
  <c r="F63" i="14"/>
  <c r="A66" i="13" a="1"/>
  <c r="A66" i="13" s="1"/>
  <c r="C66" i="13" s="1"/>
  <c r="G65" i="13"/>
  <c r="E65" i="13"/>
  <c r="H65" i="13"/>
  <c r="C65" i="13"/>
  <c r="A65" i="14" l="1" a="1"/>
  <c r="A65" i="14" s="1"/>
  <c r="D64" i="14"/>
  <c r="H64" i="14"/>
  <c r="E64" i="14"/>
  <c r="B64" i="14"/>
  <c r="C64" i="14"/>
  <c r="F64" i="14"/>
  <c r="G64" i="14"/>
  <c r="B66" i="13"/>
  <c r="G66" i="13"/>
  <c r="A67" i="13" a="1"/>
  <c r="A67" i="13" s="1"/>
  <c r="C67" i="13" s="1"/>
  <c r="H66" i="13"/>
  <c r="D66" i="13"/>
  <c r="E66" i="13"/>
  <c r="F66" i="13"/>
  <c r="B67" i="13" l="1"/>
  <c r="G67" i="13"/>
  <c r="A66" i="14" a="1"/>
  <c r="A66" i="14" s="1"/>
  <c r="E65" i="14"/>
  <c r="B65" i="14"/>
  <c r="F65" i="14"/>
  <c r="C65" i="14"/>
  <c r="D65" i="14"/>
  <c r="G65" i="14"/>
  <c r="H65" i="14"/>
  <c r="A68" i="13" a="1"/>
  <c r="A68" i="13" s="1"/>
  <c r="C68" i="13" s="1"/>
  <c r="H67" i="13"/>
  <c r="F67" i="13"/>
  <c r="D67" i="13"/>
  <c r="E67" i="13"/>
  <c r="A67" i="14" l="1" a="1"/>
  <c r="A67" i="14" s="1"/>
  <c r="B66" i="14"/>
  <c r="F66" i="14"/>
  <c r="C66" i="14"/>
  <c r="G66" i="14"/>
  <c r="D66" i="14"/>
  <c r="E66" i="14"/>
  <c r="H66" i="14"/>
  <c r="H68" i="13"/>
  <c r="B68" i="13"/>
  <c r="A69" i="13" a="1"/>
  <c r="A69" i="13" s="1"/>
  <c r="F69" i="13" s="1"/>
  <c r="D68" i="13"/>
  <c r="E68" i="13"/>
  <c r="G68" i="13"/>
  <c r="F68" i="13"/>
  <c r="B69" i="13" l="1"/>
  <c r="H69" i="13"/>
  <c r="A68" i="14" a="1"/>
  <c r="A68" i="14" s="1"/>
  <c r="C67" i="14"/>
  <c r="G67" i="14"/>
  <c r="D67" i="14"/>
  <c r="H67" i="14"/>
  <c r="E67" i="14"/>
  <c r="F67" i="14"/>
  <c r="B67" i="14"/>
  <c r="A70" i="13" a="1"/>
  <c r="A70" i="13" s="1"/>
  <c r="C70" i="13" s="1"/>
  <c r="C69" i="13"/>
  <c r="G69" i="13"/>
  <c r="D69" i="13"/>
  <c r="E69" i="13"/>
  <c r="A69" i="14" l="1" a="1"/>
  <c r="A69" i="14" s="1"/>
  <c r="D68" i="14"/>
  <c r="H68" i="14"/>
  <c r="E68" i="14"/>
  <c r="F68" i="14"/>
  <c r="G68" i="14"/>
  <c r="B68" i="14"/>
  <c r="C68" i="14"/>
  <c r="H70" i="13"/>
  <c r="B70" i="13"/>
  <c r="A71" i="13" a="1"/>
  <c r="A71" i="13" s="1"/>
  <c r="D71" i="13" s="1"/>
  <c r="D70" i="13"/>
  <c r="F70" i="13"/>
  <c r="E70" i="13"/>
  <c r="G70" i="13"/>
  <c r="B71" i="13" l="1"/>
  <c r="E71" i="13"/>
  <c r="A70" i="14" a="1"/>
  <c r="A70" i="14" s="1"/>
  <c r="E69" i="14"/>
  <c r="B69" i="14"/>
  <c r="F69" i="14"/>
  <c r="G69" i="14"/>
  <c r="H69" i="14"/>
  <c r="C69" i="14"/>
  <c r="D69" i="14"/>
  <c r="A72" i="13" a="1"/>
  <c r="A72" i="13" s="1"/>
  <c r="C72" i="13" s="1"/>
  <c r="C71" i="13"/>
  <c r="F71" i="13"/>
  <c r="H71" i="13"/>
  <c r="G71" i="13"/>
  <c r="A71" i="14" l="1" a="1"/>
  <c r="A71" i="14" s="1"/>
  <c r="B70" i="14"/>
  <c r="F70" i="14"/>
  <c r="C70" i="14"/>
  <c r="G70" i="14"/>
  <c r="H70" i="14"/>
  <c r="D70" i="14"/>
  <c r="E70" i="14"/>
  <c r="D72" i="13"/>
  <c r="B72" i="13"/>
  <c r="A73" i="13" a="1"/>
  <c r="A73" i="13" s="1"/>
  <c r="C73" i="13" s="1"/>
  <c r="E72" i="13"/>
  <c r="F72" i="13"/>
  <c r="G72" i="13"/>
  <c r="H72" i="13"/>
  <c r="B73" i="13" l="1"/>
  <c r="D73" i="13"/>
  <c r="A72" i="14" a="1"/>
  <c r="A72" i="14" s="1"/>
  <c r="C71" i="14"/>
  <c r="G71" i="14"/>
  <c r="D71" i="14"/>
  <c r="H71" i="14"/>
  <c r="B71" i="14"/>
  <c r="E71" i="14"/>
  <c r="F71" i="14"/>
  <c r="A74" i="13" a="1"/>
  <c r="A74" i="13" s="1"/>
  <c r="C74" i="13" s="1"/>
  <c r="E73" i="13"/>
  <c r="H73" i="13"/>
  <c r="F73" i="13"/>
  <c r="G73" i="13"/>
  <c r="A73" i="14" l="1" a="1"/>
  <c r="A73" i="14" s="1"/>
  <c r="D72" i="14"/>
  <c r="H72" i="14"/>
  <c r="E72" i="14"/>
  <c r="B72" i="14"/>
  <c r="C72" i="14"/>
  <c r="F72" i="14"/>
  <c r="G72" i="14"/>
  <c r="D74" i="13"/>
  <c r="B74" i="13"/>
  <c r="A75" i="13" a="1"/>
  <c r="A75" i="13" s="1"/>
  <c r="D75" i="13" s="1"/>
  <c r="F74" i="13"/>
  <c r="G74" i="13"/>
  <c r="E74" i="13"/>
  <c r="H74" i="13"/>
  <c r="B75" i="13" l="1"/>
  <c r="E75" i="13"/>
  <c r="A74" i="14" a="1"/>
  <c r="A74" i="14" s="1"/>
  <c r="E73" i="14"/>
  <c r="B73" i="14"/>
  <c r="F73" i="14"/>
  <c r="C73" i="14"/>
  <c r="D73" i="14"/>
  <c r="G73" i="14"/>
  <c r="H73" i="14"/>
  <c r="A76" i="13" a="1"/>
  <c r="A76" i="13" s="1"/>
  <c r="G76" i="13" s="1"/>
  <c r="F75" i="13"/>
  <c r="G75" i="13"/>
  <c r="H75" i="13"/>
  <c r="C75" i="13"/>
  <c r="A75" i="14" l="1" a="1"/>
  <c r="A75" i="14" s="1"/>
  <c r="B74" i="14"/>
  <c r="F74" i="14"/>
  <c r="C74" i="14"/>
  <c r="G74" i="14"/>
  <c r="D74" i="14"/>
  <c r="E74" i="14"/>
  <c r="H74" i="14"/>
  <c r="C76" i="13"/>
  <c r="B76" i="13"/>
  <c r="A77" i="13" a="1"/>
  <c r="A77" i="13" s="1"/>
  <c r="C77" i="13" s="1"/>
  <c r="E76" i="13"/>
  <c r="D76" i="13"/>
  <c r="F76" i="13"/>
  <c r="H76" i="13"/>
  <c r="B77" i="13" l="1"/>
  <c r="E77" i="13"/>
  <c r="A76" i="14" a="1"/>
  <c r="A76" i="14" s="1"/>
  <c r="C75" i="14"/>
  <c r="D75" i="14"/>
  <c r="H75" i="14"/>
  <c r="E75" i="14"/>
  <c r="F75" i="14"/>
  <c r="G75" i="14"/>
  <c r="B75" i="14"/>
  <c r="A78" i="13" a="1"/>
  <c r="A78" i="13" s="1"/>
  <c r="C78" i="13" s="1"/>
  <c r="G77" i="13"/>
  <c r="H77" i="13"/>
  <c r="F77" i="13"/>
  <c r="D77" i="13"/>
  <c r="B78" i="13" l="1"/>
  <c r="F78" i="13"/>
  <c r="A77" i="14" a="1"/>
  <c r="A77" i="14" s="1"/>
  <c r="E76" i="14"/>
  <c r="C76" i="14"/>
  <c r="H76" i="14"/>
  <c r="D76" i="14"/>
  <c r="B76" i="14"/>
  <c r="F76" i="14"/>
  <c r="G76" i="14"/>
  <c r="A79" i="13" a="1"/>
  <c r="A79" i="13" s="1"/>
  <c r="C79" i="13" s="1"/>
  <c r="G78" i="13"/>
  <c r="D78" i="13"/>
  <c r="E78" i="13"/>
  <c r="H78" i="13"/>
  <c r="A78" i="14" l="1" a="1"/>
  <c r="A78" i="14" s="1"/>
  <c r="B77" i="14"/>
  <c r="F77" i="14"/>
  <c r="G77" i="14"/>
  <c r="C77" i="14"/>
  <c r="H77" i="14"/>
  <c r="D77" i="14"/>
  <c r="E77" i="14"/>
  <c r="F79" i="13"/>
  <c r="B79" i="13"/>
  <c r="A80" i="13" a="1"/>
  <c r="A80" i="13" s="1"/>
  <c r="G80" i="13" s="1"/>
  <c r="H79" i="13"/>
  <c r="G79" i="13"/>
  <c r="D79" i="13"/>
  <c r="E79" i="13"/>
  <c r="B80" i="13" l="1"/>
  <c r="H80" i="13"/>
  <c r="A79" i="14" a="1"/>
  <c r="A79" i="14" s="1"/>
  <c r="C78" i="14"/>
  <c r="G78" i="14"/>
  <c r="E78" i="14"/>
  <c r="F78" i="14"/>
  <c r="H78" i="14"/>
  <c r="B78" i="14"/>
  <c r="D78" i="14"/>
  <c r="A81" i="13" a="1"/>
  <c r="A81" i="13" s="1"/>
  <c r="F81" i="13" s="1"/>
  <c r="F80" i="13"/>
  <c r="D80" i="13"/>
  <c r="C80" i="13"/>
  <c r="E80" i="13"/>
  <c r="A80" i="14" l="1" a="1"/>
  <c r="A80" i="14" s="1"/>
  <c r="D79" i="14"/>
  <c r="H79" i="14"/>
  <c r="C79" i="14"/>
  <c r="E79" i="14"/>
  <c r="B79" i="14"/>
  <c r="F79" i="14"/>
  <c r="G79" i="14"/>
  <c r="B81" i="13"/>
  <c r="H81" i="13"/>
  <c r="A82" i="13" a="1"/>
  <c r="A82" i="13" s="1"/>
  <c r="E82" i="13" s="1"/>
  <c r="G81" i="13"/>
  <c r="E81" i="13"/>
  <c r="C81" i="13"/>
  <c r="D81" i="13"/>
  <c r="A81" i="14" l="1" a="1"/>
  <c r="A81" i="14" s="1"/>
  <c r="E80" i="14"/>
  <c r="B80" i="14"/>
  <c r="G80" i="14"/>
  <c r="C80" i="14"/>
  <c r="H80" i="14"/>
  <c r="D80" i="14"/>
  <c r="F80" i="14"/>
  <c r="A83" i="13" a="1"/>
  <c r="A83" i="13" s="1"/>
  <c r="G83" i="13" s="1"/>
  <c r="G82" i="13"/>
  <c r="F82" i="13"/>
  <c r="C82" i="13"/>
  <c r="B82" i="13"/>
  <c r="D82" i="13"/>
  <c r="H82" i="13"/>
  <c r="A82" i="14" l="1" a="1"/>
  <c r="A82" i="14" s="1"/>
  <c r="B81" i="14"/>
  <c r="F81" i="14"/>
  <c r="E81" i="14"/>
  <c r="G81" i="14"/>
  <c r="H81" i="14"/>
  <c r="C81" i="14"/>
  <c r="D81" i="14"/>
  <c r="A84" i="13" a="1"/>
  <c r="A84" i="13" s="1"/>
  <c r="H84" i="13" s="1"/>
  <c r="H83" i="13"/>
  <c r="E83" i="13"/>
  <c r="D83" i="13"/>
  <c r="F83" i="13"/>
  <c r="C83" i="13"/>
  <c r="B83" i="13"/>
  <c r="A83" i="14" l="1" a="1"/>
  <c r="A83" i="14" s="1"/>
  <c r="C82" i="14"/>
  <c r="G82" i="14"/>
  <c r="D82" i="14"/>
  <c r="E82" i="14"/>
  <c r="B82" i="14"/>
  <c r="F82" i="14"/>
  <c r="H82" i="14"/>
  <c r="E84" i="13"/>
  <c r="G84" i="13"/>
  <c r="D84" i="13"/>
  <c r="C84" i="13"/>
  <c r="B84" i="13"/>
  <c r="F84" i="13"/>
  <c r="A85" i="13" a="1"/>
  <c r="A85" i="13" s="1"/>
  <c r="H85" i="13" s="1"/>
  <c r="A84" i="14" l="1" a="1"/>
  <c r="A84" i="14" s="1"/>
  <c r="D83" i="14"/>
  <c r="H83" i="14"/>
  <c r="B83" i="14"/>
  <c r="G83" i="14"/>
  <c r="C83" i="14"/>
  <c r="E83" i="14"/>
  <c r="F83" i="14"/>
  <c r="A86" i="13" a="1"/>
  <c r="A86" i="13" s="1"/>
  <c r="H86" i="13" s="1"/>
  <c r="D85" i="13"/>
  <c r="E85" i="13"/>
  <c r="F85" i="13"/>
  <c r="B85" i="13"/>
  <c r="G85" i="13"/>
  <c r="C85" i="13"/>
  <c r="A85" i="14" l="1" a="1"/>
  <c r="A85" i="14" s="1"/>
  <c r="E84" i="14"/>
  <c r="F84" i="14"/>
  <c r="B84" i="14"/>
  <c r="G84" i="14"/>
  <c r="H84" i="14"/>
  <c r="C84" i="14"/>
  <c r="D84" i="14"/>
  <c r="G86" i="13"/>
  <c r="E86" i="13"/>
  <c r="D86" i="13"/>
  <c r="C86" i="13"/>
  <c r="B86" i="13"/>
  <c r="F86" i="13"/>
  <c r="A87" i="13" a="1"/>
  <c r="A87" i="13" s="1"/>
  <c r="H87" i="13" s="1"/>
  <c r="A86" i="14" l="1" a="1"/>
  <c r="A86" i="14" s="1"/>
  <c r="B85" i="14"/>
  <c r="F85" i="14"/>
  <c r="D85" i="14"/>
  <c r="E85" i="14"/>
  <c r="C85" i="14"/>
  <c r="G85" i="14"/>
  <c r="H85" i="14"/>
  <c r="C87" i="13"/>
  <c r="D87" i="13"/>
  <c r="B87" i="13"/>
  <c r="F87" i="13"/>
  <c r="A88" i="13" a="1"/>
  <c r="A88" i="13" s="1"/>
  <c r="G88" i="13" s="1"/>
  <c r="G87" i="13"/>
  <c r="E87" i="13"/>
  <c r="A87" i="14" l="1" a="1"/>
  <c r="A87" i="14" s="1"/>
  <c r="C86" i="14"/>
  <c r="G86" i="14"/>
  <c r="B86" i="14"/>
  <c r="H86" i="14"/>
  <c r="D86" i="14"/>
  <c r="E86" i="14"/>
  <c r="F86" i="14"/>
  <c r="E88" i="13"/>
  <c r="C88" i="13"/>
  <c r="B88" i="13"/>
  <c r="H88" i="13"/>
  <c r="A89" i="13" a="1"/>
  <c r="A89" i="13" s="1"/>
  <c r="D89" i="13" s="1"/>
  <c r="D88" i="13"/>
  <c r="F88" i="13"/>
  <c r="A88" i="14" l="1" a="1"/>
  <c r="A88" i="14" s="1"/>
  <c r="D87" i="14"/>
  <c r="H87" i="14"/>
  <c r="F87" i="14"/>
  <c r="B87" i="14"/>
  <c r="G87" i="14"/>
  <c r="C87" i="14"/>
  <c r="E87" i="14"/>
  <c r="H89" i="13"/>
  <c r="F89" i="13"/>
  <c r="G89" i="13"/>
  <c r="C89" i="13"/>
  <c r="B89" i="13"/>
  <c r="E89" i="13"/>
  <c r="A90" i="13" a="1"/>
  <c r="A90" i="13" s="1"/>
  <c r="E90" i="13" s="1"/>
  <c r="A89" i="14" l="1" a="1"/>
  <c r="A89" i="14" s="1"/>
  <c r="E88" i="14"/>
  <c r="D88" i="14"/>
  <c r="F88" i="14"/>
  <c r="B88" i="14"/>
  <c r="C88" i="14"/>
  <c r="G88" i="14"/>
  <c r="H88" i="14"/>
  <c r="F90" i="13"/>
  <c r="C90" i="13"/>
  <c r="B90" i="13"/>
  <c r="G90" i="13"/>
  <c r="A91" i="13" a="1"/>
  <c r="A91" i="13" s="1"/>
  <c r="C91" i="13" s="1"/>
  <c r="D90" i="13"/>
  <c r="H90" i="13"/>
  <c r="A90" i="14" l="1" a="1"/>
  <c r="A90" i="14" s="1"/>
  <c r="B89" i="14"/>
  <c r="F89" i="14"/>
  <c r="C89" i="14"/>
  <c r="H89" i="14"/>
  <c r="D89" i="14"/>
  <c r="E89" i="14"/>
  <c r="G89" i="14"/>
  <c r="F91" i="13"/>
  <c r="H91" i="13"/>
  <c r="G91" i="13"/>
  <c r="D91" i="13"/>
  <c r="B91" i="13"/>
  <c r="E91" i="13"/>
  <c r="A92" i="13" a="1"/>
  <c r="A92" i="13" s="1"/>
  <c r="C92" i="13" s="1"/>
  <c r="A91" i="14" l="1" a="1"/>
  <c r="A91" i="14" s="1"/>
  <c r="C90" i="14"/>
  <c r="G90" i="14"/>
  <c r="F90" i="14"/>
  <c r="B90" i="14"/>
  <c r="H90" i="14"/>
  <c r="D90" i="14"/>
  <c r="E90" i="14"/>
  <c r="F92" i="13"/>
  <c r="G92" i="13"/>
  <c r="B92" i="13"/>
  <c r="D92" i="13"/>
  <c r="A93" i="13" a="1"/>
  <c r="A93" i="13" s="1"/>
  <c r="F93" i="13" s="1"/>
  <c r="E92" i="13"/>
  <c r="H92" i="13"/>
  <c r="A92" i="14" l="1" a="1"/>
  <c r="A92" i="14" s="1"/>
  <c r="D91" i="14"/>
  <c r="H91" i="14"/>
  <c r="E91" i="14"/>
  <c r="F91" i="14"/>
  <c r="B91" i="14"/>
  <c r="C91" i="14"/>
  <c r="G91" i="14"/>
  <c r="D93" i="13"/>
  <c r="C93" i="13"/>
  <c r="B93" i="13"/>
  <c r="G93" i="13"/>
  <c r="A94" i="13" a="1"/>
  <c r="A94" i="13" s="1"/>
  <c r="F94" i="13" s="1"/>
  <c r="E93" i="13"/>
  <c r="H93" i="13"/>
  <c r="A93" i="14" l="1" a="1"/>
  <c r="A93" i="14" s="1"/>
  <c r="E92" i="14"/>
  <c r="C92" i="14"/>
  <c r="H92" i="14"/>
  <c r="D92" i="14"/>
  <c r="F92" i="14"/>
  <c r="G92" i="14"/>
  <c r="B92" i="14"/>
  <c r="D94" i="13"/>
  <c r="E94" i="13"/>
  <c r="G94" i="13"/>
  <c r="C94" i="13"/>
  <c r="B94" i="13"/>
  <c r="H94" i="13"/>
  <c r="A95" i="13" a="1"/>
  <c r="A95" i="13" s="1"/>
  <c r="D95" i="13" s="1"/>
  <c r="A94" i="14" l="1" a="1"/>
  <c r="A94" i="14" s="1"/>
  <c r="B93" i="14"/>
  <c r="F93" i="14"/>
  <c r="G93" i="14"/>
  <c r="C93" i="14"/>
  <c r="H93" i="14"/>
  <c r="D93" i="14"/>
  <c r="E93" i="14"/>
  <c r="E95" i="13"/>
  <c r="C95" i="13"/>
  <c r="B95" i="13"/>
  <c r="F95" i="13"/>
  <c r="A96" i="13" a="1"/>
  <c r="A96" i="13" s="1"/>
  <c r="F96" i="13" s="1"/>
  <c r="H95" i="13"/>
  <c r="G95" i="13"/>
  <c r="A95" i="14" l="1" a="1"/>
  <c r="A95" i="14" s="1"/>
  <c r="C94" i="14"/>
  <c r="G94" i="14"/>
  <c r="E94" i="14"/>
  <c r="F94" i="14"/>
  <c r="B94" i="14"/>
  <c r="D94" i="14"/>
  <c r="H94" i="14"/>
  <c r="D96" i="13"/>
  <c r="G96" i="13"/>
  <c r="B96" i="13"/>
  <c r="C96" i="13"/>
  <c r="A97" i="13" a="1"/>
  <c r="A97" i="13" s="1"/>
  <c r="C97" i="13" s="1"/>
  <c r="E96" i="13"/>
  <c r="H96" i="13"/>
  <c r="A96" i="14" l="1" a="1"/>
  <c r="A96" i="14" s="1"/>
  <c r="D95" i="14"/>
  <c r="H95" i="14"/>
  <c r="E95" i="14"/>
  <c r="C95" i="14"/>
  <c r="F95" i="14"/>
  <c r="G95" i="14"/>
  <c r="B95" i="14"/>
  <c r="D97" i="13"/>
  <c r="G97" i="13"/>
  <c r="E97" i="13"/>
  <c r="F97" i="13"/>
  <c r="B97" i="13"/>
  <c r="H97" i="13"/>
  <c r="A98" i="13" a="1"/>
  <c r="A98" i="13" s="1"/>
  <c r="E98" i="13" s="1"/>
  <c r="A97" i="14" l="1" a="1"/>
  <c r="A97" i="14" s="1"/>
  <c r="E96" i="14"/>
  <c r="C96" i="14"/>
  <c r="H96" i="14"/>
  <c r="D96" i="14"/>
  <c r="F96" i="14"/>
  <c r="G96" i="14"/>
  <c r="B96" i="14"/>
  <c r="D98" i="13"/>
  <c r="C98" i="13"/>
  <c r="B98" i="13"/>
  <c r="H98" i="13"/>
  <c r="A99" i="13" a="1"/>
  <c r="A99" i="13" s="1"/>
  <c r="D99" i="13" s="1"/>
  <c r="G98" i="13"/>
  <c r="F98" i="13"/>
  <c r="A98" i="14" l="1" a="1"/>
  <c r="A98" i="14" s="1"/>
  <c r="B97" i="14"/>
  <c r="F97" i="14"/>
  <c r="G97" i="14"/>
  <c r="D97" i="14"/>
  <c r="E97" i="14"/>
  <c r="H97" i="14"/>
  <c r="C97" i="14"/>
  <c r="E99" i="13"/>
  <c r="C99" i="13"/>
  <c r="B99" i="13"/>
  <c r="G99" i="13"/>
  <c r="A100" i="13" a="1"/>
  <c r="A100" i="13" s="1"/>
  <c r="F100" i="13" s="1"/>
  <c r="H99" i="13"/>
  <c r="F99" i="13"/>
  <c r="A99" i="14" l="1" a="1"/>
  <c r="A99" i="14" s="1"/>
  <c r="C98" i="14"/>
  <c r="G98" i="14"/>
  <c r="E98" i="14"/>
  <c r="D98" i="14"/>
  <c r="F98" i="14"/>
  <c r="H98" i="14"/>
  <c r="B98" i="14"/>
  <c r="A101" i="13" a="1"/>
  <c r="A101" i="13" s="1"/>
  <c r="G101" i="13" s="1"/>
  <c r="H100" i="13"/>
  <c r="D100" i="13"/>
  <c r="G100" i="13"/>
  <c r="E100" i="13"/>
  <c r="C100" i="13"/>
  <c r="B100" i="13"/>
  <c r="A100" i="14" l="1" a="1"/>
  <c r="A100" i="14" s="1"/>
  <c r="D99" i="14"/>
  <c r="H99" i="14"/>
  <c r="C99" i="14"/>
  <c r="E99" i="14"/>
  <c r="F99" i="14"/>
  <c r="G99" i="14"/>
  <c r="B99" i="14"/>
  <c r="A102" i="13" a="1"/>
  <c r="A102" i="13" s="1"/>
  <c r="H102" i="13" s="1"/>
  <c r="H101" i="13"/>
  <c r="E101" i="13"/>
  <c r="C101" i="13"/>
  <c r="D101" i="13"/>
  <c r="F101" i="13"/>
  <c r="B101" i="13"/>
  <c r="A101" i="14" l="1" a="1"/>
  <c r="A101" i="14" s="1"/>
  <c r="E100" i="14"/>
  <c r="B100" i="14"/>
  <c r="G100" i="14"/>
  <c r="D100" i="14"/>
  <c r="F100" i="14"/>
  <c r="H100" i="14"/>
  <c r="C100" i="14"/>
  <c r="G102" i="13"/>
  <c r="E102" i="13"/>
  <c r="F102" i="13"/>
  <c r="C102" i="13"/>
  <c r="B102" i="13"/>
  <c r="D102" i="13"/>
  <c r="A103" i="13" a="1"/>
  <c r="A103" i="13" s="1"/>
  <c r="H103" i="13" s="1"/>
  <c r="A102" i="14" l="1" a="1"/>
  <c r="A102" i="14" s="1"/>
  <c r="B101" i="14"/>
  <c r="F101" i="14"/>
  <c r="E101" i="14"/>
  <c r="D101" i="14"/>
  <c r="G101" i="14"/>
  <c r="H101" i="14"/>
  <c r="C101" i="14"/>
  <c r="B103" i="13"/>
  <c r="F103" i="13"/>
  <c r="E103" i="13"/>
  <c r="D103" i="13"/>
  <c r="A104" i="13" a="1"/>
  <c r="A104" i="13" s="1"/>
  <c r="D104" i="13" s="1"/>
  <c r="C103" i="13"/>
  <c r="G103" i="13"/>
  <c r="A103" i="14" l="1" a="1"/>
  <c r="A103" i="14" s="1"/>
  <c r="C102" i="14"/>
  <c r="G102" i="14"/>
  <c r="D102" i="14"/>
  <c r="E102" i="14"/>
  <c r="F102" i="14"/>
  <c r="H102" i="14"/>
  <c r="B102" i="14"/>
  <c r="E104" i="13"/>
  <c r="G104" i="13"/>
  <c r="F104" i="13"/>
  <c r="C104" i="13"/>
  <c r="B104" i="13"/>
  <c r="H104" i="13"/>
  <c r="A105" i="13" a="1"/>
  <c r="A105" i="13" s="1"/>
  <c r="F105" i="13" s="1"/>
  <c r="A104" i="14" l="1" a="1"/>
  <c r="A104" i="14" s="1"/>
  <c r="D103" i="14"/>
  <c r="H103" i="14"/>
  <c r="B103" i="14"/>
  <c r="G103" i="14"/>
  <c r="E103" i="14"/>
  <c r="F103" i="14"/>
  <c r="C103" i="14"/>
  <c r="A106" i="13" a="1"/>
  <c r="A106" i="13" s="1"/>
  <c r="D106" i="13" s="1"/>
  <c r="D105" i="13"/>
  <c r="E105" i="13"/>
  <c r="C105" i="13"/>
  <c r="B105" i="13"/>
  <c r="H105" i="13"/>
  <c r="G105" i="13"/>
  <c r="A105" i="14" l="1" a="1"/>
  <c r="A105" i="14" s="1"/>
  <c r="E104" i="14"/>
  <c r="F104" i="14"/>
  <c r="D104" i="14"/>
  <c r="G104" i="14"/>
  <c r="B104" i="14"/>
  <c r="H104" i="14"/>
  <c r="C104" i="14"/>
  <c r="H106" i="13"/>
  <c r="E106" i="13"/>
  <c r="G106" i="13"/>
  <c r="C106" i="13"/>
  <c r="B106" i="13"/>
  <c r="F106" i="13"/>
  <c r="A107" i="13" a="1"/>
  <c r="A107" i="13" s="1"/>
  <c r="H107" i="13" s="1"/>
  <c r="A106" i="14" l="1" a="1"/>
  <c r="A106" i="14" s="1"/>
  <c r="B105" i="14"/>
  <c r="F105" i="14"/>
  <c r="D105" i="14"/>
  <c r="E105" i="14"/>
  <c r="G105" i="14"/>
  <c r="H105" i="14"/>
  <c r="C105" i="14"/>
  <c r="A108" i="13" a="1"/>
  <c r="A108" i="13" s="1"/>
  <c r="H108" i="13" s="1"/>
  <c r="E107" i="13"/>
  <c r="F107" i="13"/>
  <c r="D107" i="13"/>
  <c r="B107" i="13"/>
  <c r="G107" i="13"/>
  <c r="C107" i="13"/>
  <c r="A107" i="14" l="1" a="1"/>
  <c r="A107" i="14" s="1"/>
  <c r="C106" i="14"/>
  <c r="G106" i="14"/>
  <c r="B106" i="14"/>
  <c r="H106" i="14"/>
  <c r="E106" i="14"/>
  <c r="F106" i="14"/>
  <c r="D106" i="14"/>
  <c r="C108" i="13"/>
  <c r="E108" i="13"/>
  <c r="D108" i="13"/>
  <c r="G108" i="13"/>
  <c r="B108" i="13"/>
  <c r="F108" i="13"/>
  <c r="A109" i="13" a="1"/>
  <c r="A109" i="13" s="1"/>
  <c r="F109" i="13" s="1"/>
  <c r="A108" i="14" l="1" a="1"/>
  <c r="A108" i="14" s="1"/>
  <c r="D107" i="14"/>
  <c r="H107" i="14"/>
  <c r="F107" i="14"/>
  <c r="E107" i="14"/>
  <c r="G107" i="14"/>
  <c r="B107" i="14"/>
  <c r="C107" i="14"/>
  <c r="G109" i="13"/>
  <c r="C109" i="13"/>
  <c r="B109" i="13"/>
  <c r="D109" i="13"/>
  <c r="A110" i="13" a="1"/>
  <c r="A110" i="13" s="1"/>
  <c r="E110" i="13" s="1"/>
  <c r="E109" i="13"/>
  <c r="H109" i="13"/>
  <c r="A109" i="14" l="1" a="1"/>
  <c r="A109" i="14" s="1"/>
  <c r="E108" i="14"/>
  <c r="D108" i="14"/>
  <c r="F108" i="14"/>
  <c r="G108" i="14"/>
  <c r="B108" i="14"/>
  <c r="H108" i="14"/>
  <c r="C108" i="14"/>
  <c r="D110" i="13"/>
  <c r="C110" i="13"/>
  <c r="B110" i="13"/>
  <c r="G110" i="13"/>
  <c r="A111" i="13" a="1"/>
  <c r="A111" i="13" s="1"/>
  <c r="D111" i="13" s="1"/>
  <c r="F110" i="13"/>
  <c r="H110" i="13"/>
  <c r="A110" i="14" l="1" a="1"/>
  <c r="A110" i="14" s="1"/>
  <c r="B109" i="14"/>
  <c r="F109" i="14"/>
  <c r="C109" i="14"/>
  <c r="H109" i="14"/>
  <c r="E109" i="14"/>
  <c r="G109" i="14"/>
  <c r="D109" i="14"/>
  <c r="G111" i="13"/>
  <c r="C111" i="13"/>
  <c r="B111" i="13"/>
  <c r="H111" i="13"/>
  <c r="A112" i="13" a="1"/>
  <c r="A112" i="13" s="1"/>
  <c r="H112" i="13" s="1"/>
  <c r="F111" i="13"/>
  <c r="E111" i="13"/>
  <c r="A111" i="14" l="1" a="1"/>
  <c r="A111" i="14" s="1"/>
  <c r="C110" i="14"/>
  <c r="G110" i="14"/>
  <c r="F110" i="14"/>
  <c r="E110" i="14"/>
  <c r="H110" i="14"/>
  <c r="B110" i="14"/>
  <c r="D110" i="14"/>
  <c r="F112" i="13"/>
  <c r="E112" i="13"/>
  <c r="D112" i="13"/>
  <c r="C112" i="13"/>
  <c r="B112" i="13"/>
  <c r="G112" i="13"/>
  <c r="A113" i="13" a="1"/>
  <c r="A113" i="13" s="1"/>
  <c r="D113" i="13" s="1"/>
  <c r="A112" i="14" l="1" a="1"/>
  <c r="A112" i="14" s="1"/>
  <c r="D111" i="14"/>
  <c r="H111" i="14"/>
  <c r="E111" i="14"/>
  <c r="F111" i="14"/>
  <c r="G111" i="14"/>
  <c r="B111" i="14"/>
  <c r="C111" i="14"/>
  <c r="E113" i="13"/>
  <c r="C113" i="13"/>
  <c r="B113" i="13"/>
  <c r="G113" i="13"/>
  <c r="A114" i="13" a="1"/>
  <c r="A114" i="13" s="1"/>
  <c r="D114" i="13" s="1"/>
  <c r="H113" i="13"/>
  <c r="F113" i="13"/>
  <c r="A113" i="14" l="1" a="1"/>
  <c r="A113" i="14" s="1"/>
  <c r="E112" i="14"/>
  <c r="C112" i="14"/>
  <c r="H112" i="14"/>
  <c r="F112" i="14"/>
  <c r="G112" i="14"/>
  <c r="B112" i="14"/>
  <c r="D112" i="14"/>
  <c r="F114" i="13"/>
  <c r="G114" i="13"/>
  <c r="E114" i="13"/>
  <c r="C114" i="13"/>
  <c r="B114" i="13"/>
  <c r="H114" i="13"/>
  <c r="A115" i="13" a="1"/>
  <c r="A115" i="13" s="1"/>
  <c r="F115" i="13" s="1"/>
  <c r="A114" i="14" l="1" a="1"/>
  <c r="A114" i="14" s="1"/>
  <c r="B113" i="14"/>
  <c r="F113" i="14"/>
  <c r="G113" i="14"/>
  <c r="E113" i="14"/>
  <c r="H113" i="14"/>
  <c r="C113" i="14"/>
  <c r="D113" i="14"/>
  <c r="E115" i="13"/>
  <c r="C115" i="13"/>
  <c r="B115" i="13"/>
  <c r="H115" i="13"/>
  <c r="D115" i="13"/>
  <c r="A116" i="13" a="1"/>
  <c r="A116" i="13" s="1"/>
  <c r="H116" i="13" s="1"/>
  <c r="G115" i="13"/>
  <c r="A115" i="14" l="1" a="1"/>
  <c r="A115" i="14" s="1"/>
  <c r="C114" i="14"/>
  <c r="G114" i="14"/>
  <c r="E114" i="14"/>
  <c r="F114" i="14"/>
  <c r="H114" i="14"/>
  <c r="B114" i="14"/>
  <c r="D114" i="14"/>
  <c r="A117" i="13" a="1"/>
  <c r="A117" i="13" s="1"/>
  <c r="E117" i="13" s="1"/>
  <c r="D116" i="13"/>
  <c r="G116" i="13"/>
  <c r="E116" i="13"/>
  <c r="F116" i="13"/>
  <c r="C116" i="13"/>
  <c r="B116" i="13"/>
  <c r="A116" i="14" l="1" a="1"/>
  <c r="A116" i="14" s="1"/>
  <c r="D115" i="14"/>
  <c r="H115" i="14"/>
  <c r="C115" i="14"/>
  <c r="F115" i="14"/>
  <c r="G115" i="14"/>
  <c r="B115" i="14"/>
  <c r="E115" i="14"/>
  <c r="F117" i="13"/>
  <c r="H117" i="13"/>
  <c r="G117" i="13"/>
  <c r="D117" i="13"/>
  <c r="B117" i="13"/>
  <c r="C117" i="13"/>
  <c r="A118" i="13" a="1"/>
  <c r="A118" i="13" s="1"/>
  <c r="G118" i="13" s="1"/>
  <c r="A117" i="14" l="1" a="1"/>
  <c r="A117" i="14" s="1"/>
  <c r="E116" i="14"/>
  <c r="B116" i="14"/>
  <c r="G116" i="14"/>
  <c r="F116" i="14"/>
  <c r="H116" i="14"/>
  <c r="C116" i="14"/>
  <c r="D116" i="14"/>
  <c r="A119" i="13" a="1"/>
  <c r="A119" i="13" s="1"/>
  <c r="A120" i="13" s="1" a="1"/>
  <c r="A120" i="13" s="1"/>
  <c r="E118" i="13"/>
  <c r="F118" i="13"/>
  <c r="C118" i="13"/>
  <c r="B118" i="13"/>
  <c r="D118" i="13"/>
  <c r="H118" i="13"/>
  <c r="A118" i="14" l="1" a="1"/>
  <c r="A118" i="14" s="1"/>
  <c r="B117" i="14"/>
  <c r="F117" i="14"/>
  <c r="E117" i="14"/>
  <c r="G117" i="14"/>
  <c r="H117" i="14"/>
  <c r="C117" i="14"/>
  <c r="D117" i="14"/>
  <c r="E119" i="13"/>
  <c r="G119" i="13"/>
  <c r="C119" i="13"/>
  <c r="H119" i="13"/>
  <c r="F119" i="13"/>
  <c r="B119" i="13"/>
  <c r="D119" i="13"/>
  <c r="C120" i="13"/>
  <c r="E120" i="13"/>
  <c r="F120" i="13"/>
  <c r="D120" i="13"/>
  <c r="G120" i="13"/>
  <c r="H120" i="13"/>
  <c r="A121" i="13" a="1"/>
  <c r="A121" i="13" s="1"/>
  <c r="B120" i="13"/>
  <c r="A119" i="14" l="1" a="1"/>
  <c r="A119" i="14" s="1"/>
  <c r="C118" i="14"/>
  <c r="G118" i="14"/>
  <c r="E118" i="14"/>
  <c r="F118" i="14"/>
  <c r="B118" i="14"/>
  <c r="H118" i="14"/>
  <c r="D118" i="14"/>
  <c r="C121" i="13"/>
  <c r="D121" i="13"/>
  <c r="H121" i="13"/>
  <c r="F121" i="13"/>
  <c r="E121" i="13"/>
  <c r="G121" i="13"/>
  <c r="A122" i="13" a="1"/>
  <c r="A122" i="13" s="1"/>
  <c r="B121" i="13"/>
  <c r="A120" i="14" l="1" a="1"/>
  <c r="A120" i="14" s="1"/>
  <c r="D119" i="14"/>
  <c r="H119" i="14"/>
  <c r="C119" i="14"/>
  <c r="E119" i="14"/>
  <c r="F119" i="14"/>
  <c r="G119" i="14"/>
  <c r="B119" i="14"/>
  <c r="C122" i="13"/>
  <c r="G122" i="13"/>
  <c r="F122" i="13"/>
  <c r="E122" i="13"/>
  <c r="H122" i="13"/>
  <c r="D122" i="13"/>
  <c r="A123" i="13" a="1"/>
  <c r="A123" i="13" s="1"/>
  <c r="B122" i="13"/>
  <c r="A121" i="14" l="1" a="1"/>
  <c r="A121" i="14" s="1"/>
  <c r="E120" i="14"/>
  <c r="B120" i="14"/>
  <c r="G120" i="14"/>
  <c r="C120" i="14"/>
  <c r="H120" i="14"/>
  <c r="D120" i="14"/>
  <c r="F120" i="14"/>
  <c r="C123" i="13"/>
  <c r="F123" i="13"/>
  <c r="G123" i="13"/>
  <c r="E123" i="13"/>
  <c r="H123" i="13"/>
  <c r="D123" i="13"/>
  <c r="A124" i="13" a="1"/>
  <c r="A124" i="13" s="1"/>
  <c r="B123" i="13"/>
  <c r="A122" i="14" l="1" a="1"/>
  <c r="A122" i="14" s="1"/>
  <c r="B121" i="14"/>
  <c r="F121" i="14"/>
  <c r="E121" i="14"/>
  <c r="G121" i="14"/>
  <c r="C121" i="14"/>
  <c r="H121" i="14"/>
  <c r="D121" i="14"/>
  <c r="C124" i="13"/>
  <c r="E124" i="13"/>
  <c r="G124" i="13"/>
  <c r="F124" i="13"/>
  <c r="H124" i="13"/>
  <c r="D124" i="13"/>
  <c r="A125" i="13" a="1"/>
  <c r="A125" i="13" s="1"/>
  <c r="B124" i="13"/>
  <c r="A123" i="14" l="1" a="1"/>
  <c r="A123" i="14" s="1"/>
  <c r="C122" i="14"/>
  <c r="G122" i="14"/>
  <c r="D122" i="14"/>
  <c r="E122" i="14"/>
  <c r="F122" i="14"/>
  <c r="H122" i="14"/>
  <c r="B122" i="14"/>
  <c r="C125" i="13"/>
  <c r="D125" i="13"/>
  <c r="H125" i="13"/>
  <c r="G125" i="13"/>
  <c r="F125" i="13"/>
  <c r="E125" i="13"/>
  <c r="A126" i="13" a="1"/>
  <c r="A126" i="13" s="1"/>
  <c r="B125" i="13"/>
  <c r="A124" i="14" l="1" a="1"/>
  <c r="A124" i="14" s="1"/>
  <c r="D123" i="14"/>
  <c r="H123" i="14"/>
  <c r="B123" i="14"/>
  <c r="G123" i="14"/>
  <c r="C123" i="14"/>
  <c r="E123" i="14"/>
  <c r="F123" i="14"/>
  <c r="C126" i="13"/>
  <c r="G126" i="13"/>
  <c r="H126" i="13"/>
  <c r="F126" i="13"/>
  <c r="E126" i="13"/>
  <c r="D126" i="13"/>
  <c r="A127" i="13" a="1"/>
  <c r="A127" i="13" s="1"/>
  <c r="B126" i="13"/>
  <c r="A125" i="14" l="1" a="1"/>
  <c r="A125" i="14" s="1"/>
  <c r="E124" i="14"/>
  <c r="F124" i="14"/>
  <c r="B124" i="14"/>
  <c r="G124" i="14"/>
  <c r="C124" i="14"/>
  <c r="H124" i="14"/>
  <c r="D124" i="14"/>
  <c r="C127" i="13"/>
  <c r="F127" i="13"/>
  <c r="H127" i="13"/>
  <c r="G127" i="13"/>
  <c r="D127" i="13"/>
  <c r="E127" i="13"/>
  <c r="A128" i="13" a="1"/>
  <c r="A128" i="13" s="1"/>
  <c r="B127" i="13"/>
  <c r="A126" i="14" l="1" a="1"/>
  <c r="A126" i="14" s="1"/>
  <c r="B125" i="14"/>
  <c r="F125" i="14"/>
  <c r="D125" i="14"/>
  <c r="E125" i="14"/>
  <c r="G125" i="14"/>
  <c r="H125" i="14"/>
  <c r="C125" i="14"/>
  <c r="E128" i="13"/>
  <c r="H128" i="13"/>
  <c r="G128" i="13"/>
  <c r="C128" i="13"/>
  <c r="F128" i="13"/>
  <c r="D128" i="13"/>
  <c r="A129" i="13" a="1"/>
  <c r="A129" i="13" s="1"/>
  <c r="B128" i="13"/>
  <c r="A127" i="14" l="1" a="1"/>
  <c r="A127" i="14" s="1"/>
  <c r="C126" i="14"/>
  <c r="G126" i="14"/>
  <c r="B126" i="14"/>
  <c r="H126" i="14"/>
  <c r="D126" i="14"/>
  <c r="E126" i="14"/>
  <c r="F126" i="14"/>
  <c r="D129" i="13"/>
  <c r="H129" i="13"/>
  <c r="G129" i="13"/>
  <c r="C129" i="13"/>
  <c r="E129" i="13"/>
  <c r="F129" i="13"/>
  <c r="A130" i="13" a="1"/>
  <c r="A130" i="13" s="1"/>
  <c r="B129" i="13"/>
  <c r="A128" i="14" l="1" a="1"/>
  <c r="A128" i="14" s="1"/>
  <c r="D127" i="14"/>
  <c r="H127" i="14"/>
  <c r="F127" i="14"/>
  <c r="B127" i="14"/>
  <c r="G127" i="14"/>
  <c r="C127" i="14"/>
  <c r="E127" i="14"/>
  <c r="C130" i="13"/>
  <c r="G130" i="13"/>
  <c r="D130" i="13"/>
  <c r="H130" i="13"/>
  <c r="E130" i="13"/>
  <c r="F130" i="13"/>
  <c r="A131" i="13" a="1"/>
  <c r="A131" i="13" s="1"/>
  <c r="B130" i="13"/>
  <c r="A129" i="14" l="1" a="1"/>
  <c r="A129" i="14" s="1"/>
  <c r="E128" i="14"/>
  <c r="D128" i="14"/>
  <c r="F128" i="14"/>
  <c r="G128" i="14"/>
  <c r="B128" i="14"/>
  <c r="H128" i="14"/>
  <c r="C128" i="14"/>
  <c r="C131" i="13"/>
  <c r="F131" i="13"/>
  <c r="D131" i="13"/>
  <c r="H131" i="13"/>
  <c r="E131" i="13"/>
  <c r="G131" i="13"/>
  <c r="A132" i="13" a="1"/>
  <c r="A132" i="13" s="1"/>
  <c r="B131" i="13"/>
  <c r="A130" i="14" l="1" a="1"/>
  <c r="A130" i="14" s="1"/>
  <c r="B129" i="14"/>
  <c r="F129" i="14"/>
  <c r="C129" i="14"/>
  <c r="H129" i="14"/>
  <c r="D129" i="14"/>
  <c r="E129" i="14"/>
  <c r="G129" i="14"/>
  <c r="C132" i="13"/>
  <c r="E132" i="13"/>
  <c r="D132" i="13"/>
  <c r="H132" i="13"/>
  <c r="F132" i="13"/>
  <c r="G132" i="13"/>
  <c r="A133" i="13" a="1"/>
  <c r="A133" i="13" s="1"/>
  <c r="B132" i="13"/>
  <c r="A131" i="14" l="1" a="1"/>
  <c r="A131" i="14" s="1"/>
  <c r="C130" i="14"/>
  <c r="G130" i="14"/>
  <c r="F130" i="14"/>
  <c r="B130" i="14"/>
  <c r="H130" i="14"/>
  <c r="D130" i="14"/>
  <c r="E130" i="14"/>
  <c r="C133" i="13"/>
  <c r="D133" i="13"/>
  <c r="H133" i="13"/>
  <c r="E133" i="13"/>
  <c r="F133" i="13"/>
  <c r="G133" i="13"/>
  <c r="A134" i="13" a="1"/>
  <c r="A134" i="13" s="1"/>
  <c r="B133" i="13"/>
  <c r="A132" i="14" l="1" a="1"/>
  <c r="A132" i="14" s="1"/>
  <c r="D131" i="14"/>
  <c r="H131" i="14"/>
  <c r="E131" i="14"/>
  <c r="F131" i="14"/>
  <c r="G131" i="14"/>
  <c r="B131" i="14"/>
  <c r="C131" i="14"/>
  <c r="C134" i="13"/>
  <c r="G134" i="13"/>
  <c r="E134" i="13"/>
  <c r="D134" i="13"/>
  <c r="H134" i="13"/>
  <c r="F134" i="13"/>
  <c r="A135" i="13" a="1"/>
  <c r="A135" i="13" s="1"/>
  <c r="B134" i="13"/>
  <c r="A133" i="14" l="1" a="1"/>
  <c r="A133" i="14" s="1"/>
  <c r="E132" i="14"/>
  <c r="C132" i="14"/>
  <c r="H132" i="14"/>
  <c r="D132" i="14"/>
  <c r="F132" i="14"/>
  <c r="B132" i="14"/>
  <c r="G132" i="14"/>
  <c r="C135" i="13"/>
  <c r="F135" i="13"/>
  <c r="E135" i="13"/>
  <c r="D135" i="13"/>
  <c r="G135" i="13"/>
  <c r="H135" i="13"/>
  <c r="A136" i="13" a="1"/>
  <c r="A136" i="13" s="1"/>
  <c r="B135" i="13"/>
  <c r="A134" i="14" l="1" a="1"/>
  <c r="A134" i="14" s="1"/>
  <c r="B133" i="14"/>
  <c r="F133" i="14"/>
  <c r="G133" i="14"/>
  <c r="C133" i="14"/>
  <c r="H133" i="14"/>
  <c r="D133" i="14"/>
  <c r="E133" i="14"/>
  <c r="C136" i="13"/>
  <c r="E136" i="13"/>
  <c r="F136" i="13"/>
  <c r="D136" i="13"/>
  <c r="G136" i="13"/>
  <c r="H136" i="13"/>
  <c r="A137" i="13" a="1"/>
  <c r="A137" i="13" s="1"/>
  <c r="B136" i="13"/>
  <c r="A135" i="14" l="1" a="1"/>
  <c r="A135" i="14" s="1"/>
  <c r="C134" i="14"/>
  <c r="G134" i="14"/>
  <c r="E134" i="14"/>
  <c r="F134" i="14"/>
  <c r="H134" i="14"/>
  <c r="B134" i="14"/>
  <c r="D134" i="14"/>
  <c r="C137" i="13"/>
  <c r="D137" i="13"/>
  <c r="H137" i="13"/>
  <c r="F137" i="13"/>
  <c r="E137" i="13"/>
  <c r="G137" i="13"/>
  <c r="A138" i="13" a="1"/>
  <c r="A138" i="13" s="1"/>
  <c r="B137" i="13"/>
  <c r="A136" i="14" l="1" a="1"/>
  <c r="A136" i="14" s="1"/>
  <c r="D135" i="14"/>
  <c r="H135" i="14"/>
  <c r="C135" i="14"/>
  <c r="E135" i="14"/>
  <c r="F135" i="14"/>
  <c r="B135" i="14"/>
  <c r="G135" i="14"/>
  <c r="C138" i="13"/>
  <c r="G138" i="13"/>
  <c r="F138" i="13"/>
  <c r="E138" i="13"/>
  <c r="D138" i="13"/>
  <c r="H138" i="13"/>
  <c r="A139" i="13" a="1"/>
  <c r="A139" i="13" s="1"/>
  <c r="B138" i="13"/>
  <c r="A137" i="14" l="1" a="1"/>
  <c r="A137" i="14" s="1"/>
  <c r="E136" i="14"/>
  <c r="B136" i="14"/>
  <c r="G136" i="14"/>
  <c r="C136" i="14"/>
  <c r="H136" i="14"/>
  <c r="D136" i="14"/>
  <c r="F136" i="14"/>
  <c r="F139" i="13"/>
  <c r="G139" i="13"/>
  <c r="C139" i="13"/>
  <c r="E139" i="13"/>
  <c r="H139" i="13"/>
  <c r="D139" i="13"/>
  <c r="A140" i="13" a="1"/>
  <c r="A140" i="13" s="1"/>
  <c r="B139" i="13"/>
  <c r="A138" i="14" l="1" a="1"/>
  <c r="A138" i="14" s="1"/>
  <c r="B137" i="14"/>
  <c r="F137" i="14"/>
  <c r="E137" i="14"/>
  <c r="G137" i="14"/>
  <c r="H137" i="14"/>
  <c r="C137" i="14"/>
  <c r="D137" i="14"/>
  <c r="E140" i="13"/>
  <c r="C140" i="13"/>
  <c r="G140" i="13"/>
  <c r="F140" i="13"/>
  <c r="H140" i="13"/>
  <c r="D140" i="13"/>
  <c r="B140" i="13"/>
  <c r="A141" i="13" a="1"/>
  <c r="A141" i="13" s="1"/>
  <c r="A139" i="14" l="1" a="1"/>
  <c r="A139" i="14" s="1"/>
  <c r="C138" i="14"/>
  <c r="G138" i="14"/>
  <c r="D138" i="14"/>
  <c r="E138" i="14"/>
  <c r="F138" i="14"/>
  <c r="B138" i="14"/>
  <c r="H138" i="14"/>
  <c r="C141" i="13"/>
  <c r="D141" i="13"/>
  <c r="H141" i="13"/>
  <c r="G141" i="13"/>
  <c r="F141" i="13"/>
  <c r="E141" i="13"/>
  <c r="A142" i="13" a="1"/>
  <c r="A142" i="13" s="1"/>
  <c r="B141" i="13"/>
  <c r="A140" i="14" l="1" a="1"/>
  <c r="A140" i="14" s="1"/>
  <c r="D139" i="14"/>
  <c r="H139" i="14"/>
  <c r="B139" i="14"/>
  <c r="G139" i="14"/>
  <c r="C139" i="14"/>
  <c r="E139" i="14"/>
  <c r="F139" i="14"/>
  <c r="C142" i="13"/>
  <c r="G142" i="13"/>
  <c r="H142" i="13"/>
  <c r="F142" i="13"/>
  <c r="D142" i="13"/>
  <c r="E142" i="13"/>
  <c r="A143" i="13" a="1"/>
  <c r="A143" i="13" s="1"/>
  <c r="B142" i="13"/>
  <c r="A141" i="14" l="1" a="1"/>
  <c r="A141" i="14" s="1"/>
  <c r="E140" i="14"/>
  <c r="F140" i="14"/>
  <c r="B140" i="14"/>
  <c r="G140" i="14"/>
  <c r="H140" i="14"/>
  <c r="C140" i="14"/>
  <c r="D140" i="14"/>
  <c r="C143" i="13"/>
  <c r="F143" i="13"/>
  <c r="H143" i="13"/>
  <c r="G143" i="13"/>
  <c r="E143" i="13"/>
  <c r="D143" i="13"/>
  <c r="A144" i="13" a="1"/>
  <c r="A144" i="13" s="1"/>
  <c r="B143" i="13"/>
  <c r="A142" i="14" l="1" a="1"/>
  <c r="A142" i="14" s="1"/>
  <c r="B141" i="14"/>
  <c r="F141" i="14"/>
  <c r="D141" i="14"/>
  <c r="E141" i="14"/>
  <c r="G141" i="14"/>
  <c r="C141" i="14"/>
  <c r="H141" i="14"/>
  <c r="C144" i="13"/>
  <c r="E144" i="13"/>
  <c r="H144" i="13"/>
  <c r="G144" i="13"/>
  <c r="D144" i="13"/>
  <c r="F144" i="13"/>
  <c r="A145" i="13" a="1"/>
  <c r="A145" i="13" s="1"/>
  <c r="B144" i="13"/>
  <c r="A143" i="14" l="1" a="1"/>
  <c r="A143" i="14" s="1"/>
  <c r="C142" i="14"/>
  <c r="G142" i="14"/>
  <c r="B142" i="14"/>
  <c r="H142" i="14"/>
  <c r="D142" i="14"/>
  <c r="E142" i="14"/>
  <c r="F142" i="14"/>
  <c r="C145" i="13"/>
  <c r="D145" i="13"/>
  <c r="H145" i="13"/>
  <c r="G145" i="13"/>
  <c r="F145" i="13"/>
  <c r="E145" i="13"/>
  <c r="A146" i="13" a="1"/>
  <c r="A146" i="13" s="1"/>
  <c r="B145" i="13"/>
  <c r="A144" i="14" l="1" a="1"/>
  <c r="A144" i="14" s="1"/>
  <c r="D143" i="14"/>
  <c r="H143" i="14"/>
  <c r="F143" i="14"/>
  <c r="B143" i="14"/>
  <c r="G143" i="14"/>
  <c r="C143" i="14"/>
  <c r="E143" i="14"/>
  <c r="C146" i="13"/>
  <c r="G146" i="13"/>
  <c r="D146" i="13"/>
  <c r="H146" i="13"/>
  <c r="E146" i="13"/>
  <c r="F146" i="13"/>
  <c r="A147" i="13" a="1"/>
  <c r="A147" i="13" s="1"/>
  <c r="B146" i="13"/>
  <c r="A145" i="14" l="1" a="1"/>
  <c r="A145" i="14" s="1"/>
  <c r="E144" i="14"/>
  <c r="D144" i="14"/>
  <c r="F144" i="14"/>
  <c r="B144" i="14"/>
  <c r="G144" i="14"/>
  <c r="C144" i="14"/>
  <c r="H144" i="14"/>
  <c r="C147" i="13"/>
  <c r="F147" i="13"/>
  <c r="D147" i="13"/>
  <c r="H147" i="13"/>
  <c r="E147" i="13"/>
  <c r="G147" i="13"/>
  <c r="A148" i="13" a="1"/>
  <c r="A148" i="13" s="1"/>
  <c r="B147" i="13"/>
  <c r="A146" i="14" l="1" a="1"/>
  <c r="A146" i="14" s="1"/>
  <c r="B145" i="14"/>
  <c r="F145" i="14"/>
  <c r="C145" i="14"/>
  <c r="H145" i="14"/>
  <c r="D145" i="14"/>
  <c r="E145" i="14"/>
  <c r="G145" i="14"/>
  <c r="C148" i="13"/>
  <c r="E148" i="13"/>
  <c r="D148" i="13"/>
  <c r="H148" i="13"/>
  <c r="F148" i="13"/>
  <c r="G148" i="13"/>
  <c r="A149" i="13" a="1"/>
  <c r="A149" i="13" s="1"/>
  <c r="B148" i="13"/>
  <c r="A147" i="14" l="1" a="1"/>
  <c r="A147" i="14" s="1"/>
  <c r="C146" i="14"/>
  <c r="G146" i="14"/>
  <c r="F146" i="14"/>
  <c r="B146" i="14"/>
  <c r="H146" i="14"/>
  <c r="D146" i="14"/>
  <c r="E146" i="14"/>
  <c r="D149" i="13"/>
  <c r="H149" i="13"/>
  <c r="E149" i="13"/>
  <c r="C149" i="13"/>
  <c r="F149" i="13"/>
  <c r="G149" i="13"/>
  <c r="A150" i="13" a="1"/>
  <c r="A150" i="13" s="1"/>
  <c r="B149" i="13"/>
  <c r="A148" i="14" l="1" a="1"/>
  <c r="A148" i="14" s="1"/>
  <c r="D147" i="14"/>
  <c r="H147" i="14"/>
  <c r="E147" i="14"/>
  <c r="F147" i="14"/>
  <c r="B147" i="14"/>
  <c r="G147" i="14"/>
  <c r="C147" i="14"/>
  <c r="C150" i="13"/>
  <c r="G150" i="13"/>
  <c r="E150" i="13"/>
  <c r="D150" i="13"/>
  <c r="F150" i="13"/>
  <c r="H150" i="13"/>
  <c r="A151" i="13" a="1"/>
  <c r="A151" i="13" s="1"/>
  <c r="B150" i="13"/>
  <c r="A149" i="14" l="1" a="1"/>
  <c r="A149" i="14" s="1"/>
  <c r="E148" i="14"/>
  <c r="C148" i="14"/>
  <c r="H148" i="14"/>
  <c r="D148" i="14"/>
  <c r="F148" i="14"/>
  <c r="G148" i="14"/>
  <c r="B148" i="14"/>
  <c r="F151" i="13"/>
  <c r="E151" i="13"/>
  <c r="D151" i="13"/>
  <c r="C151" i="13"/>
  <c r="H151" i="13"/>
  <c r="G151" i="13"/>
  <c r="A152" i="13" a="1"/>
  <c r="A152" i="13" s="1"/>
  <c r="B151" i="13"/>
  <c r="A150" i="14" l="1" a="1"/>
  <c r="A150" i="14" s="1"/>
  <c r="B149" i="14"/>
  <c r="F149" i="14"/>
  <c r="G149" i="14"/>
  <c r="C149" i="14"/>
  <c r="H149" i="14"/>
  <c r="D149" i="14"/>
  <c r="E149" i="14"/>
  <c r="C152" i="13"/>
  <c r="E152" i="13"/>
  <c r="F152" i="13"/>
  <c r="D152" i="13"/>
  <c r="G152" i="13"/>
  <c r="H152" i="13"/>
  <c r="A153" i="13" a="1"/>
  <c r="A153" i="13" s="1"/>
  <c r="B152" i="13"/>
  <c r="A151" i="14" l="1" a="1"/>
  <c r="A151" i="14" s="1"/>
  <c r="C150" i="14"/>
  <c r="G150" i="14"/>
  <c r="E150" i="14"/>
  <c r="F150" i="14"/>
  <c r="B150" i="14"/>
  <c r="H150" i="14"/>
  <c r="D150" i="14"/>
  <c r="C153" i="13"/>
  <c r="D153" i="13"/>
  <c r="H153" i="13"/>
  <c r="F153" i="13"/>
  <c r="E153" i="13"/>
  <c r="G153" i="13"/>
  <c r="A154" i="13" a="1"/>
  <c r="A154" i="13" s="1"/>
  <c r="B153" i="13"/>
  <c r="A152" i="14" l="1" a="1"/>
  <c r="A152" i="14" s="1"/>
  <c r="D151" i="14"/>
  <c r="H151" i="14"/>
  <c r="C151" i="14"/>
  <c r="E151" i="14"/>
  <c r="F151" i="14"/>
  <c r="G151" i="14"/>
  <c r="B151" i="14"/>
  <c r="C154" i="13"/>
  <c r="G154" i="13"/>
  <c r="F154" i="13"/>
  <c r="E154" i="13"/>
  <c r="H154" i="13"/>
  <c r="D154" i="13"/>
  <c r="A155" i="13" a="1"/>
  <c r="A155" i="13" s="1"/>
  <c r="B154" i="13"/>
  <c r="A153" i="14" l="1" a="1"/>
  <c r="A153" i="14" s="1"/>
  <c r="E152" i="14"/>
  <c r="B152" i="14"/>
  <c r="G152" i="14"/>
  <c r="C152" i="14"/>
  <c r="H152" i="14"/>
  <c r="D152" i="14"/>
  <c r="F152" i="14"/>
  <c r="C155" i="13"/>
  <c r="F155" i="13"/>
  <c r="G155" i="13"/>
  <c r="E155" i="13"/>
  <c r="D155" i="13"/>
  <c r="H155" i="13"/>
  <c r="A156" i="13" a="1"/>
  <c r="A156" i="13" s="1"/>
  <c r="B155" i="13"/>
  <c r="A154" i="14" l="1" a="1"/>
  <c r="A154" i="14" s="1"/>
  <c r="B153" i="14"/>
  <c r="F153" i="14"/>
  <c r="E153" i="14"/>
  <c r="G153" i="14"/>
  <c r="C153" i="14"/>
  <c r="H153" i="14"/>
  <c r="D153" i="14"/>
  <c r="C156" i="13"/>
  <c r="E156" i="13"/>
  <c r="G156" i="13"/>
  <c r="F156" i="13"/>
  <c r="H156" i="13"/>
  <c r="D156" i="13"/>
  <c r="A157" i="13" a="1"/>
  <c r="A157" i="13" s="1"/>
  <c r="B156" i="13"/>
  <c r="A155" i="14" l="1" a="1"/>
  <c r="A155" i="14" s="1"/>
  <c r="C154" i="14"/>
  <c r="G154" i="14"/>
  <c r="D154" i="14"/>
  <c r="E154" i="14"/>
  <c r="F154" i="14"/>
  <c r="H154" i="14"/>
  <c r="B154" i="14"/>
  <c r="C157" i="13"/>
  <c r="D157" i="13"/>
  <c r="H157" i="13"/>
  <c r="G157" i="13"/>
  <c r="F157" i="13"/>
  <c r="E157" i="13"/>
  <c r="A158" i="13" a="1"/>
  <c r="A158" i="13" s="1"/>
  <c r="B157" i="13"/>
  <c r="A156" i="14" l="1" a="1"/>
  <c r="A156" i="14" s="1"/>
  <c r="D155" i="14"/>
  <c r="H155" i="14"/>
  <c r="B155" i="14"/>
  <c r="G155" i="14"/>
  <c r="C155" i="14"/>
  <c r="E155" i="14"/>
  <c r="F155" i="14"/>
  <c r="C158" i="13"/>
  <c r="G158" i="13"/>
  <c r="H158" i="13"/>
  <c r="F158" i="13"/>
  <c r="D158" i="13"/>
  <c r="E158" i="13"/>
  <c r="A159" i="13" a="1"/>
  <c r="A159" i="13" s="1"/>
  <c r="B158" i="13"/>
  <c r="A157" i="14" l="1" a="1"/>
  <c r="A157" i="14" s="1"/>
  <c r="E156" i="14"/>
  <c r="F156" i="14"/>
  <c r="B156" i="14"/>
  <c r="G156" i="14"/>
  <c r="C156" i="14"/>
  <c r="H156" i="14"/>
  <c r="D156" i="14"/>
  <c r="C159" i="13"/>
  <c r="F159" i="13"/>
  <c r="H159" i="13"/>
  <c r="G159" i="13"/>
  <c r="D159" i="13"/>
  <c r="E159" i="13"/>
  <c r="A160" i="13" a="1"/>
  <c r="A160" i="13" s="1"/>
  <c r="B159" i="13"/>
  <c r="A158" i="14" l="1" a="1"/>
  <c r="A158" i="14" s="1"/>
  <c r="B157" i="14"/>
  <c r="F157" i="14"/>
  <c r="D157" i="14"/>
  <c r="E157" i="14"/>
  <c r="G157" i="14"/>
  <c r="H157" i="14"/>
  <c r="C157" i="14"/>
  <c r="E160" i="13"/>
  <c r="H160" i="13"/>
  <c r="C160" i="13"/>
  <c r="G160" i="13"/>
  <c r="F160" i="13"/>
  <c r="D160" i="13"/>
  <c r="A161" i="13" a="1"/>
  <c r="A161" i="13" s="1"/>
  <c r="B160" i="13"/>
  <c r="A159" i="14" l="1" a="1"/>
  <c r="A159" i="14" s="1"/>
  <c r="C158" i="14"/>
  <c r="G158" i="14"/>
  <c r="B158" i="14"/>
  <c r="H158" i="14"/>
  <c r="D158" i="14"/>
  <c r="E158" i="14"/>
  <c r="F158" i="14"/>
  <c r="D161" i="13"/>
  <c r="H161" i="13"/>
  <c r="C161" i="13"/>
  <c r="G161" i="13"/>
  <c r="E161" i="13"/>
  <c r="F161" i="13"/>
  <c r="A162" i="13" a="1"/>
  <c r="A162" i="13" s="1"/>
  <c r="B161" i="13"/>
  <c r="A160" i="14" l="1" a="1"/>
  <c r="A160" i="14" s="1"/>
  <c r="E159" i="14"/>
  <c r="B159" i="14"/>
  <c r="F159" i="14"/>
  <c r="C159" i="14"/>
  <c r="G159" i="14"/>
  <c r="D159" i="14"/>
  <c r="H159" i="14"/>
  <c r="C162" i="13"/>
  <c r="G162" i="13"/>
  <c r="D162" i="13"/>
  <c r="H162" i="13"/>
  <c r="E162" i="13"/>
  <c r="F162" i="13"/>
  <c r="A163" i="13" a="1"/>
  <c r="A163" i="13" s="1"/>
  <c r="B162" i="13"/>
  <c r="A161" i="14" l="1" a="1"/>
  <c r="A161" i="14" s="1"/>
  <c r="B160" i="14"/>
  <c r="F160" i="14"/>
  <c r="C160" i="14"/>
  <c r="G160" i="14"/>
  <c r="D160" i="14"/>
  <c r="H160" i="14"/>
  <c r="E160" i="14"/>
  <c r="C163" i="13"/>
  <c r="F163" i="13"/>
  <c r="D163" i="13"/>
  <c r="H163" i="13"/>
  <c r="E163" i="13"/>
  <c r="G163" i="13"/>
  <c r="A164" i="13" a="1"/>
  <c r="A164" i="13" s="1"/>
  <c r="B163" i="13"/>
  <c r="A162" i="14" l="1" a="1"/>
  <c r="A162" i="14" s="1"/>
  <c r="C161" i="14"/>
  <c r="G161" i="14"/>
  <c r="D161" i="14"/>
  <c r="H161" i="14"/>
  <c r="E161" i="14"/>
  <c r="F161" i="14"/>
  <c r="B161" i="14"/>
  <c r="C164" i="13"/>
  <c r="E164" i="13"/>
  <c r="D164" i="13"/>
  <c r="H164" i="13"/>
  <c r="F164" i="13"/>
  <c r="G164" i="13"/>
  <c r="A165" i="13" a="1"/>
  <c r="A165" i="13" s="1"/>
  <c r="B164" i="13"/>
  <c r="A163" i="14" l="1" a="1"/>
  <c r="A163" i="14" s="1"/>
  <c r="D162" i="14"/>
  <c r="H162" i="14"/>
  <c r="E162" i="14"/>
  <c r="F162" i="14"/>
  <c r="B162" i="14"/>
  <c r="G162" i="14"/>
  <c r="C162" i="14"/>
  <c r="C165" i="13"/>
  <c r="D165" i="13"/>
  <c r="H165" i="13"/>
  <c r="E165" i="13"/>
  <c r="F165" i="13"/>
  <c r="G165" i="13"/>
  <c r="A166" i="13" a="1"/>
  <c r="A166" i="13" s="1"/>
  <c r="B165" i="13"/>
  <c r="A164" i="14" l="1" a="1"/>
  <c r="A164" i="14" s="1"/>
  <c r="E163" i="14"/>
  <c r="B163" i="14"/>
  <c r="F163" i="14"/>
  <c r="G163" i="14"/>
  <c r="C163" i="14"/>
  <c r="H163" i="14"/>
  <c r="D163" i="14"/>
  <c r="C166" i="13"/>
  <c r="G166" i="13"/>
  <c r="E166" i="13"/>
  <c r="D166" i="13"/>
  <c r="F166" i="13"/>
  <c r="H166" i="13"/>
  <c r="A167" i="13" a="1"/>
  <c r="A167" i="13" s="1"/>
  <c r="B166" i="13"/>
  <c r="A165" i="14" l="1" a="1"/>
  <c r="A165" i="14" s="1"/>
  <c r="B164" i="14"/>
  <c r="F164" i="14"/>
  <c r="C164" i="14"/>
  <c r="G164" i="14"/>
  <c r="H164" i="14"/>
  <c r="D164" i="14"/>
  <c r="E164" i="14"/>
  <c r="C167" i="13"/>
  <c r="F167" i="13"/>
  <c r="E167" i="13"/>
  <c r="D167" i="13"/>
  <c r="G167" i="13"/>
  <c r="H167" i="13"/>
  <c r="A168" i="13" a="1"/>
  <c r="A168" i="13" s="1"/>
  <c r="B167" i="13"/>
  <c r="A166" i="14" l="1" a="1"/>
  <c r="A166" i="14" s="1"/>
  <c r="C165" i="14"/>
  <c r="G165" i="14"/>
  <c r="D165" i="14"/>
  <c r="H165" i="14"/>
  <c r="E165" i="14"/>
  <c r="B165" i="14"/>
  <c r="F165" i="14"/>
  <c r="C168" i="13"/>
  <c r="E168" i="13"/>
  <c r="F168" i="13"/>
  <c r="D168" i="13"/>
  <c r="H168" i="13"/>
  <c r="G168" i="13"/>
  <c r="A169" i="13" a="1"/>
  <c r="A169" i="13" s="1"/>
  <c r="B168" i="13"/>
  <c r="A167" i="14" l="1" a="1"/>
  <c r="A167" i="14" s="1"/>
  <c r="D166" i="14"/>
  <c r="H166" i="14"/>
  <c r="E166" i="14"/>
  <c r="B166" i="14"/>
  <c r="F166" i="14"/>
  <c r="C166" i="14"/>
  <c r="G166" i="14"/>
  <c r="C169" i="13"/>
  <c r="D169" i="13"/>
  <c r="H169" i="13"/>
  <c r="F169" i="13"/>
  <c r="E169" i="13"/>
  <c r="G169" i="13"/>
  <c r="A170" i="13" a="1"/>
  <c r="A170" i="13" s="1"/>
  <c r="B169" i="13"/>
  <c r="A168" i="14" l="1" a="1"/>
  <c r="A168" i="14" s="1"/>
  <c r="E167" i="14"/>
  <c r="B167" i="14"/>
  <c r="F167" i="14"/>
  <c r="C167" i="14"/>
  <c r="G167" i="14"/>
  <c r="D167" i="14"/>
  <c r="H167" i="14"/>
  <c r="C170" i="13"/>
  <c r="G170" i="13"/>
  <c r="F170" i="13"/>
  <c r="E170" i="13"/>
  <c r="H170" i="13"/>
  <c r="D170" i="13"/>
  <c r="A171" i="13" a="1"/>
  <c r="A171" i="13" s="1"/>
  <c r="B170" i="13"/>
  <c r="A169" i="14" l="1" a="1"/>
  <c r="A169" i="14" s="1"/>
  <c r="B168" i="14"/>
  <c r="F168" i="14"/>
  <c r="C168" i="14"/>
  <c r="G168" i="14"/>
  <c r="D168" i="14"/>
  <c r="H168" i="14"/>
  <c r="E168" i="14"/>
  <c r="F171" i="13"/>
  <c r="G171" i="13"/>
  <c r="E171" i="13"/>
  <c r="H171" i="13"/>
  <c r="D171" i="13"/>
  <c r="C171" i="13"/>
  <c r="A172" i="13" a="1"/>
  <c r="A172" i="13" s="1"/>
  <c r="B171" i="13"/>
  <c r="A170" i="14" l="1" a="1"/>
  <c r="A170" i="14" s="1"/>
  <c r="C169" i="14"/>
  <c r="G169" i="14"/>
  <c r="D169" i="14"/>
  <c r="H169" i="14"/>
  <c r="E169" i="14"/>
  <c r="F169" i="14"/>
  <c r="B169" i="14"/>
  <c r="E172" i="13"/>
  <c r="G172" i="13"/>
  <c r="F172" i="13"/>
  <c r="C172" i="13"/>
  <c r="D172" i="13"/>
  <c r="H172" i="13"/>
  <c r="A173" i="13" a="1"/>
  <c r="A173" i="13" s="1"/>
  <c r="B172" i="13"/>
  <c r="A171" i="14" l="1" a="1"/>
  <c r="A171" i="14" s="1"/>
  <c r="D170" i="14"/>
  <c r="H170" i="14"/>
  <c r="E170" i="14"/>
  <c r="F170" i="14"/>
  <c r="B170" i="14"/>
  <c r="G170" i="14"/>
  <c r="C170" i="14"/>
  <c r="C173" i="13"/>
  <c r="D173" i="13"/>
  <c r="H173" i="13"/>
  <c r="G173" i="13"/>
  <c r="F173" i="13"/>
  <c r="E173" i="13"/>
  <c r="A174" i="13" a="1"/>
  <c r="A174" i="13" s="1"/>
  <c r="B173" i="13"/>
  <c r="A172" i="14" l="1" a="1"/>
  <c r="A172" i="14" s="1"/>
  <c r="E171" i="14"/>
  <c r="B171" i="14"/>
  <c r="F171" i="14"/>
  <c r="G171" i="14"/>
  <c r="C171" i="14"/>
  <c r="H171" i="14"/>
  <c r="D171" i="14"/>
  <c r="C174" i="13"/>
  <c r="G174" i="13"/>
  <c r="H174" i="13"/>
  <c r="F174" i="13"/>
  <c r="D174" i="13"/>
  <c r="E174" i="13"/>
  <c r="A175" i="13" a="1"/>
  <c r="A175" i="13" s="1"/>
  <c r="B174" i="13"/>
  <c r="A173" i="14" l="1" a="1"/>
  <c r="A173" i="14" s="1"/>
  <c r="B172" i="14"/>
  <c r="F172" i="14"/>
  <c r="C172" i="14"/>
  <c r="G172" i="14"/>
  <c r="H172" i="14"/>
  <c r="D172" i="14"/>
  <c r="E172" i="14"/>
  <c r="C175" i="13"/>
  <c r="F175" i="13"/>
  <c r="H175" i="13"/>
  <c r="G175" i="13"/>
  <c r="D175" i="13"/>
  <c r="E175" i="13"/>
  <c r="A176" i="13" a="1"/>
  <c r="A176" i="13" s="1"/>
  <c r="B175" i="13"/>
  <c r="A174" i="14" l="1" a="1"/>
  <c r="A174" i="14" s="1"/>
  <c r="C173" i="14"/>
  <c r="G173" i="14"/>
  <c r="D173" i="14"/>
  <c r="H173" i="14"/>
  <c r="E173" i="14"/>
  <c r="B173" i="14"/>
  <c r="F173" i="14"/>
  <c r="C176" i="13"/>
  <c r="E176" i="13"/>
  <c r="H176" i="13"/>
  <c r="G176" i="13"/>
  <c r="D176" i="13"/>
  <c r="F176" i="13"/>
  <c r="A177" i="13" a="1"/>
  <c r="A177" i="13" s="1"/>
  <c r="B176" i="13"/>
  <c r="A175" i="14" l="1" a="1"/>
  <c r="A175" i="14" s="1"/>
  <c r="D174" i="14"/>
  <c r="H174" i="14"/>
  <c r="E174" i="14"/>
  <c r="B174" i="14"/>
  <c r="F174" i="14"/>
  <c r="C174" i="14"/>
  <c r="G174" i="14"/>
  <c r="C177" i="13"/>
  <c r="D177" i="13"/>
  <c r="H177" i="13"/>
  <c r="G177" i="13"/>
  <c r="F177" i="13"/>
  <c r="E177" i="13"/>
  <c r="A178" i="13" a="1"/>
  <c r="A178" i="13" s="1"/>
  <c r="B177" i="13"/>
  <c r="A176" i="14" l="1" a="1"/>
  <c r="A176" i="14" s="1"/>
  <c r="E175" i="14"/>
  <c r="B175" i="14"/>
  <c r="F175" i="14"/>
  <c r="C175" i="14"/>
  <c r="G175" i="14"/>
  <c r="D175" i="14"/>
  <c r="H175" i="14"/>
  <c r="C178" i="13"/>
  <c r="G178" i="13"/>
  <c r="D178" i="13"/>
  <c r="H178" i="13"/>
  <c r="E178" i="13"/>
  <c r="F178" i="13"/>
  <c r="A179" i="13" a="1"/>
  <c r="A179" i="13" s="1"/>
  <c r="B178" i="13"/>
  <c r="A177" i="14" l="1" a="1"/>
  <c r="A177" i="14" s="1"/>
  <c r="B176" i="14"/>
  <c r="F176" i="14"/>
  <c r="C176" i="14"/>
  <c r="G176" i="14"/>
  <c r="D176" i="14"/>
  <c r="H176" i="14"/>
  <c r="E176" i="14"/>
  <c r="C179" i="13"/>
  <c r="F179" i="13"/>
  <c r="D179" i="13"/>
  <c r="H179" i="13"/>
  <c r="E179" i="13"/>
  <c r="G179" i="13"/>
  <c r="A180" i="13" a="1"/>
  <c r="A180" i="13" s="1"/>
  <c r="B179" i="13"/>
  <c r="A178" i="14" l="1" a="1"/>
  <c r="A178" i="14" s="1"/>
  <c r="C177" i="14"/>
  <c r="G177" i="14"/>
  <c r="D177" i="14"/>
  <c r="H177" i="14"/>
  <c r="E177" i="14"/>
  <c r="F177" i="14"/>
  <c r="B177" i="14"/>
  <c r="C180" i="13"/>
  <c r="E180" i="13"/>
  <c r="D180" i="13"/>
  <c r="H180" i="13"/>
  <c r="F180" i="13"/>
  <c r="G180" i="13"/>
  <c r="A181" i="13" a="1"/>
  <c r="A181" i="13" s="1"/>
  <c r="B180" i="13"/>
  <c r="A179" i="14" l="1" a="1"/>
  <c r="A179" i="14" s="1"/>
  <c r="D178" i="14"/>
  <c r="H178" i="14"/>
  <c r="E178" i="14"/>
  <c r="F178" i="14"/>
  <c r="B178" i="14"/>
  <c r="G178" i="14"/>
  <c r="C178" i="14"/>
  <c r="D181" i="13"/>
  <c r="H181" i="13"/>
  <c r="E181" i="13"/>
  <c r="C181" i="13"/>
  <c r="G181" i="13"/>
  <c r="F181" i="13"/>
  <c r="A182" i="13" a="1"/>
  <c r="A182" i="13" s="1"/>
  <c r="B181" i="13"/>
  <c r="A180" i="14" l="1" a="1"/>
  <c r="A180" i="14" s="1"/>
  <c r="E179" i="14"/>
  <c r="B179" i="14"/>
  <c r="F179" i="14"/>
  <c r="G179" i="14"/>
  <c r="C179" i="14"/>
  <c r="H179" i="14"/>
  <c r="D179" i="14"/>
  <c r="C182" i="13"/>
  <c r="G182" i="13"/>
  <c r="E182" i="13"/>
  <c r="D182" i="13"/>
  <c r="F182" i="13"/>
  <c r="H182" i="13"/>
  <c r="A183" i="13" a="1"/>
  <c r="A183" i="13" s="1"/>
  <c r="B182" i="13"/>
  <c r="A181" i="14" l="1" a="1"/>
  <c r="A181" i="14" s="1"/>
  <c r="B180" i="14"/>
  <c r="F180" i="14"/>
  <c r="C180" i="14"/>
  <c r="G180" i="14"/>
  <c r="H180" i="14"/>
  <c r="D180" i="14"/>
  <c r="E180" i="14"/>
  <c r="F183" i="13"/>
  <c r="C183" i="13"/>
  <c r="E183" i="13"/>
  <c r="D183" i="13"/>
  <c r="G183" i="13"/>
  <c r="H183" i="13"/>
  <c r="A184" i="13" a="1"/>
  <c r="A184" i="13" s="1"/>
  <c r="B183" i="13"/>
  <c r="A182" i="14" l="1" a="1"/>
  <c r="A182" i="14" s="1"/>
  <c r="C181" i="14"/>
  <c r="G181" i="14"/>
  <c r="D181" i="14"/>
  <c r="H181" i="14"/>
  <c r="E181" i="14"/>
  <c r="B181" i="14"/>
  <c r="F181" i="14"/>
  <c r="C184" i="13"/>
  <c r="E184" i="13"/>
  <c r="F184" i="13"/>
  <c r="D184" i="13"/>
  <c r="G184" i="13"/>
  <c r="H184" i="13"/>
  <c r="A185" i="13" a="1"/>
  <c r="A185" i="13" s="1"/>
  <c r="B184" i="13"/>
  <c r="A183" i="14" l="1" a="1"/>
  <c r="A183" i="14" s="1"/>
  <c r="D182" i="14"/>
  <c r="H182" i="14"/>
  <c r="E182" i="14"/>
  <c r="B182" i="14"/>
  <c r="F182" i="14"/>
  <c r="C182" i="14"/>
  <c r="G182" i="14"/>
  <c r="C185" i="13"/>
  <c r="D185" i="13"/>
  <c r="H185" i="13"/>
  <c r="F185" i="13"/>
  <c r="E185" i="13"/>
  <c r="G185" i="13"/>
  <c r="A186" i="13" a="1"/>
  <c r="A186" i="13" s="1"/>
  <c r="B185" i="13"/>
  <c r="A184" i="14" l="1" a="1"/>
  <c r="A184" i="14" s="1"/>
  <c r="E183" i="14"/>
  <c r="B183" i="14"/>
  <c r="F183" i="14"/>
  <c r="C183" i="14"/>
  <c r="G183" i="14"/>
  <c r="D183" i="14"/>
  <c r="H183" i="14"/>
  <c r="C186" i="13"/>
  <c r="G186" i="13"/>
  <c r="F186" i="13"/>
  <c r="E186" i="13"/>
  <c r="H186" i="13"/>
  <c r="D186" i="13"/>
  <c r="A187" i="13" a="1"/>
  <c r="A187" i="13" s="1"/>
  <c r="B186" i="13"/>
  <c r="A185" i="14" l="1" a="1"/>
  <c r="A185" i="14" s="1"/>
  <c r="B184" i="14"/>
  <c r="F184" i="14"/>
  <c r="C184" i="14"/>
  <c r="G184" i="14"/>
  <c r="D184" i="14"/>
  <c r="H184" i="14"/>
  <c r="E184" i="14"/>
  <c r="C187" i="13"/>
  <c r="F187" i="13"/>
  <c r="G187" i="13"/>
  <c r="E187" i="13"/>
  <c r="H187" i="13"/>
  <c r="D187" i="13"/>
  <c r="A188" i="13" a="1"/>
  <c r="A188" i="13" s="1"/>
  <c r="B187" i="13"/>
  <c r="A186" i="14" l="1" a="1"/>
  <c r="A186" i="14" s="1"/>
  <c r="C185" i="14"/>
  <c r="G185" i="14"/>
  <c r="D185" i="14"/>
  <c r="H185" i="14"/>
  <c r="E185" i="14"/>
  <c r="F185" i="14"/>
  <c r="B185" i="14"/>
  <c r="C188" i="13"/>
  <c r="E188" i="13"/>
  <c r="G188" i="13"/>
  <c r="F188" i="13"/>
  <c r="H188" i="13"/>
  <c r="D188" i="13"/>
  <c r="A189" i="13" a="1"/>
  <c r="A189" i="13" s="1"/>
  <c r="B188" i="13"/>
  <c r="A187" i="14" l="1" a="1"/>
  <c r="A187" i="14" s="1"/>
  <c r="D186" i="14"/>
  <c r="H186" i="14"/>
  <c r="E186" i="14"/>
  <c r="F186" i="14"/>
  <c r="B186" i="14"/>
  <c r="G186" i="14"/>
  <c r="C186" i="14"/>
  <c r="C189" i="13"/>
  <c r="D189" i="13"/>
  <c r="H189" i="13"/>
  <c r="G189" i="13"/>
  <c r="F189" i="13"/>
  <c r="E189" i="13"/>
  <c r="A190" i="13" a="1"/>
  <c r="A190" i="13" s="1"/>
  <c r="B189" i="13"/>
  <c r="A188" i="14" l="1" a="1"/>
  <c r="A188" i="14" s="1"/>
  <c r="E187" i="14"/>
  <c r="B187" i="14"/>
  <c r="F187" i="14"/>
  <c r="G187" i="14"/>
  <c r="C187" i="14"/>
  <c r="H187" i="14"/>
  <c r="D187" i="14"/>
  <c r="C190" i="13"/>
  <c r="G190" i="13"/>
  <c r="H190" i="13"/>
  <c r="F190" i="13"/>
  <c r="D190" i="13"/>
  <c r="E190" i="13"/>
  <c r="A191" i="13" a="1"/>
  <c r="A191" i="13" s="1"/>
  <c r="B190" i="13"/>
  <c r="A189" i="14" l="1" a="1"/>
  <c r="A189" i="14" s="1"/>
  <c r="B188" i="14"/>
  <c r="F188" i="14"/>
  <c r="C188" i="14"/>
  <c r="G188" i="14"/>
  <c r="H188" i="14"/>
  <c r="D188" i="14"/>
  <c r="E188" i="14"/>
  <c r="C191" i="13"/>
  <c r="F191" i="13"/>
  <c r="H191" i="13"/>
  <c r="G191" i="13"/>
  <c r="D191" i="13"/>
  <c r="E191" i="13"/>
  <c r="A192" i="13" a="1"/>
  <c r="A192" i="13" s="1"/>
  <c r="B191" i="13"/>
  <c r="A190" i="14" l="1" a="1"/>
  <c r="A190" i="14" s="1"/>
  <c r="C189" i="14"/>
  <c r="G189" i="14"/>
  <c r="D189" i="14"/>
  <c r="H189" i="14"/>
  <c r="E189" i="14"/>
  <c r="B189" i="14"/>
  <c r="F189" i="14"/>
  <c r="E192" i="13"/>
  <c r="H192" i="13"/>
  <c r="G192" i="13"/>
  <c r="C192" i="13"/>
  <c r="D192" i="13"/>
  <c r="F192" i="13"/>
  <c r="A193" i="13" a="1"/>
  <c r="A193" i="13" s="1"/>
  <c r="B192" i="13"/>
  <c r="A191" i="14" l="1" a="1"/>
  <c r="A191" i="14" s="1"/>
  <c r="D190" i="14"/>
  <c r="H190" i="14"/>
  <c r="E190" i="14"/>
  <c r="B190" i="14"/>
  <c r="F190" i="14"/>
  <c r="C190" i="14"/>
  <c r="G190" i="14"/>
  <c r="D193" i="13"/>
  <c r="H193" i="13"/>
  <c r="G193" i="13"/>
  <c r="E193" i="13"/>
  <c r="F193" i="13"/>
  <c r="C193" i="13"/>
  <c r="A194" i="13" a="1"/>
  <c r="A194" i="13" s="1"/>
  <c r="B193" i="13"/>
  <c r="A192" i="14" l="1" a="1"/>
  <c r="A192" i="14" s="1"/>
  <c r="E191" i="14"/>
  <c r="B191" i="14"/>
  <c r="F191" i="14"/>
  <c r="C191" i="14"/>
  <c r="G191" i="14"/>
  <c r="D191" i="14"/>
  <c r="H191" i="14"/>
  <c r="C194" i="13"/>
  <c r="G194" i="13"/>
  <c r="D194" i="13"/>
  <c r="H194" i="13"/>
  <c r="F194" i="13"/>
  <c r="E194" i="13"/>
  <c r="A195" i="13" a="1"/>
  <c r="A195" i="13" s="1"/>
  <c r="B194" i="13"/>
  <c r="A193" i="14" l="1" a="1"/>
  <c r="A193" i="14" s="1"/>
  <c r="B192" i="14"/>
  <c r="F192" i="14"/>
  <c r="C192" i="14"/>
  <c r="G192" i="14"/>
  <c r="D192" i="14"/>
  <c r="H192" i="14"/>
  <c r="E192" i="14"/>
  <c r="C195" i="13"/>
  <c r="F195" i="13"/>
  <c r="D195" i="13"/>
  <c r="H195" i="13"/>
  <c r="E195" i="13"/>
  <c r="G195" i="13"/>
  <c r="A196" i="13" a="1"/>
  <c r="A196" i="13" s="1"/>
  <c r="B195" i="13"/>
  <c r="A194" i="14" l="1" a="1"/>
  <c r="A194" i="14" s="1"/>
  <c r="D193" i="14"/>
  <c r="H193" i="14"/>
  <c r="C193" i="14"/>
  <c r="F193" i="14"/>
  <c r="E193" i="14"/>
  <c r="B193" i="14"/>
  <c r="G193" i="14"/>
  <c r="C196" i="13"/>
  <c r="E196" i="13"/>
  <c r="D196" i="13"/>
  <c r="H196" i="13"/>
  <c r="F196" i="13"/>
  <c r="G196" i="13"/>
  <c r="A197" i="13" a="1"/>
  <c r="A197" i="13" s="1"/>
  <c r="B196" i="13"/>
  <c r="A195" i="14" l="1" a="1"/>
  <c r="A195" i="14" s="1"/>
  <c r="E194" i="14"/>
  <c r="B194" i="14"/>
  <c r="G194" i="14"/>
  <c r="D194" i="14"/>
  <c r="C194" i="14"/>
  <c r="H194" i="14"/>
  <c r="F194" i="14"/>
  <c r="C197" i="13"/>
  <c r="D197" i="13"/>
  <c r="H197" i="13"/>
  <c r="E197" i="13"/>
  <c r="F197" i="13"/>
  <c r="G197" i="13"/>
  <c r="A198" i="13" a="1"/>
  <c r="A198" i="13" s="1"/>
  <c r="B197" i="13"/>
  <c r="A196" i="14" l="1" a="1"/>
  <c r="A196" i="14" s="1"/>
  <c r="B195" i="14"/>
  <c r="F195" i="14"/>
  <c r="E195" i="14"/>
  <c r="C195" i="14"/>
  <c r="H195" i="14"/>
  <c r="G195" i="14"/>
  <c r="D195" i="14"/>
  <c r="C198" i="13"/>
  <c r="G198" i="13"/>
  <c r="E198" i="13"/>
  <c r="D198" i="13"/>
  <c r="H198" i="13"/>
  <c r="F198" i="13"/>
  <c r="A199" i="13" a="1"/>
  <c r="A199" i="13" s="1"/>
  <c r="B198" i="13"/>
  <c r="A197" i="14" l="1" a="1"/>
  <c r="A197" i="14" s="1"/>
  <c r="C196" i="14"/>
  <c r="G196" i="14"/>
  <c r="D196" i="14"/>
  <c r="F196" i="14"/>
  <c r="E196" i="14"/>
  <c r="B196" i="14"/>
  <c r="H196" i="14"/>
  <c r="C199" i="13"/>
  <c r="F199" i="13"/>
  <c r="E199" i="13"/>
  <c r="D199" i="13"/>
  <c r="G199" i="13"/>
  <c r="H199" i="13"/>
  <c r="A200" i="13" a="1"/>
  <c r="A200" i="13" s="1"/>
  <c r="B199" i="13"/>
  <c r="A198" i="14" l="1" a="1"/>
  <c r="A198" i="14" s="1"/>
  <c r="D197" i="14"/>
  <c r="H197" i="14"/>
  <c r="B197" i="14"/>
  <c r="G197" i="14"/>
  <c r="E197" i="14"/>
  <c r="C197" i="14"/>
  <c r="F197" i="14"/>
  <c r="C200" i="13"/>
  <c r="E200" i="13"/>
  <c r="F200" i="13"/>
  <c r="D200" i="13"/>
  <c r="G200" i="13"/>
  <c r="H200" i="13"/>
  <c r="A201" i="13" a="1"/>
  <c r="A201" i="13" s="1"/>
  <c r="B200" i="13"/>
  <c r="A199" i="14" l="1" a="1"/>
  <c r="A199" i="14" s="1"/>
  <c r="E198" i="14"/>
  <c r="F198" i="14"/>
  <c r="C198" i="14"/>
  <c r="H198" i="14"/>
  <c r="B198" i="14"/>
  <c r="G198" i="14"/>
  <c r="D198" i="14"/>
  <c r="C201" i="13"/>
  <c r="D201" i="13"/>
  <c r="H201" i="13"/>
  <c r="F201" i="13"/>
  <c r="E201" i="13"/>
  <c r="G201" i="13"/>
  <c r="A202" i="13" a="1"/>
  <c r="A202" i="13" s="1"/>
  <c r="B201" i="13"/>
  <c r="A200" i="14" l="1" a="1"/>
  <c r="A200" i="14" s="1"/>
  <c r="B199" i="14"/>
  <c r="F199" i="14"/>
  <c r="D199" i="14"/>
  <c r="G199" i="14"/>
  <c r="E199" i="14"/>
  <c r="C199" i="14"/>
  <c r="H199" i="14"/>
  <c r="C202" i="13"/>
  <c r="G202" i="13"/>
  <c r="F202" i="13"/>
  <c r="E202" i="13"/>
  <c r="D202" i="13"/>
  <c r="H202" i="13"/>
  <c r="A203" i="13" a="1"/>
  <c r="A203" i="13" s="1"/>
  <c r="B202" i="13"/>
  <c r="A201" i="14" l="1" a="1"/>
  <c r="A201" i="14" s="1"/>
  <c r="C200" i="14"/>
  <c r="G200" i="14"/>
  <c r="B200" i="14"/>
  <c r="H200" i="14"/>
  <c r="E200" i="14"/>
  <c r="D200" i="14"/>
  <c r="F200" i="14"/>
  <c r="F203" i="13"/>
  <c r="G203" i="13"/>
  <c r="C203" i="13"/>
  <c r="E203" i="13"/>
  <c r="H203" i="13"/>
  <c r="D203" i="13"/>
  <c r="A204" i="13" a="1"/>
  <c r="A204" i="13" s="1"/>
  <c r="B203" i="13"/>
  <c r="A202" i="14" l="1" a="1"/>
  <c r="A202" i="14" s="1"/>
  <c r="D201" i="14"/>
  <c r="H201" i="14"/>
  <c r="F201" i="14"/>
  <c r="C201" i="14"/>
  <c r="B201" i="14"/>
  <c r="G201" i="14"/>
  <c r="E201" i="14"/>
  <c r="E204" i="13"/>
  <c r="C204" i="13"/>
  <c r="G204" i="13"/>
  <c r="F204" i="13"/>
  <c r="H204" i="13"/>
  <c r="D204" i="13"/>
  <c r="A205" i="13" a="1"/>
  <c r="A205" i="13" s="1"/>
  <c r="B204" i="13"/>
  <c r="A203" i="14" l="1" a="1"/>
  <c r="A203" i="14" s="1"/>
  <c r="E202" i="14"/>
  <c r="D202" i="14"/>
  <c r="B202" i="14"/>
  <c r="G202" i="14"/>
  <c r="F202" i="14"/>
  <c r="C202" i="14"/>
  <c r="H202" i="14"/>
  <c r="C205" i="13"/>
  <c r="D205" i="13"/>
  <c r="H205" i="13"/>
  <c r="G205" i="13"/>
  <c r="F205" i="13"/>
  <c r="E205" i="13"/>
  <c r="A206" i="13" a="1"/>
  <c r="A206" i="13" s="1"/>
  <c r="B205" i="13"/>
  <c r="A204" i="14" l="1" a="1"/>
  <c r="A204" i="14" s="1"/>
  <c r="B203" i="14"/>
  <c r="F203" i="14"/>
  <c r="C203" i="14"/>
  <c r="H203" i="14"/>
  <c r="E203" i="14"/>
  <c r="D203" i="14"/>
  <c r="G203" i="14"/>
  <c r="C206" i="13"/>
  <c r="G206" i="13"/>
  <c r="H206" i="13"/>
  <c r="F206" i="13"/>
  <c r="D206" i="13"/>
  <c r="E206" i="13"/>
  <c r="A207" i="13" a="1"/>
  <c r="A207" i="13" s="1"/>
  <c r="B206" i="13"/>
  <c r="A205" i="14" l="1" a="1"/>
  <c r="A205" i="14" s="1"/>
  <c r="C204" i="14"/>
  <c r="G204" i="14"/>
  <c r="F204" i="14"/>
  <c r="D204" i="14"/>
  <c r="B204" i="14"/>
  <c r="H204" i="14"/>
  <c r="E204" i="14"/>
  <c r="C207" i="13"/>
  <c r="F207" i="13"/>
  <c r="H207" i="13"/>
  <c r="G207" i="13"/>
  <c r="D207" i="13"/>
  <c r="E207" i="13"/>
  <c r="A208" i="13" a="1"/>
  <c r="A208" i="13" s="1"/>
  <c r="B207" i="13"/>
  <c r="A206" i="14" l="1" a="1"/>
  <c r="A206" i="14" s="1"/>
  <c r="D205" i="14"/>
  <c r="H205" i="14"/>
  <c r="E205" i="14"/>
  <c r="B205" i="14"/>
  <c r="G205" i="14"/>
  <c r="F205" i="14"/>
  <c r="C205" i="14"/>
  <c r="C208" i="13"/>
  <c r="E208" i="13"/>
  <c r="H208" i="13"/>
  <c r="G208" i="13"/>
  <c r="D208" i="13"/>
  <c r="F208" i="13"/>
  <c r="A209" i="13" a="1"/>
  <c r="A209" i="13" s="1"/>
  <c r="B208" i="13"/>
  <c r="A207" i="14" l="1" a="1"/>
  <c r="A207" i="14" s="1"/>
  <c r="E206" i="14"/>
  <c r="C206" i="14"/>
  <c r="H206" i="14"/>
  <c r="F206" i="14"/>
  <c r="D206" i="14"/>
  <c r="B206" i="14"/>
  <c r="G206" i="14"/>
  <c r="C209" i="13"/>
  <c r="D209" i="13"/>
  <c r="H209" i="13"/>
  <c r="G209" i="13"/>
  <c r="E209" i="13"/>
  <c r="F209" i="13"/>
  <c r="A210" i="13" a="1"/>
  <c r="A210" i="13" s="1"/>
  <c r="B209" i="13"/>
  <c r="A208" i="14" l="1" a="1"/>
  <c r="A208" i="14" s="1"/>
  <c r="B207" i="14"/>
  <c r="F207" i="14"/>
  <c r="G207" i="14"/>
  <c r="D207" i="14"/>
  <c r="C207" i="14"/>
  <c r="H207" i="14"/>
  <c r="E207" i="14"/>
  <c r="C210" i="13"/>
  <c r="G210" i="13"/>
  <c r="D210" i="13"/>
  <c r="H210" i="13"/>
  <c r="E210" i="13"/>
  <c r="F210" i="13"/>
  <c r="A211" i="13" a="1"/>
  <c r="A211" i="13" s="1"/>
  <c r="B210" i="13"/>
  <c r="A209" i="14" l="1" a="1"/>
  <c r="A209" i="14" s="1"/>
  <c r="C208" i="14"/>
  <c r="G208" i="14"/>
  <c r="E208" i="14"/>
  <c r="B208" i="14"/>
  <c r="H208" i="14"/>
  <c r="F208" i="14"/>
  <c r="D208" i="14"/>
  <c r="C211" i="13"/>
  <c r="F211" i="13"/>
  <c r="D211" i="13"/>
  <c r="H211" i="13"/>
  <c r="G211" i="13"/>
  <c r="E211" i="13"/>
  <c r="A212" i="13" a="1"/>
  <c r="A212" i="13" s="1"/>
  <c r="B211" i="13"/>
  <c r="A210" i="14" l="1" a="1"/>
  <c r="A210" i="14" s="1"/>
  <c r="D209" i="14"/>
  <c r="H209" i="14"/>
  <c r="C209" i="14"/>
  <c r="F209" i="14"/>
  <c r="E209" i="14"/>
  <c r="B209" i="14"/>
  <c r="G209" i="14"/>
  <c r="C212" i="13"/>
  <c r="E212" i="13"/>
  <c r="D212" i="13"/>
  <c r="H212" i="13"/>
  <c r="F212" i="13"/>
  <c r="G212" i="13"/>
  <c r="A213" i="13" a="1"/>
  <c r="A213" i="13" s="1"/>
  <c r="B212" i="13"/>
  <c r="A211" i="14" l="1" a="1"/>
  <c r="A211" i="14" s="1"/>
  <c r="E210" i="14"/>
  <c r="B210" i="14"/>
  <c r="G210" i="14"/>
  <c r="D210" i="14"/>
  <c r="C210" i="14"/>
  <c r="H210" i="14"/>
  <c r="F210" i="14"/>
  <c r="D213" i="13"/>
  <c r="H213" i="13"/>
  <c r="E213" i="13"/>
  <c r="C213" i="13"/>
  <c r="F213" i="13"/>
  <c r="G213" i="13"/>
  <c r="A214" i="13" a="1"/>
  <c r="A214" i="13" s="1"/>
  <c r="B213" i="13"/>
  <c r="A212" i="14" l="1" a="1"/>
  <c r="A212" i="14" s="1"/>
  <c r="B211" i="14"/>
  <c r="F211" i="14"/>
  <c r="E211" i="14"/>
  <c r="C211" i="14"/>
  <c r="H211" i="14"/>
  <c r="G211" i="14"/>
  <c r="D211" i="14"/>
  <c r="C214" i="13"/>
  <c r="G214" i="13"/>
  <c r="E214" i="13"/>
  <c r="D214" i="13"/>
  <c r="F214" i="13"/>
  <c r="H214" i="13"/>
  <c r="A215" i="13" a="1"/>
  <c r="A215" i="13" s="1"/>
  <c r="B214" i="13"/>
  <c r="A213" i="14" l="1" a="1"/>
  <c r="A213" i="14" s="1"/>
  <c r="C212" i="14"/>
  <c r="G212" i="14"/>
  <c r="D212" i="14"/>
  <c r="F212" i="14"/>
  <c r="E212" i="14"/>
  <c r="B212" i="14"/>
  <c r="H212" i="14"/>
  <c r="F215" i="13"/>
  <c r="E215" i="13"/>
  <c r="D215" i="13"/>
  <c r="C215" i="13"/>
  <c r="H215" i="13"/>
  <c r="G215" i="13"/>
  <c r="A216" i="13" a="1"/>
  <c r="A216" i="13" s="1"/>
  <c r="B215" i="13"/>
  <c r="A214" i="14" l="1" a="1"/>
  <c r="A214" i="14" s="1"/>
  <c r="D213" i="14"/>
  <c r="H213" i="14"/>
  <c r="B213" i="14"/>
  <c r="G213" i="14"/>
  <c r="E213" i="14"/>
  <c r="C213" i="14"/>
  <c r="F213" i="14"/>
  <c r="C216" i="13"/>
  <c r="E216" i="13"/>
  <c r="F216" i="13"/>
  <c r="D216" i="13"/>
  <c r="G216" i="13"/>
  <c r="H216" i="13"/>
  <c r="A217" i="13" a="1"/>
  <c r="A217" i="13" s="1"/>
  <c r="B216" i="13"/>
  <c r="A215" i="14" l="1" a="1"/>
  <c r="A215" i="14" s="1"/>
  <c r="E214" i="14"/>
  <c r="F214" i="14"/>
  <c r="C214" i="14"/>
  <c r="H214" i="14"/>
  <c r="B214" i="14"/>
  <c r="G214" i="14"/>
  <c r="D214" i="14"/>
  <c r="C217" i="13"/>
  <c r="D217" i="13"/>
  <c r="H217" i="13"/>
  <c r="F217" i="13"/>
  <c r="E217" i="13"/>
  <c r="G217" i="13"/>
  <c r="A218" i="13" a="1"/>
  <c r="A218" i="13" s="1"/>
  <c r="B217" i="13"/>
  <c r="A216" i="14" l="1" a="1"/>
  <c r="A216" i="14" s="1"/>
  <c r="B215" i="14"/>
  <c r="F215" i="14"/>
  <c r="D215" i="14"/>
  <c r="G215" i="14"/>
  <c r="E215" i="14"/>
  <c r="C215" i="14"/>
  <c r="H215" i="14"/>
  <c r="C218" i="13"/>
  <c r="G218" i="13"/>
  <c r="F218" i="13"/>
  <c r="E218" i="13"/>
  <c r="H218" i="13"/>
  <c r="D218" i="13"/>
  <c r="A219" i="13" a="1"/>
  <c r="A219" i="13" s="1"/>
  <c r="B218" i="13"/>
  <c r="A217" i="14" l="1" a="1"/>
  <c r="A217" i="14" s="1"/>
  <c r="C216" i="14"/>
  <c r="G216" i="14"/>
  <c r="B216" i="14"/>
  <c r="H216" i="14"/>
  <c r="E216" i="14"/>
  <c r="D216" i="14"/>
  <c r="F216" i="14"/>
  <c r="C219" i="13"/>
  <c r="F219" i="13"/>
  <c r="G219" i="13"/>
  <c r="E219" i="13"/>
  <c r="D219" i="13"/>
  <c r="H219" i="13"/>
  <c r="A220" i="13" a="1"/>
  <c r="A220" i="13" s="1"/>
  <c r="B219" i="13"/>
  <c r="A218" i="14" l="1" a="1"/>
  <c r="A218" i="14" s="1"/>
  <c r="D217" i="14"/>
  <c r="H217" i="14"/>
  <c r="F217" i="14"/>
  <c r="C217" i="14"/>
  <c r="B217" i="14"/>
  <c r="G217" i="14"/>
  <c r="E217" i="14"/>
  <c r="C220" i="13"/>
  <c r="E220" i="13"/>
  <c r="G220" i="13"/>
  <c r="F220" i="13"/>
  <c r="H220" i="13"/>
  <c r="D220" i="13"/>
  <c r="A221" i="13" a="1"/>
  <c r="A221" i="13" s="1"/>
  <c r="B220" i="13"/>
  <c r="A219" i="14" l="1" a="1"/>
  <c r="A219" i="14" s="1"/>
  <c r="E218" i="14"/>
  <c r="D218" i="14"/>
  <c r="B218" i="14"/>
  <c r="G218" i="14"/>
  <c r="F218" i="14"/>
  <c r="C218" i="14"/>
  <c r="H218" i="14"/>
  <c r="C221" i="13"/>
  <c r="D221" i="13"/>
  <c r="H221" i="13"/>
  <c r="G221" i="13"/>
  <c r="F221" i="13"/>
  <c r="E221" i="13"/>
  <c r="A222" i="13" a="1"/>
  <c r="A222" i="13" s="1"/>
  <c r="B221" i="13"/>
  <c r="A220" i="14" l="1" a="1"/>
  <c r="A220" i="14" s="1"/>
  <c r="B219" i="14"/>
  <c r="F219" i="14"/>
  <c r="C219" i="14"/>
  <c r="H219" i="14"/>
  <c r="E219" i="14"/>
  <c r="D219" i="14"/>
  <c r="G219" i="14"/>
  <c r="C222" i="13"/>
  <c r="G222" i="13"/>
  <c r="H222" i="13"/>
  <c r="F222" i="13"/>
  <c r="D222" i="13"/>
  <c r="E222" i="13"/>
  <c r="A223" i="13" a="1"/>
  <c r="A223" i="13" s="1"/>
  <c r="B222" i="13"/>
  <c r="A221" i="14" l="1" a="1"/>
  <c r="A221" i="14" s="1"/>
  <c r="C220" i="14"/>
  <c r="G220" i="14"/>
  <c r="F220" i="14"/>
  <c r="D220" i="14"/>
  <c r="B220" i="14"/>
  <c r="H220" i="14"/>
  <c r="E220" i="14"/>
  <c r="C223" i="13"/>
  <c r="F223" i="13"/>
  <c r="G223" i="13"/>
  <c r="D223" i="13"/>
  <c r="E223" i="13"/>
  <c r="H223" i="13"/>
  <c r="A224" i="13" a="1"/>
  <c r="A224" i="13" s="1"/>
  <c r="B223" i="13"/>
  <c r="A222" i="14" l="1" a="1"/>
  <c r="A222" i="14" s="1"/>
  <c r="D221" i="14"/>
  <c r="H221" i="14"/>
  <c r="E221" i="14"/>
  <c r="B221" i="14"/>
  <c r="G221" i="14"/>
  <c r="F221" i="14"/>
  <c r="C221" i="14"/>
  <c r="E224" i="13"/>
  <c r="C224" i="13"/>
  <c r="G224" i="13"/>
  <c r="H224" i="13"/>
  <c r="D224" i="13"/>
  <c r="F224" i="13"/>
  <c r="A225" i="13" a="1"/>
  <c r="A225" i="13" s="1"/>
  <c r="B224" i="13"/>
  <c r="A223" i="14" l="1" a="1"/>
  <c r="A223" i="14" s="1"/>
  <c r="E222" i="14"/>
  <c r="C222" i="14"/>
  <c r="H222" i="14"/>
  <c r="F222" i="14"/>
  <c r="D222" i="14"/>
  <c r="B222" i="14"/>
  <c r="G222" i="14"/>
  <c r="D225" i="13"/>
  <c r="H225" i="13"/>
  <c r="C225" i="13"/>
  <c r="G225" i="13"/>
  <c r="F225" i="13"/>
  <c r="E225" i="13"/>
  <c r="A226" i="13" a="1"/>
  <c r="A226" i="13" s="1"/>
  <c r="B225" i="13"/>
  <c r="A224" i="14" l="1" a="1"/>
  <c r="A224" i="14" s="1"/>
  <c r="B223" i="14"/>
  <c r="F223" i="14"/>
  <c r="G223" i="14"/>
  <c r="D223" i="14"/>
  <c r="C223" i="14"/>
  <c r="H223" i="14"/>
  <c r="E223" i="14"/>
  <c r="C226" i="13"/>
  <c r="G226" i="13"/>
  <c r="H226" i="13"/>
  <c r="E226" i="13"/>
  <c r="F226" i="13"/>
  <c r="D226" i="13"/>
  <c r="A227" i="13" a="1"/>
  <c r="A227" i="13" s="1"/>
  <c r="B226" i="13"/>
  <c r="A225" i="14" l="1" a="1"/>
  <c r="A225" i="14" s="1"/>
  <c r="C224" i="14"/>
  <c r="G224" i="14"/>
  <c r="E224" i="14"/>
  <c r="B224" i="14"/>
  <c r="H224" i="14"/>
  <c r="F224" i="14"/>
  <c r="D224" i="14"/>
  <c r="C227" i="13"/>
  <c r="F227" i="13"/>
  <c r="H227" i="13"/>
  <c r="G227" i="13"/>
  <c r="D227" i="13"/>
  <c r="E227" i="13"/>
  <c r="A228" i="13" a="1"/>
  <c r="A228" i="13" s="1"/>
  <c r="B227" i="13"/>
  <c r="A226" i="14" l="1" a="1"/>
  <c r="A226" i="14" s="1"/>
  <c r="D225" i="14"/>
  <c r="H225" i="14"/>
  <c r="C225" i="14"/>
  <c r="F225" i="14"/>
  <c r="E225" i="14"/>
  <c r="B225" i="14"/>
  <c r="G225" i="14"/>
  <c r="C228" i="13"/>
  <c r="E228" i="13"/>
  <c r="H228" i="13"/>
  <c r="F228" i="13"/>
  <c r="D228" i="13"/>
  <c r="G228" i="13"/>
  <c r="A229" i="13" a="1"/>
  <c r="A229" i="13" s="1"/>
  <c r="B228" i="13"/>
  <c r="A227" i="14" l="1" a="1"/>
  <c r="A227" i="14" s="1"/>
  <c r="E226" i="14"/>
  <c r="B226" i="14"/>
  <c r="G226" i="14"/>
  <c r="D226" i="14"/>
  <c r="C226" i="14"/>
  <c r="H226" i="14"/>
  <c r="F226" i="14"/>
  <c r="C229" i="13"/>
  <c r="D229" i="13"/>
  <c r="H229" i="13"/>
  <c r="E229" i="13"/>
  <c r="F229" i="13"/>
  <c r="G229" i="13"/>
  <c r="A230" i="13" a="1"/>
  <c r="A230" i="13" s="1"/>
  <c r="B229" i="13"/>
  <c r="A228" i="14" l="1" a="1"/>
  <c r="A228" i="14" s="1"/>
  <c r="B227" i="14"/>
  <c r="F227" i="14"/>
  <c r="E227" i="14"/>
  <c r="C227" i="14"/>
  <c r="H227" i="14"/>
  <c r="G227" i="14"/>
  <c r="D227" i="14"/>
  <c r="C230" i="13"/>
  <c r="G230" i="13"/>
  <c r="D230" i="13"/>
  <c r="F230" i="13"/>
  <c r="H230" i="13"/>
  <c r="E230" i="13"/>
  <c r="A231" i="13" a="1"/>
  <c r="A231" i="13" s="1"/>
  <c r="B230" i="13"/>
  <c r="A229" i="14" l="1" a="1"/>
  <c r="A229" i="14" s="1"/>
  <c r="C228" i="14"/>
  <c r="G228" i="14"/>
  <c r="D228" i="14"/>
  <c r="F228" i="14"/>
  <c r="E228" i="14"/>
  <c r="B228" i="14"/>
  <c r="H228" i="14"/>
  <c r="C231" i="13"/>
  <c r="F231" i="13"/>
  <c r="D231" i="13"/>
  <c r="H231" i="13"/>
  <c r="E231" i="13"/>
  <c r="G231" i="13"/>
  <c r="A232" i="13" a="1"/>
  <c r="A232" i="13" s="1"/>
  <c r="B231" i="13"/>
  <c r="A230" i="14" l="1" a="1"/>
  <c r="A230" i="14" s="1"/>
  <c r="D229" i="14"/>
  <c r="H229" i="14"/>
  <c r="B229" i="14"/>
  <c r="G229" i="14"/>
  <c r="E229" i="14"/>
  <c r="C229" i="14"/>
  <c r="F229" i="14"/>
  <c r="C232" i="13"/>
  <c r="E232" i="13"/>
  <c r="D232" i="13"/>
  <c r="F232" i="13"/>
  <c r="G232" i="13"/>
  <c r="H232" i="13"/>
  <c r="A233" i="13" a="1"/>
  <c r="A233" i="13" s="1"/>
  <c r="B232" i="13"/>
  <c r="A231" i="14" l="1" a="1"/>
  <c r="A231" i="14" s="1"/>
  <c r="E230" i="14"/>
  <c r="F230" i="14"/>
  <c r="C230" i="14"/>
  <c r="H230" i="14"/>
  <c r="B230" i="14"/>
  <c r="G230" i="14"/>
  <c r="D230" i="14"/>
  <c r="C233" i="13"/>
  <c r="D233" i="13"/>
  <c r="H233" i="13"/>
  <c r="E233" i="13"/>
  <c r="G233" i="13"/>
  <c r="F233" i="13"/>
  <c r="A234" i="13" a="1"/>
  <c r="A234" i="13" s="1"/>
  <c r="B233" i="13"/>
  <c r="A232" i="14" l="1" a="1"/>
  <c r="A232" i="14" s="1"/>
  <c r="B231" i="14"/>
  <c r="F231" i="14"/>
  <c r="D231" i="14"/>
  <c r="G231" i="14"/>
  <c r="E231" i="14"/>
  <c r="C231" i="14"/>
  <c r="H231" i="14"/>
  <c r="C234" i="13"/>
  <c r="G234" i="13"/>
  <c r="E234" i="13"/>
  <c r="F234" i="13"/>
  <c r="H234" i="13"/>
  <c r="D234" i="13"/>
  <c r="A235" i="13" a="1"/>
  <c r="A235" i="13" s="1"/>
  <c r="B234" i="13"/>
  <c r="A233" i="14" l="1" a="1"/>
  <c r="A233" i="14" s="1"/>
  <c r="C232" i="14"/>
  <c r="G232" i="14"/>
  <c r="B232" i="14"/>
  <c r="H232" i="14"/>
  <c r="E232" i="14"/>
  <c r="D232" i="14"/>
  <c r="F232" i="14"/>
  <c r="F235" i="13"/>
  <c r="C235" i="13"/>
  <c r="E235" i="13"/>
  <c r="H235" i="13"/>
  <c r="G235" i="13"/>
  <c r="D235" i="13"/>
  <c r="A236" i="13" a="1"/>
  <c r="A236" i="13" s="1"/>
  <c r="B235" i="13"/>
  <c r="A234" i="14" l="1" a="1"/>
  <c r="A234" i="14" s="1"/>
  <c r="D233" i="14"/>
  <c r="H233" i="14"/>
  <c r="F233" i="14"/>
  <c r="C233" i="14"/>
  <c r="B233" i="14"/>
  <c r="G233" i="14"/>
  <c r="E233" i="14"/>
  <c r="E236" i="13"/>
  <c r="C236" i="13"/>
  <c r="F236" i="13"/>
  <c r="G236" i="13"/>
  <c r="H236" i="13"/>
  <c r="D236" i="13"/>
  <c r="A237" i="13" a="1"/>
  <c r="A237" i="13" s="1"/>
  <c r="B236" i="13"/>
  <c r="A235" i="14" l="1" a="1"/>
  <c r="A235" i="14" s="1"/>
  <c r="E234" i="14"/>
  <c r="D234" i="14"/>
  <c r="B234" i="14"/>
  <c r="G234" i="14"/>
  <c r="F234" i="14"/>
  <c r="C234" i="14"/>
  <c r="H234" i="14"/>
  <c r="C237" i="13"/>
  <c r="D237" i="13"/>
  <c r="H237" i="13"/>
  <c r="F237" i="13"/>
  <c r="G237" i="13"/>
  <c r="E237" i="13"/>
  <c r="A238" i="13" a="1"/>
  <c r="A238" i="13" s="1"/>
  <c r="B237" i="13"/>
  <c r="A236" i="14" l="1" a="1"/>
  <c r="A236" i="14" s="1"/>
  <c r="B235" i="14"/>
  <c r="F235" i="14"/>
  <c r="C235" i="14"/>
  <c r="H235" i="14"/>
  <c r="E235" i="14"/>
  <c r="D235" i="14"/>
  <c r="G235" i="14"/>
  <c r="C238" i="13"/>
  <c r="G238" i="13"/>
  <c r="F238" i="13"/>
  <c r="D238" i="13"/>
  <c r="H238" i="13"/>
  <c r="E238" i="13"/>
  <c r="A239" i="13" a="1"/>
  <c r="A239" i="13" s="1"/>
  <c r="B238" i="13"/>
  <c r="A237" i="14" l="1" a="1"/>
  <c r="A237" i="14" s="1"/>
  <c r="C236" i="14"/>
  <c r="G236" i="14"/>
  <c r="F236" i="14"/>
  <c r="D236" i="14"/>
  <c r="B236" i="14"/>
  <c r="H236" i="14"/>
  <c r="E236" i="14"/>
  <c r="C239" i="13"/>
  <c r="F239" i="13"/>
  <c r="G239" i="13"/>
  <c r="H239" i="13"/>
  <c r="D239" i="13"/>
  <c r="E239" i="13"/>
  <c r="A240" i="13" a="1"/>
  <c r="A240" i="13" s="1"/>
  <c r="B239" i="13"/>
  <c r="A238" i="14" l="1" a="1"/>
  <c r="A238" i="14" s="1"/>
  <c r="D237" i="14"/>
  <c r="H237" i="14"/>
  <c r="E237" i="14"/>
  <c r="B237" i="14"/>
  <c r="G237" i="14"/>
  <c r="F237" i="14"/>
  <c r="C237" i="14"/>
  <c r="C240" i="13"/>
  <c r="E240" i="13"/>
  <c r="G240" i="13"/>
  <c r="D240" i="13"/>
  <c r="H240" i="13"/>
  <c r="F240" i="13"/>
  <c r="A241" i="13" a="1"/>
  <c r="A241" i="13" s="1"/>
  <c r="B240" i="13"/>
  <c r="A239" i="14" l="1" a="1"/>
  <c r="A239" i="14" s="1"/>
  <c r="E238" i="14"/>
  <c r="C238" i="14"/>
  <c r="H238" i="14"/>
  <c r="F238" i="14"/>
  <c r="D238" i="14"/>
  <c r="G238" i="14"/>
  <c r="B238" i="14"/>
  <c r="C241" i="13"/>
  <c r="D241" i="13"/>
  <c r="H241" i="13"/>
  <c r="G241" i="13"/>
  <c r="E241" i="13"/>
  <c r="F241" i="13"/>
  <c r="A242" i="13" a="1"/>
  <c r="A242" i="13" s="1"/>
  <c r="B241" i="13"/>
  <c r="A240" i="14" l="1" a="1"/>
  <c r="A240" i="14" s="1"/>
  <c r="B239" i="14"/>
  <c r="F239" i="14"/>
  <c r="G239" i="14"/>
  <c r="D239" i="14"/>
  <c r="C239" i="14"/>
  <c r="H239" i="14"/>
  <c r="E239" i="14"/>
  <c r="C242" i="13"/>
  <c r="G242" i="13"/>
  <c r="H242" i="13"/>
  <c r="E242" i="13"/>
  <c r="D242" i="13"/>
  <c r="F242" i="13"/>
  <c r="A243" i="13" a="1"/>
  <c r="A243" i="13" s="1"/>
  <c r="B242" i="13"/>
  <c r="A241" i="14" l="1" a="1"/>
  <c r="A241" i="14" s="1"/>
  <c r="C240" i="14"/>
  <c r="E240" i="14"/>
  <c r="B240" i="14"/>
  <c r="G240" i="14"/>
  <c r="F240" i="14"/>
  <c r="D240" i="14"/>
  <c r="H240" i="14"/>
  <c r="C243" i="13"/>
  <c r="F243" i="13"/>
  <c r="H243" i="13"/>
  <c r="D243" i="13"/>
  <c r="E243" i="13"/>
  <c r="G243" i="13"/>
  <c r="A244" i="13" a="1"/>
  <c r="A244" i="13" s="1"/>
  <c r="B243" i="13"/>
  <c r="A242" i="14" l="1" a="1"/>
  <c r="A242" i="14" s="1"/>
  <c r="B241" i="14"/>
  <c r="F241" i="14"/>
  <c r="D241" i="14"/>
  <c r="H241" i="14"/>
  <c r="C241" i="14"/>
  <c r="G241" i="14"/>
  <c r="E241" i="14"/>
  <c r="C244" i="13"/>
  <c r="E244" i="13"/>
  <c r="H244" i="13"/>
  <c r="F244" i="13"/>
  <c r="D244" i="13"/>
  <c r="G244" i="13"/>
  <c r="A245" i="13" a="1"/>
  <c r="A245" i="13" s="1"/>
  <c r="B244" i="13"/>
  <c r="A243" i="14" l="1" a="1"/>
  <c r="A243" i="14" s="1"/>
  <c r="C242" i="14"/>
  <c r="G242" i="14"/>
  <c r="E242" i="14"/>
  <c r="D242" i="14"/>
  <c r="H242" i="14"/>
  <c r="B242" i="14"/>
  <c r="F242" i="14"/>
  <c r="C245" i="13"/>
  <c r="D245" i="13"/>
  <c r="H245" i="13"/>
  <c r="E245" i="13"/>
  <c r="F245" i="13"/>
  <c r="G245" i="13"/>
  <c r="A246" i="13" a="1"/>
  <c r="A246" i="13" s="1"/>
  <c r="B245" i="13"/>
  <c r="A244" i="14" l="1" a="1"/>
  <c r="A244" i="14" s="1"/>
  <c r="D243" i="14"/>
  <c r="H243" i="14"/>
  <c r="B243" i="14"/>
  <c r="F243" i="14"/>
  <c r="E243" i="14"/>
  <c r="G243" i="14"/>
  <c r="C243" i="14"/>
  <c r="C246" i="13"/>
  <c r="G246" i="13"/>
  <c r="D246" i="13"/>
  <c r="F246" i="13"/>
  <c r="E246" i="13"/>
  <c r="H246" i="13"/>
  <c r="A247" i="13" a="1"/>
  <c r="A247" i="13" s="1"/>
  <c r="B246" i="13"/>
  <c r="A245" i="14" l="1" a="1"/>
  <c r="A245" i="14" s="1"/>
  <c r="E244" i="14"/>
  <c r="C244" i="14"/>
  <c r="G244" i="14"/>
  <c r="B244" i="14"/>
  <c r="F244" i="14"/>
  <c r="D244" i="14"/>
  <c r="H244" i="14"/>
  <c r="C247" i="13"/>
  <c r="F247" i="13"/>
  <c r="D247" i="13"/>
  <c r="E247" i="13"/>
  <c r="G247" i="13"/>
  <c r="H247" i="13"/>
  <c r="A248" i="13" a="1"/>
  <c r="A248" i="13" s="1"/>
  <c r="B247" i="13"/>
  <c r="A246" i="14" l="1" a="1"/>
  <c r="A246" i="14" s="1"/>
  <c r="B245" i="14"/>
  <c r="F245" i="14"/>
  <c r="D245" i="14"/>
  <c r="H245" i="14"/>
  <c r="C245" i="14"/>
  <c r="G245" i="14"/>
  <c r="E245" i="14"/>
  <c r="C248" i="13"/>
  <c r="E248" i="13"/>
  <c r="D248" i="13"/>
  <c r="G248" i="13"/>
  <c r="F248" i="13"/>
  <c r="H248" i="13"/>
  <c r="A249" i="13" a="1"/>
  <c r="A249" i="13" s="1"/>
  <c r="B248" i="13"/>
  <c r="A247" i="14" l="1" a="1"/>
  <c r="A247" i="14" s="1"/>
  <c r="C246" i="14"/>
  <c r="G246" i="14"/>
  <c r="E246" i="14"/>
  <c r="D246" i="14"/>
  <c r="H246" i="14"/>
  <c r="B246" i="14"/>
  <c r="F246" i="14"/>
  <c r="C249" i="13"/>
  <c r="D249" i="13"/>
  <c r="H249" i="13"/>
  <c r="E249" i="13"/>
  <c r="F249" i="13"/>
  <c r="G249" i="13"/>
  <c r="A250" i="13" a="1"/>
  <c r="A250" i="13" s="1"/>
  <c r="B249" i="13"/>
  <c r="A248" i="14" l="1" a="1"/>
  <c r="A248" i="14" s="1"/>
  <c r="D247" i="14"/>
  <c r="H247" i="14"/>
  <c r="B247" i="14"/>
  <c r="F247" i="14"/>
  <c r="E247" i="14"/>
  <c r="C247" i="14"/>
  <c r="G247" i="14"/>
  <c r="C250" i="13"/>
  <c r="G250" i="13"/>
  <c r="E250" i="13"/>
  <c r="H250" i="13"/>
  <c r="F250" i="13"/>
  <c r="D250" i="13"/>
  <c r="A251" i="13" a="1"/>
  <c r="A251" i="13" s="1"/>
  <c r="B250" i="13"/>
  <c r="A249" i="14" l="1" a="1"/>
  <c r="A249" i="14" s="1"/>
  <c r="E248" i="14"/>
  <c r="C248" i="14"/>
  <c r="G248" i="14"/>
  <c r="B248" i="14"/>
  <c r="F248" i="14"/>
  <c r="D248" i="14"/>
  <c r="H248" i="14"/>
  <c r="C251" i="13"/>
  <c r="F251" i="13"/>
  <c r="E251" i="13"/>
  <c r="G251" i="13"/>
  <c r="H251" i="13"/>
  <c r="D251" i="13"/>
  <c r="A252" i="13" a="1"/>
  <c r="A252" i="13" s="1"/>
  <c r="B251" i="13"/>
  <c r="A250" i="14" l="1" a="1"/>
  <c r="A250" i="14" s="1"/>
  <c r="B249" i="14"/>
  <c r="F249" i="14"/>
  <c r="D249" i="14"/>
  <c r="H249" i="14"/>
  <c r="C249" i="14"/>
  <c r="G249" i="14"/>
  <c r="E249" i="14"/>
  <c r="C252" i="13"/>
  <c r="E252" i="13"/>
  <c r="F252" i="13"/>
  <c r="H252" i="13"/>
  <c r="G252" i="13"/>
  <c r="D252" i="13"/>
  <c r="A253" i="13" a="1"/>
  <c r="A253" i="13" s="1"/>
  <c r="B252" i="13"/>
  <c r="A251" i="14" l="1" a="1"/>
  <c r="A251" i="14" s="1"/>
  <c r="C250" i="14"/>
  <c r="G250" i="14"/>
  <c r="E250" i="14"/>
  <c r="D250" i="14"/>
  <c r="H250" i="14"/>
  <c r="F250" i="14"/>
  <c r="B250" i="14"/>
  <c r="C253" i="13"/>
  <c r="D253" i="13"/>
  <c r="H253" i="13"/>
  <c r="F253" i="13"/>
  <c r="G253" i="13"/>
  <c r="E253" i="13"/>
  <c r="A254" i="13" a="1"/>
  <c r="A254" i="13" s="1"/>
  <c r="B253" i="13"/>
  <c r="A252" i="14" l="1" a="1"/>
  <c r="A252" i="14" s="1"/>
  <c r="D251" i="14"/>
  <c r="H251" i="14"/>
  <c r="B251" i="14"/>
  <c r="E251" i="14"/>
  <c r="C251" i="14"/>
  <c r="F251" i="14"/>
  <c r="G251" i="14"/>
  <c r="C254" i="13"/>
  <c r="G254" i="13"/>
  <c r="F254" i="13"/>
  <c r="H254" i="13"/>
  <c r="D254" i="13"/>
  <c r="E254" i="13"/>
  <c r="B254" i="13"/>
  <c r="A253" i="14" l="1" a="1"/>
  <c r="A253" i="14" s="1"/>
  <c r="E252" i="14"/>
  <c r="B252" i="14"/>
  <c r="F252" i="14"/>
  <c r="C252" i="14"/>
  <c r="D252" i="14"/>
  <c r="G252" i="14"/>
  <c r="H252" i="14"/>
  <c r="A254" i="14" l="1" a="1"/>
  <c r="A254" i="14" s="1"/>
  <c r="B253" i="14"/>
  <c r="F253" i="14"/>
  <c r="C253" i="14"/>
  <c r="G253" i="14"/>
  <c r="D253" i="14"/>
  <c r="E253" i="14"/>
  <c r="H253" i="14"/>
  <c r="C254" i="14" l="1"/>
  <c r="G254" i="14"/>
  <c r="D254" i="14"/>
  <c r="H254" i="14"/>
  <c r="E254" i="14"/>
  <c r="F254" i="14"/>
  <c r="B254" i="14"/>
</calcChain>
</file>

<file path=xl/sharedStrings.xml><?xml version="1.0" encoding="utf-8"?>
<sst xmlns="http://schemas.openxmlformats.org/spreadsheetml/2006/main" count="18200" uniqueCount="8894">
  <si>
    <t>Company and Licence name, charging year, effective from, status</t>
  </si>
  <si>
    <t>Company and Licence name</t>
  </si>
  <si>
    <t>Year</t>
  </si>
  <si>
    <t>Effective From</t>
  </si>
  <si>
    <t>Status</t>
  </si>
  <si>
    <t>Southern Electric Power Distribution plc</t>
  </si>
  <si>
    <t>2021/22</t>
  </si>
  <si>
    <t>1 April 2021</t>
  </si>
  <si>
    <t>Final</t>
  </si>
  <si>
    <t>List of data tables in this workbook</t>
  </si>
  <si>
    <t>Worksheet</t>
  </si>
  <si>
    <t>Information</t>
  </si>
  <si>
    <t>Annex 1 LV, HV and Unmetered Supplies charges</t>
  </si>
  <si>
    <t>Annex 1 contains the charges to LV and HV Properties and Unmetered Supplies.</t>
  </si>
  <si>
    <t>Annex 2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</si>
  <si>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</si>
  <si>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</si>
  <si>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</si>
  <si>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</si>
  <si>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</si>
  <si>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</si>
  <si>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</si>
  <si>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</si>
  <si>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</si>
  <si>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r>
      <t>Contains the underlying [</t>
    </r>
    <r>
      <rPr>
        <sz val="11"/>
        <color theme="3"/>
        <rFont val="Arial"/>
        <family val="2"/>
      </rPr>
      <t>nodal/network group</t>
    </r>
    <r>
      <rPr>
        <sz val="11"/>
        <rFont val="Arial"/>
        <family val="2"/>
      </rPr>
      <t xml:space="preserve">] costs used to calculate the current EDCM charges. </t>
    </r>
  </si>
  <si>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</si>
  <si>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</si>
  <si>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</si>
  <si>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</si>
  <si>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Annex 2 and Annex 6 - Import/Export unique identifier columns removed.</t>
  </si>
  <si>
    <t xml:space="preserve">Charge Calculator - This worksheet is not functional due to the multiple distribution service areas included in this workbook.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</si>
  <si>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</si>
  <si>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</si>
  <si>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</si>
  <si>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</si>
  <si>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Time Bands for LV and HV Properties</t>
  </si>
  <si>
    <t>Time Bands for Unmetered Properties</t>
  </si>
  <si>
    <t>Time periods</t>
  </si>
  <si>
    <t>Red Time Band</t>
  </si>
  <si>
    <t>Amber Time Band</t>
  </si>
  <si>
    <t>Green Time Band</t>
  </si>
  <si>
    <t>Black Time Band</t>
  </si>
  <si>
    <t>Yellow Time Band</t>
  </si>
  <si>
    <t>Monday to Friday 
(Including Bank Holidays)
All Year</t>
  </si>
  <si>
    <t>16:00 - 19:00</t>
  </si>
  <si>
    <t>07:00 - 16:00
19:00 - 23:00</t>
  </si>
  <si>
    <t>00:00 - 07:00
23:00 - 24:00</t>
  </si>
  <si>
    <t>Monday to Friday 
(Including Bank Holidays)
November to February Inclusive</t>
  </si>
  <si>
    <t>Saturday and Sunday
All Year</t>
  </si>
  <si>
    <t>00:00 - 24:00</t>
  </si>
  <si>
    <t>Monday to Friday 
(Including Bank Holidays)
March to October Inclusive</t>
  </si>
  <si>
    <t>07:00 - 23:00</t>
  </si>
  <si>
    <t>Notes</t>
  </si>
  <si>
    <t>All times are in UK Clock time</t>
  </si>
  <si>
    <t>Tariff name</t>
  </si>
  <si>
    <t>Open LLFCs</t>
  </si>
  <si>
    <t>PCs</t>
  </si>
  <si>
    <t>Red/black unit charge
p/kWh</t>
  </si>
  <si>
    <t>Amber/yellow unit charge
p/kWh</t>
  </si>
  <si>
    <t>Green unit charge
p/kWh</t>
  </si>
  <si>
    <t>Fixed charge p/MPAN/day</t>
  </si>
  <si>
    <t>Capacity charge p/kVA/day</t>
  </si>
  <si>
    <t>Exceeded capacity charge
p/kVA/day</t>
  </si>
  <si>
    <t>Reactive power charge
p/kVArh</t>
  </si>
  <si>
    <t>Closed LLFCs</t>
  </si>
  <si>
    <t>Domestic Aggregated</t>
  </si>
  <si>
    <t>167, 201-202, 258, 269, 301-302, 495</t>
  </si>
  <si>
    <t>1, 2 or 0</t>
  </si>
  <si>
    <t>Domestic Aggregated (related MPAN)</t>
  </si>
  <si>
    <t>Non-Domestic Aggregated</t>
  </si>
  <si>
    <t>168, 203-205, 209, 270-272, 303-305, 309, 496, A10-A24, A30-A49, A65-A79, A85-A94, R75-R79</t>
  </si>
  <si>
    <t>3-8 or 0</t>
  </si>
  <si>
    <t>Non-Domestic Aggregated (related MPAN)</t>
  </si>
  <si>
    <t>LV Site Specific</t>
  </si>
  <si>
    <t>200, 273, 300, A06-A09, A51-A54, A61-A64</t>
  </si>
  <si>
    <t>LV Sub Site Specific</t>
  </si>
  <si>
    <t>439, A96-A99</t>
  </si>
  <si>
    <t>HV Site Specific</t>
  </si>
  <si>
    <t>LV Site Specific Storage Import</t>
  </si>
  <si>
    <t>A05, A50, A60</t>
  </si>
  <si>
    <t>LV Sub Site Specific Storage Import</t>
  </si>
  <si>
    <t>A95</t>
  </si>
  <si>
    <t>HV Site Specific Storage Import</t>
  </si>
  <si>
    <t>A25, A55, A80</t>
  </si>
  <si>
    <t>Unmetered Supplies</t>
  </si>
  <si>
    <t>207, 275-278,  530-534, A00</t>
  </si>
  <si>
    <t>1, 8 or 0</t>
  </si>
  <si>
    <t>LV Generation Aggregated</t>
  </si>
  <si>
    <t>961, A01</t>
  </si>
  <si>
    <t>8 or 0</t>
  </si>
  <si>
    <t>LV Sub Generation Aggregated</t>
  </si>
  <si>
    <t>LV Generation Site Specific</t>
  </si>
  <si>
    <t>9, 307</t>
  </si>
  <si>
    <t>LV Generation Site Specific no RP charge</t>
  </si>
  <si>
    <t>13-14</t>
  </si>
  <si>
    <t>LV Sub Generation Site Specific</t>
  </si>
  <si>
    <t>10-11</t>
  </si>
  <si>
    <t>LV Sub Generation Site Specific no RP charge</t>
  </si>
  <si>
    <t>75-76</t>
  </si>
  <si>
    <t>HV Generation Site Specific</t>
  </si>
  <si>
    <t>12, 308</t>
  </si>
  <si>
    <t>HV Generation Site Specific no RP charge</t>
  </si>
  <si>
    <t>77-78</t>
  </si>
  <si>
    <t xml:space="preserve">Monday to Friday </t>
  </si>
  <si>
    <t>16:00 to 19:00</t>
  </si>
  <si>
    <t>07:30 to 16:00
19:00 to 21:00</t>
  </si>
  <si>
    <t>00:00 to 07:30
21:00 to 24:00</t>
  </si>
  <si>
    <t>Monday to Friday Nov to Feb</t>
  </si>
  <si>
    <t>Weekends</t>
  </si>
  <si>
    <t>00:00 to 24:00</t>
  </si>
  <si>
    <t>Monday to Friday Mar to Oct</t>
  </si>
  <si>
    <t>07:30 to 21:00</t>
  </si>
  <si>
    <t>All the above times are in UK Clock time</t>
  </si>
  <si>
    <t>169, 279-280, 311-312, 461-462, 497</t>
  </si>
  <si>
    <t>0, 1 or 2</t>
  </si>
  <si>
    <t>170, 281-283, 313-315, 319, 407, 463-464, 498, B05-B19, B35-B49, B55-B64, B70-B89</t>
  </si>
  <si>
    <t>0 or 3-8</t>
  </si>
  <si>
    <t>284, 310, B21-B24, B31-B34</t>
  </si>
  <si>
    <t>440, B66-B69</t>
  </si>
  <si>
    <t>285, 316, B26-B29, B51-B54</t>
  </si>
  <si>
    <t>B20, B30</t>
  </si>
  <si>
    <t>B65</t>
  </si>
  <si>
    <t>B25, B50</t>
  </si>
  <si>
    <t>286-289, 535-539, B00</t>
  </si>
  <si>
    <t>0, 1 or 8</t>
  </si>
  <si>
    <t/>
  </si>
  <si>
    <t>965, B01</t>
  </si>
  <si>
    <t>0 or 8</t>
  </si>
  <si>
    <t>15, 317, 512</t>
  </si>
  <si>
    <t>19-20, 513</t>
  </si>
  <si>
    <t>16-17</t>
  </si>
  <si>
    <t>89, 132</t>
  </si>
  <si>
    <t>18, 318</t>
  </si>
  <si>
    <t>137, 158</t>
  </si>
  <si>
    <t>11:00 - 14:00
16:00 - 19:00</t>
  </si>
  <si>
    <t>07:00 - 11:00
14:00 - 16:00
19:00 - 23:00</t>
  </si>
  <si>
    <t>Monday to Friday 
(Including Bank Holidays)
June to August Inclusive</t>
  </si>
  <si>
    <t>11:00 - 14:00</t>
  </si>
  <si>
    <t>07:00 - 11:00
14:00 - 23:00</t>
  </si>
  <si>
    <t>Monday to Friday 
(Including Bank Holidays)
March, April, May and September, October</t>
  </si>
  <si>
    <t>Saturday and Sunday
All year</t>
  </si>
  <si>
    <t>171, 191-192, 221-222, 321-322, 417-418, 506, 508</t>
  </si>
  <si>
    <t>172, 193-194, 196, 223-225, 229,  323-325, 329, 419-421, 507, 509, C01, C05-C14, C20-C24, C30-C44, C50-C54, C60-C74, C80-C99, R20-R39</t>
  </si>
  <si>
    <t>195, 220, 320, 422, C16-C19, C26-C29, C56-C59, R01-R04</t>
  </si>
  <si>
    <t>441, 454, R11-R14, R16-R19</t>
  </si>
  <si>
    <t>226, 326, 423, C46-C49, C76-C79, R06-R09</t>
  </si>
  <si>
    <t>C15, C25, C55, R00</t>
  </si>
  <si>
    <t>R10, R15</t>
  </si>
  <si>
    <t>C45, C75, R05</t>
  </si>
  <si>
    <t>227, 424-427, 540-544, C02</t>
  </si>
  <si>
    <t>967, C03</t>
  </si>
  <si>
    <t>21, 327</t>
  </si>
  <si>
    <t>25-26, 228, 230</t>
  </si>
  <si>
    <t>22-23</t>
  </si>
  <si>
    <t>159, 208, 216-217</t>
  </si>
  <si>
    <t>24, 328, C00</t>
  </si>
  <si>
    <t>214-215, 218-219</t>
  </si>
  <si>
    <t>16.30 - 19.30</t>
  </si>
  <si>
    <t>08.00 - 16.30
19.30 - 22.30</t>
  </si>
  <si>
    <t>00.00 - 08.00
22.30 - 00.00</t>
  </si>
  <si>
    <t>08.00 - 22.30</t>
  </si>
  <si>
    <t>16.00 - 20.00</t>
  </si>
  <si>
    <t>00.00 - 16.00
20.00 - 00.00</t>
  </si>
  <si>
    <t>00:00 - 16:00
20:00 - 00:00</t>
  </si>
  <si>
    <t>173, 331-332</t>
  </si>
  <si>
    <t>1-2</t>
  </si>
  <si>
    <t>174, 333-335, 409, D15-D29, D35-D39, D45-D49</t>
  </si>
  <si>
    <t>0, 3, 4 or 5-8</t>
  </si>
  <si>
    <t>330, D11-D14</t>
  </si>
  <si>
    <t>442, D41-D44</t>
  </si>
  <si>
    <t>236, 336, D06-D09, D31-D34</t>
  </si>
  <si>
    <t>D10</t>
  </si>
  <si>
    <t>D40</t>
  </si>
  <si>
    <t>D05, D30</t>
  </si>
  <si>
    <t>545-549, D00</t>
  </si>
  <si>
    <t>969, D01</t>
  </si>
  <si>
    <t>27, 337</t>
  </si>
  <si>
    <t>31-32</t>
  </si>
  <si>
    <t>28-29</t>
  </si>
  <si>
    <t>231-232</t>
  </si>
  <si>
    <t>30, 338</t>
  </si>
  <si>
    <t>233-234</t>
  </si>
  <si>
    <t>175, 341-342</t>
  </si>
  <si>
    <t>176, 343-345, 410, E10-E24, E30-E34, E40-E44</t>
  </si>
  <si>
    <t>340, E06-E09</t>
  </si>
  <si>
    <t>443, E36-E39</t>
  </si>
  <si>
    <t>346, E26-E29</t>
  </si>
  <si>
    <t>E05</t>
  </si>
  <si>
    <t>E35</t>
  </si>
  <si>
    <t>E25</t>
  </si>
  <si>
    <t>550-554, E00</t>
  </si>
  <si>
    <t>973, E01</t>
  </si>
  <si>
    <t>33, 347</t>
  </si>
  <si>
    <t>37-38</t>
  </si>
  <si>
    <t>34-35</t>
  </si>
  <si>
    <t>235, 237</t>
  </si>
  <si>
    <t>36, 348</t>
  </si>
  <si>
    <t>238-239</t>
  </si>
  <si>
    <t>16:00 to 19:30</t>
  </si>
  <si>
    <t>08:00 to 16:00
19:30 to 22:00</t>
  </si>
  <si>
    <t>00:00 to 08:00
22:00 to 24:00</t>
  </si>
  <si>
    <t>Monday to Friday 
(Including Bank Holidays)
April to October Inclusive and March</t>
  </si>
  <si>
    <t>08:00 to 22:00</t>
  </si>
  <si>
    <t>177, 179, 251-252, 351-352, 428-429, 514, 751-752</t>
  </si>
  <si>
    <t>0, 1, 2</t>
  </si>
  <si>
    <t>0, 3, 4, 5-8</t>
  </si>
  <si>
    <t>250, 350, 433, 750, F11-F14, F41-F44, F91-F94, S11-S14</t>
  </si>
  <si>
    <t>444, S01-S04</t>
  </si>
  <si>
    <t>256, 356, 434, 756, F31-F34, F61-F64, F96-F99, S31-S34</t>
  </si>
  <si>
    <t>F10, F40, F90, S10</t>
  </si>
  <si>
    <t>S00</t>
  </si>
  <si>
    <t>F30, F60, F95, S30</t>
  </si>
  <si>
    <t>257, 435-438, 555-559, 760-764, F00</t>
  </si>
  <si>
    <t>0, 1, 8</t>
  </si>
  <si>
    <t>975, 990, F01</t>
  </si>
  <si>
    <t>39, 357</t>
  </si>
  <si>
    <t>43-44, 244-245</t>
  </si>
  <si>
    <t>40-41</t>
  </si>
  <si>
    <t>240-241</t>
  </si>
  <si>
    <t>42, 358, 757-758</t>
  </si>
  <si>
    <t>242-243, 246-247</t>
  </si>
  <si>
    <t>09:00 to 16:00
19:00 to 20:30</t>
  </si>
  <si>
    <t>00.00 - 09.00
20.30 - 24.00</t>
  </si>
  <si>
    <t>09.00 - 20.30</t>
  </si>
  <si>
    <t>00.00 - 16.00
19.00 - 24.00</t>
  </si>
  <si>
    <t>09:00 - 16.00
19.00 - 20.30</t>
  </si>
  <si>
    <t>181, 261-262, 361-362, 480-481, 516</t>
  </si>
  <si>
    <t>182, 263-265, 363-365, 412, 482-484, 517, GA0, GA1, G02-G04, G10-G24, G35-G49, G55-G59, G65-G79, G90-G94</t>
  </si>
  <si>
    <t>260, 360, 485, G06-G09, G31-G34, G81-G84</t>
  </si>
  <si>
    <t>445, G00, G61-G64, G96-G99</t>
  </si>
  <si>
    <t>266, 366, 486, G26-G29, G51-G54, G86-G89</t>
  </si>
  <si>
    <t>G05, G30, G80</t>
  </si>
  <si>
    <t>G60, G95</t>
  </si>
  <si>
    <t>G25, G50, G85</t>
  </si>
  <si>
    <t>267-268, 487-490, 560-564</t>
  </si>
  <si>
    <t>977, G01</t>
  </si>
  <si>
    <t>45, 367</t>
  </si>
  <si>
    <t>49-50</t>
  </si>
  <si>
    <t>46-47</t>
  </si>
  <si>
    <t>248-249</t>
  </si>
  <si>
    <t>48, 368</t>
  </si>
  <si>
    <t>339, 406</t>
  </si>
  <si>
    <t>183, 371-372, 471-472</t>
  </si>
  <si>
    <t>184, 373-375, 379, 466, 469, J10-J24, J30-J34, J40-J54</t>
  </si>
  <si>
    <t>370, J06-J09</t>
  </si>
  <si>
    <t>446, J36-J39</t>
  </si>
  <si>
    <t>376, J26-J29</t>
  </si>
  <si>
    <t>J05</t>
  </si>
  <si>
    <t>J35</t>
  </si>
  <si>
    <t>J25</t>
  </si>
  <si>
    <t>565-569, J00</t>
  </si>
  <si>
    <t>979, J01</t>
  </si>
  <si>
    <t>51, 377</t>
  </si>
  <si>
    <t>55-56</t>
  </si>
  <si>
    <t>52-53</t>
  </si>
  <si>
    <t>408, 413</t>
  </si>
  <si>
    <t>54, 378</t>
  </si>
  <si>
    <t>510-511</t>
  </si>
  <si>
    <t>17:00 to 19:30</t>
  </si>
  <si>
    <t>07:30 to 17:00
19:30 to 22:00</t>
  </si>
  <si>
    <t>00:00 to 07:30
22:00 to 24:00</t>
  </si>
  <si>
    <t>Monday to Friday
Nov to Feb
(excluding 22nd Dec to
4th Jan inclusive)</t>
  </si>
  <si>
    <t>12:00 to 13:00
16:00 to 21:00</t>
  </si>
  <si>
    <t>00:00 to 12:00
13:00 to 16:00 
21:00 to 24:00</t>
  </si>
  <si>
    <t>Monday to Friday
Mar to Oct
(plus 22nd Dec to
4th Jan inclusive)</t>
  </si>
  <si>
    <t>07:30 to 22:00</t>
  </si>
  <si>
    <t>00:00 to 12:00
13:00 to 16:00
21:00 to 24:00</t>
  </si>
  <si>
    <t>81-82, 91-92, 98-99, 185, 291-292, 518, K04</t>
  </si>
  <si>
    <t>83-85, 93-95, 186, 293-295, 414, 519, K05, K10-K14, K30-K44, K50-K54, K60-K74, K80-K84, K90-K99, R45-R54</t>
  </si>
  <si>
    <t>86, 90, 290, K16-K19, K26-K29, K56-K59</t>
  </si>
  <si>
    <t>447, K86-K89</t>
  </si>
  <si>
    <t>87, 96, 296, K21-K24, K46-K49, K76-K79</t>
  </si>
  <si>
    <t>K15, K25, K55</t>
  </si>
  <si>
    <t>K85</t>
  </si>
  <si>
    <t>K20, K45, K75</t>
  </si>
  <si>
    <t>88, 97, 197-199, 570-574, K06</t>
  </si>
  <si>
    <t>982, K07</t>
  </si>
  <si>
    <t>57, 297</t>
  </si>
  <si>
    <t>61-62</t>
  </si>
  <si>
    <t>58-59</t>
  </si>
  <si>
    <t>K00-K01</t>
  </si>
  <si>
    <t>60, 298</t>
  </si>
  <si>
    <t>K02-K03</t>
  </si>
  <si>
    <t>17.00 - 19.00</t>
  </si>
  <si>
    <t>07:30 to 17:00
19:00 to 21:30</t>
  </si>
  <si>
    <t>00:00 to 07:30
21:30 to 24:00</t>
  </si>
  <si>
    <t>Monday to Friday Nov to Feb (excluding 22nd Dec to 4th Jan inclusive)</t>
  </si>
  <si>
    <t>17:00 to 19:00</t>
  </si>
  <si>
    <t>16:30 to 19:30</t>
  </si>
  <si>
    <t>00:00 to 16:30
19:30 to 24:00</t>
  </si>
  <si>
    <t>Monday to Friday Mar to Oct (plus 22nd Dec to 4th Jan inclusive)</t>
  </si>
  <si>
    <t>07:30 to 21:30</t>
  </si>
  <si>
    <t>187, 381-382</t>
  </si>
  <si>
    <t>188, 383-385, 415, L10-L24, L30-L34, R55-R59</t>
  </si>
  <si>
    <t>380, R61-R64</t>
  </si>
  <si>
    <t>448, L36-L39</t>
  </si>
  <si>
    <t>386, 526, L26-L29, L41-L44</t>
  </si>
  <si>
    <t>R60</t>
  </si>
  <si>
    <t>L35</t>
  </si>
  <si>
    <t>L25, L40</t>
  </si>
  <si>
    <t>575-579, L04</t>
  </si>
  <si>
    <t>985, L05</t>
  </si>
  <si>
    <t>63, 387</t>
  </si>
  <si>
    <t>67-68</t>
  </si>
  <si>
    <t>64-65</t>
  </si>
  <si>
    <t>L00-L01</t>
  </si>
  <si>
    <t>66, 388</t>
  </si>
  <si>
    <t>L02-L03</t>
  </si>
  <si>
    <t>189, 391-392, 491-492, 522</t>
  </si>
  <si>
    <t>190, 393-395, 399, 416, 493-494, 523, M10-M24, M30-M39, M45-M59, R70-R74</t>
  </si>
  <si>
    <t>390, M04, M61-M64, R66-R69</t>
  </si>
  <si>
    <t>449, M41-M44</t>
  </si>
  <si>
    <t>396, M26-M29</t>
  </si>
  <si>
    <t>R65, M60</t>
  </si>
  <si>
    <t>M40</t>
  </si>
  <si>
    <t>M25</t>
  </si>
  <si>
    <t>580-584, M05</t>
  </si>
  <si>
    <t>987, M06</t>
  </si>
  <si>
    <t>69, 397</t>
  </si>
  <si>
    <t>73-74</t>
  </si>
  <si>
    <t>70-71</t>
  </si>
  <si>
    <t>M00-M01</t>
  </si>
  <si>
    <t>72, 398</t>
  </si>
  <si>
    <t>M02-M03</t>
  </si>
  <si>
    <t>Note: The list of MPANs / MSIDs provided may be incomplete; the DNO reserves the right to apply the listed charges to any other MPANs / MSIDs associated with the site.</t>
  </si>
  <si>
    <t>Time Periods for EHV Properties</t>
  </si>
  <si>
    <t>Super Red Time Band</t>
  </si>
  <si>
    <t>Import LLFC</t>
  </si>
  <si>
    <t>Import MPANs/MSIDs</t>
  </si>
  <si>
    <t>Export LLFC</t>
  </si>
  <si>
    <t>Export MPANs/MSIDs</t>
  </si>
  <si>
    <t>Tariff</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</si>
  <si>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</si>
  <si>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</si>
  <si>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</si>
  <si>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</si>
  <si>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</si>
  <si>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</si>
  <si>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</si>
  <si>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</si>
  <si>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2000055139428, 2000055139330, 2000055139349, 2000055139358, 2000055139385, 2000055139455, 2000055139394, 2000055139464, 2000055139400, 2000055139473, 2000055139419, 2000055139482</t>
  </si>
  <si>
    <t>2000054395187, 2000054395178, 2000054395201, 2000054395196</t>
  </si>
  <si>
    <t>2000055139367, 2000055139437</t>
  </si>
  <si>
    <t>2000055139376, 2000055139446</t>
  </si>
  <si>
    <t>16:30 - 19:30</t>
  </si>
  <si>
    <t>1600 - 1930</t>
  </si>
  <si>
    <t>2000055132478, 2000055132487</t>
  </si>
  <si>
    <t>2000055540650, 2000055540660</t>
  </si>
  <si>
    <t>Monday to Friday Nov to Feb 
(excluding 22nd Dec to 4th Jan inclusive)</t>
  </si>
  <si>
    <t>17:00 - 19:30</t>
  </si>
  <si>
    <t>17:00 - 19:00</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</si>
  <si>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</si>
  <si>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Import
Unique Identifier</t>
  </si>
  <si>
    <t>LLFC</t>
  </si>
  <si>
    <t>Name</t>
  </si>
  <si>
    <t>Export
Unique Identifier</t>
  </si>
  <si>
    <t>Supercustomer preserved charges/additional LLFCs</t>
  </si>
  <si>
    <t>Notes:</t>
  </si>
  <si>
    <t>[Add DNO specific notes relevant to charges]</t>
  </si>
  <si>
    <t>Site Specific preserved charges/additional LLFCs</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</si>
  <si>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</si>
  <si>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</si>
  <si>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</si>
  <si>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All times are UK clock-time.</t>
  </si>
  <si>
    <t>[Add DNO specific notes]</t>
  </si>
  <si>
    <t>Unique billing identifier</t>
  </si>
  <si>
    <t>LDNO LV: Domestic Aggregated</t>
  </si>
  <si>
    <t>LDNO LV: Domestic Aggregated (related MPAN)</t>
  </si>
  <si>
    <t>LDNO LV: Non-Domestic Aggregated</t>
  </si>
  <si>
    <t>LDNO LV: Non-Domestic Aggregated (related MPAN)</t>
  </si>
  <si>
    <t>LDNO LV: LV Site Specific</t>
  </si>
  <si>
    <t>LDNO LV: LV Site Specific Storage Import</t>
  </si>
  <si>
    <t>LDNO LV: Unmetered Supplies</t>
  </si>
  <si>
    <t>LDNO LV: LV Generation Aggregated</t>
  </si>
  <si>
    <t>LDNO LV: LV Generation Site Specific</t>
  </si>
  <si>
    <t>LDNO HV: Domestic Aggregated</t>
  </si>
  <si>
    <t>LDNO HV: Domestic Aggregated (related MPAN)</t>
  </si>
  <si>
    <t>LDNO HV: Non-Domestic Aggregated</t>
  </si>
  <si>
    <t>LDNO HV: Non-Domestic Aggregated (related MPAN)</t>
  </si>
  <si>
    <t>LDNO HV: LV Site Specific</t>
  </si>
  <si>
    <t>LDNO HV: LV Sub Site Specific</t>
  </si>
  <si>
    <t>LDNO HV: HV Site Specific</t>
  </si>
  <si>
    <t>LDNO HV: LV Site Specific Storage Import</t>
  </si>
  <si>
    <t>LDNO HV: LV Sub Site Specific Storage Import</t>
  </si>
  <si>
    <t>LDNO HV: HV Site Specific Storage Import</t>
  </si>
  <si>
    <t>LDNO HV: Unmetered Supplies</t>
  </si>
  <si>
    <t>LDNO HV: LV Generation Aggregated</t>
  </si>
  <si>
    <t>LDNO HV: LV Sub Generation Aggregated</t>
  </si>
  <si>
    <t>LDNO HV: LV Generation Site Specific</t>
  </si>
  <si>
    <t>LDNO HV: LV Sub Generation Site Specific</t>
  </si>
  <si>
    <t>LDNO HV: HV Generation Site Specific</t>
  </si>
  <si>
    <t>LDNO HVplus: Domestic Aggregated</t>
  </si>
  <si>
    <t>LDNO HVplus: Domestic Aggregated (related MPAN)</t>
  </si>
  <si>
    <t>LDNO HVplus: Non-Domestic Aggregated</t>
  </si>
  <si>
    <t>LDNO HVplus: Non-Domestic Aggregated (related MPAN)</t>
  </si>
  <si>
    <t>LDNO HVplus: LV Site Specific</t>
  </si>
  <si>
    <t>LDNO HVplus: LV Sub Site Specific</t>
  </si>
  <si>
    <t>LDNO HVplus: HV Site Specific</t>
  </si>
  <si>
    <t>LDNO HVplus: LV Site Specific Storage Import</t>
  </si>
  <si>
    <t>LDNO HVplus: LV Sub Site Specific Storage Import</t>
  </si>
  <si>
    <t>LDNO HVplus: HV Site Specific Storage Import</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</si>
  <si>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</si>
  <si>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</si>
  <si>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</si>
  <si>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</si>
  <si>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</si>
  <si>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</si>
  <si>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t>
  </si>
  <si>
    <t>LDNO EHV: Domestic Aggregated (related MPAN)</t>
  </si>
  <si>
    <t>LDNO EHV: Non-Domestic Aggregated</t>
  </si>
  <si>
    <t>LDNO EHV: Non-Domestic Aggregated (related MPAN)</t>
  </si>
  <si>
    <t>LDNO EHV: LV Site Specific</t>
  </si>
  <si>
    <t>LDNO EHV: LV Sub Site Specific</t>
  </si>
  <si>
    <t>LDNO EHV: HV Site Specific</t>
  </si>
  <si>
    <t>LDNO EHV: LV Site Specific Storage Import</t>
  </si>
  <si>
    <t>LDNO EHV: LV Sub Site Specific Storage Import</t>
  </si>
  <si>
    <t>LDNO EHV: HV Site Specific Storage Import</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</si>
  <si>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</si>
  <si>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</si>
  <si>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</si>
  <si>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</si>
  <si>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</si>
  <si>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</si>
  <si>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t>
  </si>
  <si>
    <t>LDNO 132kV/EHV: Domestic Aggregated (related MPAN)</t>
  </si>
  <si>
    <t>LDNO 132kV/EHV: Non-Domestic Aggregated</t>
  </si>
  <si>
    <t>LDNO 132kV/EHV: Non-Domestic Aggregated (related MPAN)</t>
  </si>
  <si>
    <t>LDNO 132kV/EHV: LV Site Specific</t>
  </si>
  <si>
    <t>LDNO 132kV/EHV: LV Sub Site Specific</t>
  </si>
  <si>
    <t>LDNO 132kV/EHV: HV Site Specific</t>
  </si>
  <si>
    <t>LDNO 132kV/EHV: LV Site Specific Storage Import</t>
  </si>
  <si>
    <t>LDNO 132kV/EHV: LV Sub Site Specific Storage Import</t>
  </si>
  <si>
    <t>LDNO 132kV/EHV: HV Site Specific Storage Import</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</si>
  <si>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</si>
  <si>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</si>
  <si>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</si>
  <si>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</si>
  <si>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</si>
  <si>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</si>
  <si>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t>
  </si>
  <si>
    <t>LDNO 132kV: Domestic Aggregated (related MPAN)</t>
  </si>
  <si>
    <t>LDNO 132kV: Non-Domestic Aggregated</t>
  </si>
  <si>
    <t>LDNO 132kV: Non-Domestic Aggregated (related MPAN)</t>
  </si>
  <si>
    <t>LDNO 132kV: LV Site Specific</t>
  </si>
  <si>
    <t>LDNO 132kV: LV Sub Site Specific</t>
  </si>
  <si>
    <t>LDNO 132kV: HV Site Specific</t>
  </si>
  <si>
    <t>LDNO 132kV: LV Site Specific Storage Import</t>
  </si>
  <si>
    <t>LDNO 132kV: LV Sub Site Specific Storage Import</t>
  </si>
  <si>
    <t>LDNO 132kV: HV Site Specific Storage Import</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</si>
  <si>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</si>
  <si>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</si>
  <si>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</si>
  <si>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</si>
  <si>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</si>
  <si>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</si>
  <si>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t>
  </si>
  <si>
    <t>LDNO 0000: Domestic Aggregated (related MPAN)</t>
  </si>
  <si>
    <t>LDNO 0000: Non-Domestic Aggregated</t>
  </si>
  <si>
    <t>LDNO 0000: Non-Domestic Aggregated (related MPAN)</t>
  </si>
  <si>
    <t>LDNO 0000: LV Site Specific</t>
  </si>
  <si>
    <t>LDNO 0000: LV Sub Site Specific</t>
  </si>
  <si>
    <t>LDNO 0000: HV Site Specific</t>
  </si>
  <si>
    <t>LDNO 0000: LV Site Specific Storage Import</t>
  </si>
  <si>
    <t>LDNO 0000: LV Sub Site Specific Storage Import</t>
  </si>
  <si>
    <t>LDNO 0000: HV Site Specific Storage Import</t>
  </si>
  <si>
    <t>LDNO 0000: Unmetered Supplies</t>
  </si>
  <si>
    <t>LDNO 0000: LV Generation Aggregated</t>
  </si>
  <si>
    <t>LDNO 0000: LV Sub Generation Aggregated</t>
  </si>
  <si>
    <t>LDNO 0000: LV Generation Site Specific</t>
  </si>
  <si>
    <t>LDNO 0000: LV Sub Generation Site Specific</t>
  </si>
  <si>
    <t>LDNO 0000: HV Generation Site Specific</t>
  </si>
  <si>
    <t>Monday to Friday 
Nov to Feb</t>
  </si>
  <si>
    <t>Monday to Friday 
Mar to Oct</t>
  </si>
  <si>
    <t>Monday to Friday 
(Including Bank Holidays)
March to May, &amp; September to October, Inclusive</t>
  </si>
  <si>
    <t>00:00-16:00
20:00-00:00</t>
  </si>
  <si>
    <t>-</t>
  </si>
  <si>
    <t>0, 8</t>
  </si>
  <si>
    <t>0, 1, 2 or 5-8</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</si>
  <si>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</si>
  <si>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</si>
  <si>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</si>
  <si>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</si>
  <si>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</si>
  <si>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Period 5</t>
  </si>
  <si>
    <t>Winter Weekday Peak</t>
  </si>
  <si>
    <t>Summer Weekday Peak</t>
  </si>
  <si>
    <t>Winter Weekday</t>
  </si>
  <si>
    <t>Other</t>
  </si>
  <si>
    <t>Night</t>
  </si>
  <si>
    <t>Monday to Friday 
November to February</t>
  </si>
  <si>
    <t>16:00 - 20:00</t>
  </si>
  <si>
    <t>07:00 - 16:00</t>
  </si>
  <si>
    <t>Monday to Friday
June to August</t>
  </si>
  <si>
    <t>07:00 - 20:00</t>
  </si>
  <si>
    <t>Monday to Friday
March</t>
  </si>
  <si>
    <t>All Year</t>
  </si>
  <si>
    <t>All Other Times</t>
  </si>
  <si>
    <t>00:00 - 07:00</t>
  </si>
  <si>
    <t>Generic demand and generation LLFs</t>
  </si>
  <si>
    <t>Metered voltage, respective periods and associated LLFCs</t>
  </si>
  <si>
    <t>Metered voltage</t>
  </si>
  <si>
    <t>Associated LLFC</t>
  </si>
  <si>
    <t>Low-voltage network</t>
  </si>
  <si>
    <t>167, 168, 200-205, 207, 209, 258, 269-273, 275-278, 300-305, 309, 495, 496, 530-534, A00, A05-A24, A30-A54, A60-A79, A85-A94, R75-R79/ 9, 13, 14, 307, 961, A01</t>
  </si>
  <si>
    <t>Low-voltage substation</t>
  </si>
  <si>
    <t>439, A95-A99 / 10, 11, 75, 76</t>
  </si>
  <si>
    <t>High-voltage network</t>
  </si>
  <si>
    <t>206, 274, 306, A25-A29, A55-A59, A80-A84/12, 77, 78, 308</t>
  </si>
  <si>
    <t>High-voltage substation</t>
  </si>
  <si>
    <t>590, 591, 593, 594</t>
  </si>
  <si>
    <t>33kV generic</t>
  </si>
  <si>
    <t>132kV generic</t>
  </si>
  <si>
    <t>EHV site specific LLFs</t>
  </si>
  <si>
    <t>Demand</t>
  </si>
  <si>
    <t>Site</t>
  </si>
  <si>
    <t>Generation</t>
  </si>
  <si>
    <t>07:30 – 00:30</t>
  </si>
  <si>
    <t>00:30 – 07:30</t>
  </si>
  <si>
    <t>16:00 – 19:00</t>
  </si>
  <si>
    <t>07:30 – 16:00
19:00 – 20:00</t>
  </si>
  <si>
    <t>20:00 – 00:30</t>
  </si>
  <si>
    <t>169, 170, 279-284, 286-289, 310-315, 319, 461-464, 497, 498, 535-539, B00, B05-B24, B30-B49, B55-B59, B70-B89/15, 19, 20, 317, 512, 513, 965, B01</t>
  </si>
  <si>
    <t>407, 440, B60-B69 / 16, 17, 89, 132</t>
  </si>
  <si>
    <t>285, 316, B25-B29, B50-B54 / 18, 137, 158, 318</t>
  </si>
  <si>
    <t>171, 172, 191-196, 220-225, 227, 229, 320-325, 329, 417-422, 424-427, 506-509, 540-544, C01, C02, C05-C44, C50-C74, C80-C99, R00-R04, R20-R39 / 21, 25, 26, 228, 230, 327, 967, C03, C04</t>
  </si>
  <si>
    <t>441, 454, R10-R19 / 22, 23, 159, 208, 216, 217</t>
  </si>
  <si>
    <t>226, 326, 423, C45-C49, C75-C79, R05-R09 / 24, 214, 215, 218, 219, 328, C00</t>
  </si>
  <si>
    <t>Monday to Friday 
March to October</t>
  </si>
  <si>
    <t>07:30 – 23:30</t>
  </si>
  <si>
    <t>23:30 – 07:30</t>
  </si>
  <si>
    <t>07:30 – 16:00
19:00 – 20:00</t>
  </si>
  <si>
    <t>20:00 – 23:30</t>
  </si>
  <si>
    <t>173, 174, 330-335, 545-549, D00, D10-D29, D45-D49 / 27, 31, 32, 337, 969, D01</t>
  </si>
  <si>
    <t>409, 442, D35-D44 / 28, 29, 231, 232</t>
  </si>
  <si>
    <t>236, 336, D05-D09, D30-D34 / 30, 233, 234, 338</t>
  </si>
  <si>
    <t>175, 176, 340-345, 550-554, E00, E05-E24, E40-E44 / 33, 37, 38, 347, 973, E01</t>
  </si>
  <si>
    <t>410, 443, E30-E39 / 34, 35, 235, 237</t>
  </si>
  <si>
    <t>346, E25-E29 / 36, 238, 239, 348</t>
  </si>
  <si>
    <t>Monday – Friday  (Apr-Oct)</t>
  </si>
  <si>
    <t>00:00 – 00:30 
07:30 – 24:00</t>
  </si>
  <si>
    <t>Monday – Friday  (Nov)</t>
  </si>
  <si>
    <t>07:30 – 20:00</t>
  </si>
  <si>
    <t>00:00 – 00:30 
20:00 – 24:00</t>
  </si>
  <si>
    <t xml:space="preserve">Monday – Friday  (Dec – Feb) </t>
  </si>
  <si>
    <t>16:30 – 18:30</t>
  </si>
  <si>
    <t>07:30 – 16:30 
18:30 – 20:00</t>
  </si>
  <si>
    <t>Monday – Friday  (Mar)</t>
  </si>
  <si>
    <t>177, 178, 250-255, 257, 259, 350-355, 359, 428-433, 435-438, 514, 515, 555-559, F00, F10-F29, F35-F59, F65-F69, F75-F94, R40-R44, S05-S09 / 39, 43, 44, 357, 975, F01</t>
  </si>
  <si>
    <t>411, 444, F70-F74, S00-S04 / 40, 41, 240, 241</t>
  </si>
  <si>
    <t>256, 356, 434, F30-F34, F60-F64, F95-F99 / 42, 242, 243, 358</t>
  </si>
  <si>
    <t>179, 180, 750-755, 759-764, F05-F09, S10-S29, S35-S39 / 244, 245, 990</t>
  </si>
  <si>
    <t>756, S30-S34 / 246, 247, 757, 758</t>
  </si>
  <si>
    <t>07:00 - 00:00</t>
  </si>
  <si>
    <t>07:00 – 16:00
19:00 – 00:00</t>
  </si>
  <si>
    <t>181, 182, 260-265, 267-268, 360-365, 480-485, 487-490, 516-517, 560-564, GA0, GA1, G02-G24, G30-G49, G65-G84, G90-G94 / 45, 49, 50, 367, 977, G01</t>
  </si>
  <si>
    <t>412, 445, G00, G55-G64, G95-G99 / 46, 47, 248, 249</t>
  </si>
  <si>
    <t>266, 366, 486, G25-G29, G50-G54, G85-G89 / 48, 339, 368, 406</t>
  </si>
  <si>
    <t>183, 184, 370-375, 379, 466, 469, 471, 472, 565-569, J00, J05-J24, J30-J34, J40-J54 / 51, 55, 56, 377, 979, J01</t>
  </si>
  <si>
    <t>446, J35-J39 / 52, 53, 408, 413</t>
  </si>
  <si>
    <t>376, J25-J29 / 54, 378, 510, 511</t>
  </si>
  <si>
    <t>00:00 - 00:30
07:30 - 24:00</t>
  </si>
  <si>
    <t>00:30 - 07:30</t>
  </si>
  <si>
    <t>07:30 – 16:00</t>
  </si>
  <si>
    <t>00:00 - 00:30
19:00 - 24:00</t>
  </si>
  <si>
    <t>81-86, 88, 90-95, 97-99, 185, 186, 197-199, 290-295, 518, 519, 570-574, K04-K06, K10-K19, K25-K44, K50-K74, K90-K99, R45-R54 / 57, 61, 62, 297, 982, K07</t>
  </si>
  <si>
    <t>414, 447, K80-K89 / 58, 59, K00, K01</t>
  </si>
  <si>
    <t>87, 96, 296, K20-K24, K45-K49, K75-K79 / 60, 298, K02, K03</t>
  </si>
  <si>
    <t>06:30 - 23:30</t>
  </si>
  <si>
    <t>00:00 - 06:30
23:30 - 24:00</t>
  </si>
  <si>
    <t>06:30 - 16:00</t>
  </si>
  <si>
    <t>19:00 - 23:30</t>
  </si>
  <si>
    <t>187, 188, 380-385, 575-579, L04, L10-L24, R55-R64 / 63, 67, 68, 387, 985, L05</t>
  </si>
  <si>
    <t>415, 448, L30-L39 / 64, 65, L00, L01</t>
  </si>
  <si>
    <t>386, 526, L25-L29, L40-L44 / 66, 388, L02, L03</t>
  </si>
  <si>
    <t>Monday – Friday 
(Apr – Oct)</t>
  </si>
  <si>
    <t>07:00 – 24:00</t>
  </si>
  <si>
    <t>00:00 – 07:00</t>
  </si>
  <si>
    <t>Monday – Friday 
(Nov – Feb)</t>
  </si>
  <si>
    <t>07:00 – 16:00 
19:00 – 20:00</t>
  </si>
  <si>
    <t>20:00 – 24:00</t>
  </si>
  <si>
    <t>Monday – Friday 
(Mar)</t>
  </si>
  <si>
    <t>Saturday and Sunday (All Year)</t>
  </si>
  <si>
    <t>189, 190, 389-395, 399, 491-494, 522, 523, 580-584, M04, M05, M10-M24, M30-M34, M45-M64, R65-R74 / 69, 73, 74, 397, 987, M06</t>
  </si>
  <si>
    <t>416, 449, M35-M44 / 70, 71, M00, M01</t>
  </si>
  <si>
    <t>396, M25-M29 / 72, 398, M02, M03</t>
  </si>
  <si>
    <t>Annex 6 - Charges for New or Amended EHV Properties</t>
  </si>
  <si>
    <t>Effective from date</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</si>
  <si>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</si>
  <si>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</si>
  <si>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</si>
  <si>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</si>
  <si>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</si>
  <si>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</si>
  <si>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</si>
  <si>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</si>
  <si>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</si>
  <si>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</si>
  <si>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Open LLFCs / LDNO unique billing identifier</t>
  </si>
  <si>
    <t>Supplier of Last Resort 
Fixed charge adder*
p/MPAN/day</t>
  </si>
  <si>
    <t>Excess Supplier of Last Resort 
Fixed charge adder**
p/MPAN/day</t>
  </si>
  <si>
    <t>Eligible Bad Debt
Fixed charge adder***
p/MPAN/day</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</si>
  <si>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</si>
  <si>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</si>
  <si>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</si>
  <si>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Node/Zone ID</t>
  </si>
  <si>
    <t>Geographical name</t>
  </si>
  <si>
    <t>Local charge 1
£/kVA</t>
  </si>
  <si>
    <t>Remote charge 1
£/kVA</t>
  </si>
  <si>
    <t>ABBE31</t>
  </si>
  <si>
    <t>Abberton Grid</t>
  </si>
  <si>
    <t>ABBO51</t>
  </si>
  <si>
    <t>Abbots Central Primary</t>
  </si>
  <si>
    <t>ABCS31</t>
  </si>
  <si>
    <t>EPN 0005</t>
  </si>
  <si>
    <t>ABCS32</t>
  </si>
  <si>
    <t>ACRO51</t>
  </si>
  <si>
    <t>Acrows Primary</t>
  </si>
  <si>
    <t>ACSF31</t>
  </si>
  <si>
    <t>EPN 0156</t>
  </si>
  <si>
    <t>ADEB51</t>
  </si>
  <si>
    <t>Addenbrookes Primary</t>
  </si>
  <si>
    <t>ADEL51</t>
  </si>
  <si>
    <t>Adelaide St Primary</t>
  </si>
  <si>
    <t>ADPT31</t>
  </si>
  <si>
    <t>EPN 0203</t>
  </si>
  <si>
    <t>ADPT51</t>
  </si>
  <si>
    <t>AISF31</t>
  </si>
  <si>
    <t>EPN 0164</t>
  </si>
  <si>
    <t>AISF91</t>
  </si>
  <si>
    <t>AISF92</t>
  </si>
  <si>
    <t>ALDA51</t>
  </si>
  <si>
    <t>Arla Dairies Primary</t>
  </si>
  <si>
    <t>ALDR51</t>
  </si>
  <si>
    <t>Aldreth Primary</t>
  </si>
  <si>
    <t>ALDR52</t>
  </si>
  <si>
    <t>ALPI51</t>
  </si>
  <si>
    <t>Alpington Primary</t>
  </si>
  <si>
    <t>ALWE51</t>
  </si>
  <si>
    <t>Alconbury Weald Primary</t>
  </si>
  <si>
    <t>AMEP51</t>
  </si>
  <si>
    <t>Amersham Primary</t>
  </si>
  <si>
    <t>AMEP52</t>
  </si>
  <si>
    <t>AMPT51</t>
  </si>
  <si>
    <t>Ampthill Primary</t>
  </si>
  <si>
    <t>ARAG51</t>
  </si>
  <si>
    <t>EPN 0045</t>
  </si>
  <si>
    <t>ARBY31</t>
  </si>
  <si>
    <t>Arbury Grid</t>
  </si>
  <si>
    <t>ARBY51</t>
  </si>
  <si>
    <t>ARDL31</t>
  </si>
  <si>
    <t>EPN 0194</t>
  </si>
  <si>
    <t>ASHR51</t>
  </si>
  <si>
    <t>EPN 0123</t>
  </si>
  <si>
    <t>ASPB31</t>
  </si>
  <si>
    <t>EPN 0181</t>
  </si>
  <si>
    <t>ATTL51</t>
  </si>
  <si>
    <t>Attleborough Primary</t>
  </si>
  <si>
    <t>AUCA31</t>
  </si>
  <si>
    <t>Austin Canons Grid</t>
  </si>
  <si>
    <t>AUCP51</t>
  </si>
  <si>
    <t>Austin Canons Primary</t>
  </si>
  <si>
    <t>AUST51</t>
  </si>
  <si>
    <t>Austin Street Primary</t>
  </si>
  <si>
    <t>AVEN31</t>
  </si>
  <si>
    <t>EPN 0149</t>
  </si>
  <si>
    <t>AWRE51</t>
  </si>
  <si>
    <t>EPN 0073</t>
  </si>
  <si>
    <t>AYLE31</t>
  </si>
  <si>
    <t>Aylesbury East  Grid</t>
  </si>
  <si>
    <t>AYLS51</t>
  </si>
  <si>
    <t>Aylsham Primary</t>
  </si>
  <si>
    <t>BARB81</t>
  </si>
  <si>
    <t>Barking</t>
  </si>
  <si>
    <t>BARC51</t>
  </si>
  <si>
    <t>Barclay Way Primary</t>
  </si>
  <si>
    <t>BARE51</t>
  </si>
  <si>
    <t>Barnwell Primary</t>
  </si>
  <si>
    <t>BARN31</t>
  </si>
  <si>
    <t>Barnet Grid</t>
  </si>
  <si>
    <t>BARR51</t>
  </si>
  <si>
    <t>Barrow Primary</t>
  </si>
  <si>
    <t>BART51</t>
  </si>
  <si>
    <t>Barton Primary</t>
  </si>
  <si>
    <t>BASB31</t>
  </si>
  <si>
    <t>EPN 0135</t>
  </si>
  <si>
    <t>BASG31</t>
  </si>
  <si>
    <t>Basildon Grid</t>
  </si>
  <si>
    <t>BASL51</t>
  </si>
  <si>
    <t>Basildon Local Primary</t>
  </si>
  <si>
    <t>BASS51</t>
  </si>
  <si>
    <t>Bassingbourn Primary</t>
  </si>
  <si>
    <t>BAST51</t>
  </si>
  <si>
    <t>Barrack St Primary</t>
  </si>
  <si>
    <t>BATA51</t>
  </si>
  <si>
    <t>Bata Primary</t>
  </si>
  <si>
    <t>BAYF31</t>
  </si>
  <si>
    <t>EPN 0035</t>
  </si>
  <si>
    <t>BCAM51</t>
  </si>
  <si>
    <t>Bury Primary</t>
  </si>
  <si>
    <t>BDEP51</t>
  </si>
  <si>
    <t>Braintree Depot Primary</t>
  </si>
  <si>
    <t>BDEP52</t>
  </si>
  <si>
    <t>BECC51</t>
  </si>
  <si>
    <t>Beccles Primary</t>
  </si>
  <si>
    <t>BECH51</t>
  </si>
  <si>
    <t>Berechurch Primary</t>
  </si>
  <si>
    <t>BECO51</t>
  </si>
  <si>
    <t>Becontree Primary</t>
  </si>
  <si>
    <t>BEEP51</t>
  </si>
  <si>
    <t>Bee Primary</t>
  </si>
  <si>
    <t>BEIG51</t>
  </si>
  <si>
    <t>Beighton Primary</t>
  </si>
  <si>
    <t>BELL51</t>
  </si>
  <si>
    <t>Bellhouse Ln Primary</t>
  </si>
  <si>
    <t>BENH51</t>
  </si>
  <si>
    <t>Benhall Primary</t>
  </si>
  <si>
    <t>BENT51</t>
  </si>
  <si>
    <t>Bentwaters Primary</t>
  </si>
  <si>
    <t>BERE51</t>
  </si>
  <si>
    <t>Beresford Av Primary</t>
  </si>
  <si>
    <t>BERR71</t>
  </si>
  <si>
    <t>EPN 0043</t>
  </si>
  <si>
    <t>BERR72</t>
  </si>
  <si>
    <t>BHAM51</t>
  </si>
  <si>
    <t>Barsham Primary</t>
  </si>
  <si>
    <t>BHSF31</t>
  </si>
  <si>
    <t>EPN 0134</t>
  </si>
  <si>
    <t>BICK51</t>
  </si>
  <si>
    <t>Braiswick Primary</t>
  </si>
  <si>
    <t>BIGG51</t>
  </si>
  <si>
    <t>Biggleswade Primary</t>
  </si>
  <si>
    <t>BIGG52</t>
  </si>
  <si>
    <t>BIGL31</t>
  </si>
  <si>
    <t>EPN 0127</t>
  </si>
  <si>
    <t>BILL51</t>
  </si>
  <si>
    <t>Billericay East Primary</t>
  </si>
  <si>
    <t>BISH31</t>
  </si>
  <si>
    <t>Bishops Stortford Grid</t>
  </si>
  <si>
    <t>BITU71</t>
  </si>
  <si>
    <t>EPN 0091</t>
  </si>
  <si>
    <t>BLAC51</t>
  </si>
  <si>
    <t>EPN 0076</t>
  </si>
  <si>
    <t>BLAC52</t>
  </si>
  <si>
    <t>BLCH51</t>
  </si>
  <si>
    <t>Belchamp Grid</t>
  </si>
  <si>
    <t>BLPV31</t>
  </si>
  <si>
    <t>EPN 0141</t>
  </si>
  <si>
    <t>BLUE31</t>
  </si>
  <si>
    <t>EPN 0130</t>
  </si>
  <si>
    <t>BNFS31</t>
  </si>
  <si>
    <t>EPN 0170</t>
  </si>
  <si>
    <t>BOAR31</t>
  </si>
  <si>
    <t>EPN 0140</t>
  </si>
  <si>
    <t>BOIS51</t>
  </si>
  <si>
    <t>Bois Ln Primary</t>
  </si>
  <si>
    <t>BOST31</t>
  </si>
  <si>
    <t>Boston</t>
  </si>
  <si>
    <t>BOUN51</t>
  </si>
  <si>
    <t>Boundary Park Primary</t>
  </si>
  <si>
    <t>BOUR51</t>
  </si>
  <si>
    <t>Bourn Primary</t>
  </si>
  <si>
    <t>BOXT51</t>
  </si>
  <si>
    <t>Boxted Primary</t>
  </si>
  <si>
    <t>BOXT52</t>
  </si>
  <si>
    <t>BRAD51</t>
  </si>
  <si>
    <t>Bradwell Primary</t>
  </si>
  <si>
    <t>BRAI31</t>
  </si>
  <si>
    <t>Braintree</t>
  </si>
  <si>
    <t>BRAN51</t>
  </si>
  <si>
    <t>Brandon Primary</t>
  </si>
  <si>
    <t>BRBA81</t>
  </si>
  <si>
    <t>EPN 0093</t>
  </si>
  <si>
    <t>BRBA82</t>
  </si>
  <si>
    <t>BRBR81</t>
  </si>
  <si>
    <t>EPN 0099</t>
  </si>
  <si>
    <t>BRCK51</t>
  </si>
  <si>
    <t>Brockenhurst Primary</t>
  </si>
  <si>
    <t>BRCR81</t>
  </si>
  <si>
    <t>EPN 0010</t>
  </si>
  <si>
    <t>BRCR82</t>
  </si>
  <si>
    <t>BREN51</t>
  </si>
  <si>
    <t>Brentwood Primary</t>
  </si>
  <si>
    <t>BRFP81</t>
  </si>
  <si>
    <t>EPN 0097</t>
  </si>
  <si>
    <t>BRGP81</t>
  </si>
  <si>
    <t>EPN 0046</t>
  </si>
  <si>
    <t>BRHY81</t>
  </si>
  <si>
    <t>EPN 0018</t>
  </si>
  <si>
    <t>BRHY82</t>
  </si>
  <si>
    <t>BRIN51</t>
  </si>
  <si>
    <t>Brington Primary</t>
  </si>
  <si>
    <t>BRKL81</t>
  </si>
  <si>
    <t>EPN 0113</t>
  </si>
  <si>
    <t>BRMI81</t>
  </si>
  <si>
    <t>EPN 0001</t>
  </si>
  <si>
    <t>BRMN81</t>
  </si>
  <si>
    <t>EPN 0017</t>
  </si>
  <si>
    <t>BRNE81</t>
  </si>
  <si>
    <t>EPN 0103</t>
  </si>
  <si>
    <t>BRNO31</t>
  </si>
  <si>
    <t>Brimsdown North Grid</t>
  </si>
  <si>
    <t>BRNW81</t>
  </si>
  <si>
    <t>EPN 0049</t>
  </si>
  <si>
    <t>BROG51</t>
  </si>
  <si>
    <t>Brogborough Primary</t>
  </si>
  <si>
    <t>BROP31</t>
  </si>
  <si>
    <t>EPN 0084</t>
  </si>
  <si>
    <t>BROP32</t>
  </si>
  <si>
    <t>BROX51</t>
  </si>
  <si>
    <t>Broxbourne Primary</t>
  </si>
  <si>
    <t>BRRH81</t>
  </si>
  <si>
    <t>EPN 0074</t>
  </si>
  <si>
    <t>BRRH82</t>
  </si>
  <si>
    <t>BRRY81</t>
  </si>
  <si>
    <t>EPN 0065</t>
  </si>
  <si>
    <t>BRRY82</t>
  </si>
  <si>
    <t>BRSC81</t>
  </si>
  <si>
    <t>EPN 0066</t>
  </si>
  <si>
    <t>BRSC82</t>
  </si>
  <si>
    <t>BRSF81</t>
  </si>
  <si>
    <t>EPN 0121</t>
  </si>
  <si>
    <t>BRSF82</t>
  </si>
  <si>
    <t>BRSM81</t>
  </si>
  <si>
    <t>EPN 0021</t>
  </si>
  <si>
    <t>BRSO51</t>
  </si>
  <si>
    <t>Brimsdown South Grid</t>
  </si>
  <si>
    <t>BRSP81</t>
  </si>
  <si>
    <t>EPN 0015</t>
  </si>
  <si>
    <t>BRSP82</t>
  </si>
  <si>
    <t>BRSU81</t>
  </si>
  <si>
    <t>EPN 0080</t>
  </si>
  <si>
    <t>BRSU82</t>
  </si>
  <si>
    <t>BRUC51</t>
  </si>
  <si>
    <t>Bruce Gv Primary</t>
  </si>
  <si>
    <t>BRUG81</t>
  </si>
  <si>
    <t>EPN 0059</t>
  </si>
  <si>
    <t>BRWF31</t>
  </si>
  <si>
    <t>EPN 0071</t>
  </si>
  <si>
    <t>BRWG81</t>
  </si>
  <si>
    <t>EPN 0096</t>
  </si>
  <si>
    <t>BRYF31</t>
  </si>
  <si>
    <t>EPN 0198</t>
  </si>
  <si>
    <t>BSBU51</t>
  </si>
  <si>
    <t>BS Bury</t>
  </si>
  <si>
    <t>BTHM51</t>
  </si>
  <si>
    <t>Brantham Primary</t>
  </si>
  <si>
    <t>BTHO51</t>
  </si>
  <si>
    <t>Burnham Thorpe Primary</t>
  </si>
  <si>
    <t>BTPR51</t>
  </si>
  <si>
    <t>EPN 0009</t>
  </si>
  <si>
    <t>BUCK51</t>
  </si>
  <si>
    <t>Buckingham Rd Primary</t>
  </si>
  <si>
    <t>BUHS31</t>
  </si>
  <si>
    <t>EPN 0162</t>
  </si>
  <si>
    <t>BUNG51</t>
  </si>
  <si>
    <t>Bungay Primary</t>
  </si>
  <si>
    <t>BUNH31</t>
  </si>
  <si>
    <t>EPN 0184</t>
  </si>
  <si>
    <t>BURG51</t>
  </si>
  <si>
    <t>Bury Grid</t>
  </si>
  <si>
    <t>BURL31</t>
  </si>
  <si>
    <t>Burwell Local Grid</t>
  </si>
  <si>
    <t>BURN51</t>
  </si>
  <si>
    <t>Burnham Primary</t>
  </si>
  <si>
    <t>BURW51</t>
  </si>
  <si>
    <t>Burwell Primary</t>
  </si>
  <si>
    <t>BUSP51</t>
  </si>
  <si>
    <t>Bushey Mill Primary</t>
  </si>
  <si>
    <t>BUST51</t>
  </si>
  <si>
    <t>Bury St Primary</t>
  </si>
  <si>
    <t>BUSY31</t>
  </si>
  <si>
    <t>Bushey Mill Grid</t>
  </si>
  <si>
    <t>BUSY51</t>
  </si>
  <si>
    <t>BVUE51</t>
  </si>
  <si>
    <t>Bellevue Primary</t>
  </si>
  <si>
    <t>BXSF31</t>
  </si>
  <si>
    <t>EPN 0146</t>
  </si>
  <si>
    <t>CADD51</t>
  </si>
  <si>
    <t>Caddington Primary</t>
  </si>
  <si>
    <t>CAIS51</t>
  </si>
  <si>
    <t>Caister Primary</t>
  </si>
  <si>
    <t>CANV51</t>
  </si>
  <si>
    <t>Canvey Primary</t>
  </si>
  <si>
    <t>CAPB51</t>
  </si>
  <si>
    <t>Capability Green Primary</t>
  </si>
  <si>
    <t>CASF31</t>
  </si>
  <si>
    <t>EPN 0003</t>
  </si>
  <si>
    <t>CBWF31</t>
  </si>
  <si>
    <t>EPN 0240</t>
  </si>
  <si>
    <t>CDBR51</t>
  </si>
  <si>
    <t>Coldharbour Farm</t>
  </si>
  <si>
    <t>CDSM31</t>
  </si>
  <si>
    <t>EPN 0024</t>
  </si>
  <si>
    <t>CEDM51</t>
  </si>
  <si>
    <t>Central Edmonton Primary</t>
  </si>
  <si>
    <t>CELP51</t>
  </si>
  <si>
    <t>Cell Barnes Primary</t>
  </si>
  <si>
    <t>CFBS31</t>
  </si>
  <si>
    <t>Claredown Farm Battery Storage</t>
  </si>
  <si>
    <t>CFGA31</t>
  </si>
  <si>
    <t>EPN 0041</t>
  </si>
  <si>
    <t>CGCS31</t>
  </si>
  <si>
    <t>Cranham Golf Club Solar Farm</t>
  </si>
  <si>
    <t>CHAL51</t>
  </si>
  <si>
    <t>Chalvedon Primary</t>
  </si>
  <si>
    <t>CHAN51</t>
  </si>
  <si>
    <t>Chantry Ln Primary</t>
  </si>
  <si>
    <t>CHAR51</t>
  </si>
  <si>
    <t>Central Harpenden Primary</t>
  </si>
  <si>
    <t>CHAS51</t>
  </si>
  <si>
    <t>Chase Cross Primary</t>
  </si>
  <si>
    <t>CHAT51</t>
  </si>
  <si>
    <t>Chatteris Primary</t>
  </si>
  <si>
    <t>CHAU51</t>
  </si>
  <si>
    <t>Chaul End Primary</t>
  </si>
  <si>
    <t>CHAU52</t>
  </si>
  <si>
    <t>CHED51</t>
  </si>
  <si>
    <t>Cheddington Primary</t>
  </si>
  <si>
    <t>CHEL51</t>
  </si>
  <si>
    <t>Chelmsford East Local</t>
  </si>
  <si>
    <t>CHEN51</t>
  </si>
  <si>
    <t>Chequers Primary</t>
  </si>
  <si>
    <t>CHGN51</t>
  </si>
  <si>
    <t>Cherry Grn Primary</t>
  </si>
  <si>
    <t>CHIN51</t>
  </si>
  <si>
    <t>Chinnor Primary</t>
  </si>
  <si>
    <t>CHIS51</t>
  </si>
  <si>
    <t>Chisbon Heath Primary</t>
  </si>
  <si>
    <t>CHLE31</t>
  </si>
  <si>
    <t>Chelmsford East Grid</t>
  </si>
  <si>
    <t>CHTR51</t>
  </si>
  <si>
    <t>Cherry Tree Primary</t>
  </si>
  <si>
    <t>CHUR51</t>
  </si>
  <si>
    <t>Church End Primary</t>
  </si>
  <si>
    <t>CHWF31</t>
  </si>
  <si>
    <t>EPN 0177</t>
  </si>
  <si>
    <t>CLAC51</t>
  </si>
  <si>
    <t>Clacton</t>
  </si>
  <si>
    <t>CLAY51</t>
  </si>
  <si>
    <t>Claydon Cement Primary</t>
  </si>
  <si>
    <t>CLHF31</t>
  </si>
  <si>
    <t>EPN 0224</t>
  </si>
  <si>
    <t>CLQG11</t>
  </si>
  <si>
    <t>Cliff Quay Generation</t>
  </si>
  <si>
    <t>CLQU31</t>
  </si>
  <si>
    <t>Cliff Quay Grid</t>
  </si>
  <si>
    <t>CLTN31</t>
  </si>
  <si>
    <t>Clacton Grid</t>
  </si>
  <si>
    <t>CMNG31</t>
  </si>
  <si>
    <t>EPN 0185</t>
  </si>
  <si>
    <t>COCK51</t>
  </si>
  <si>
    <t>Cockfosters Primary</t>
  </si>
  <si>
    <t>COGG51</t>
  </si>
  <si>
    <t>Coggeshall Primary</t>
  </si>
  <si>
    <t>COLC31</t>
  </si>
  <si>
    <t>Colchester Grid</t>
  </si>
  <si>
    <t>COLC51</t>
  </si>
  <si>
    <t>COLD31</t>
  </si>
  <si>
    <t>EPN 0120</t>
  </si>
  <si>
    <t>COLI51</t>
  </si>
  <si>
    <t>Colindale Grid</t>
  </si>
  <si>
    <t>COLI52</t>
  </si>
  <si>
    <t>COOP31</t>
  </si>
  <si>
    <t>EPN 0060</t>
  </si>
  <si>
    <t>CORN51</t>
  </si>
  <si>
    <t>Cornard Primary</t>
  </si>
  <si>
    <t>CORY31</t>
  </si>
  <si>
    <t>Coryton Grid</t>
  </si>
  <si>
    <t>COTT51</t>
  </si>
  <si>
    <t>Cotton Primary</t>
  </si>
  <si>
    <t>COXF51</t>
  </si>
  <si>
    <t>Coxford Primary</t>
  </si>
  <si>
    <t>CPOT51</t>
  </si>
  <si>
    <t>Central Potters Bar Primary</t>
  </si>
  <si>
    <t>CRAN51</t>
  </si>
  <si>
    <t>Cranham Primary</t>
  </si>
  <si>
    <t>CRGN71</t>
  </si>
  <si>
    <t>Cranley Gdns Primary</t>
  </si>
  <si>
    <t>CRIN51</t>
  </si>
  <si>
    <t>Cringleford Primary</t>
  </si>
  <si>
    <t>CROE71</t>
  </si>
  <si>
    <t>Crouch End Primary</t>
  </si>
  <si>
    <t>CROM51</t>
  </si>
  <si>
    <t>Cromer Primary</t>
  </si>
  <si>
    <t>CROW31</t>
  </si>
  <si>
    <t>Crowland(WPD)</t>
  </si>
  <si>
    <t>CROY51</t>
  </si>
  <si>
    <t>Croydon Primary</t>
  </si>
  <si>
    <t>CRSF31</t>
  </si>
  <si>
    <t>EPN 0151</t>
  </si>
  <si>
    <t>CRST31</t>
  </si>
  <si>
    <t>EPN 0192</t>
  </si>
  <si>
    <t>CTOT51</t>
  </si>
  <si>
    <t>Central Tottenham Primary</t>
  </si>
  <si>
    <t>CUFF51</t>
  </si>
  <si>
    <t>Cuffley Primary</t>
  </si>
  <si>
    <t>CWEL51</t>
  </si>
  <si>
    <t>Central Welwyn Primary</t>
  </si>
  <si>
    <t>CWEM51</t>
  </si>
  <si>
    <t>Central Wembley Primary</t>
  </si>
  <si>
    <t>DAIL31</t>
  </si>
  <si>
    <t>EPN 0124</t>
  </si>
  <si>
    <t>DAIR31</t>
  </si>
  <si>
    <t>EPN 0034</t>
  </si>
  <si>
    <t>DANB51</t>
  </si>
  <si>
    <t>Danbury Primary</t>
  </si>
  <si>
    <t>DEBE51</t>
  </si>
  <si>
    <t>Debenham Primary</t>
  </si>
  <si>
    <t>DOCK51</t>
  </si>
  <si>
    <t>Dock Rd Primary</t>
  </si>
  <si>
    <t>DORT31</t>
  </si>
  <si>
    <t>Dock Road Tilbury</t>
  </si>
  <si>
    <t>DOUB31</t>
  </si>
  <si>
    <t>EPN 0040</t>
  </si>
  <si>
    <t>DOUB91</t>
  </si>
  <si>
    <t>DOVE51</t>
  </si>
  <si>
    <t>Dovercourt Primary</t>
  </si>
  <si>
    <t>DOWN51</t>
  </si>
  <si>
    <t>Downham Market Primary</t>
  </si>
  <si>
    <t>DRAP31</t>
  </si>
  <si>
    <t>EPN 0016</t>
  </si>
  <si>
    <t>DRIN51</t>
  </si>
  <si>
    <t>Drinkstone Primary</t>
  </si>
  <si>
    <t>DRMD31</t>
  </si>
  <si>
    <t>EPN 0196</t>
  </si>
  <si>
    <t>DSSS51</t>
  </si>
  <si>
    <t>Diss Grid</t>
  </si>
  <si>
    <t>DUNM51</t>
  </si>
  <si>
    <t>Dunmow Primary</t>
  </si>
  <si>
    <t>DUNS51</t>
  </si>
  <si>
    <t>Dunstable Primary</t>
  </si>
  <si>
    <t>DURH51</t>
  </si>
  <si>
    <t>Durham Rd Primary</t>
  </si>
  <si>
    <t>EARB51</t>
  </si>
  <si>
    <t>Earlham Grid Local</t>
  </si>
  <si>
    <t>EARL31</t>
  </si>
  <si>
    <t>Earlham Grid Primary</t>
  </si>
  <si>
    <t>EARL51</t>
  </si>
  <si>
    <t>EARW51</t>
  </si>
  <si>
    <t>Earlham West Primary</t>
  </si>
  <si>
    <t>EASB51</t>
  </si>
  <si>
    <t>East Bay Primary</t>
  </si>
  <si>
    <t>EASC51</t>
  </si>
  <si>
    <t>Eastcote Primary</t>
  </si>
  <si>
    <t>EBAR51</t>
  </si>
  <si>
    <t>East Barnet Primary</t>
  </si>
  <si>
    <t>EBEC31</t>
  </si>
  <si>
    <t>EPN 0053</t>
  </si>
  <si>
    <t>EDER51</t>
  </si>
  <si>
    <t>East Dereham Primary</t>
  </si>
  <si>
    <t>EDIS51</t>
  </si>
  <si>
    <t>Edison Rd Grid</t>
  </si>
  <si>
    <t>EDIS52</t>
  </si>
  <si>
    <t>EENF51</t>
  </si>
  <si>
    <t>East Enfield Primary</t>
  </si>
  <si>
    <t>EESP31</t>
  </si>
  <si>
    <t>EPN 0029</t>
  </si>
  <si>
    <t>EFNP51</t>
  </si>
  <si>
    <t>East Finchley Primary</t>
  </si>
  <si>
    <t>EGAS31</t>
  </si>
  <si>
    <t>EPN 0107</t>
  </si>
  <si>
    <t>EGME51</t>
  </si>
  <si>
    <t>Egmere Primary</t>
  </si>
  <si>
    <t>EHAR51</t>
  </si>
  <si>
    <t>East Harpenden Primary</t>
  </si>
  <si>
    <t>EHER51</t>
  </si>
  <si>
    <t>East Hertford Primary</t>
  </si>
  <si>
    <t>EHFG31</t>
  </si>
  <si>
    <t>EPN 0027</t>
  </si>
  <si>
    <t>ELEC51</t>
  </si>
  <si>
    <t>EPN 0214</t>
  </si>
  <si>
    <t>ELEE51</t>
  </si>
  <si>
    <t>Elstree Primary</t>
  </si>
  <si>
    <t>ELEE52</t>
  </si>
  <si>
    <t>ELET51</t>
  </si>
  <si>
    <t>East Letchworth Primary</t>
  </si>
  <si>
    <t>ELLO31</t>
  </si>
  <si>
    <t>EPN 0056</t>
  </si>
  <si>
    <t>ELMP51</t>
  </si>
  <si>
    <t>Elm Park Primary</t>
  </si>
  <si>
    <t>ELMS51</t>
  </si>
  <si>
    <t>Elmswell Primary</t>
  </si>
  <si>
    <t>ELYP51</t>
  </si>
  <si>
    <t>Ely Primary</t>
  </si>
  <si>
    <t>EPPG31</t>
  </si>
  <si>
    <t>Epping Grid</t>
  </si>
  <si>
    <t>ERNR11</t>
  </si>
  <si>
    <t>Ernest Nunn Road</t>
  </si>
  <si>
    <t>ESTE51</t>
  </si>
  <si>
    <t>East Stevenage Primary</t>
  </si>
  <si>
    <t>ESTW31</t>
  </si>
  <si>
    <t>Eastman Way Generation</t>
  </si>
  <si>
    <t>EXCH51</t>
  </si>
  <si>
    <t>Exchange St Primary</t>
  </si>
  <si>
    <t>EXCH52</t>
  </si>
  <si>
    <t>EXNI51</t>
  </si>
  <si>
    <t>Exning Primary</t>
  </si>
  <si>
    <t>EXSF31</t>
  </si>
  <si>
    <t>EPN 0165</t>
  </si>
  <si>
    <t>EYEP31</t>
  </si>
  <si>
    <t>EPN 0031</t>
  </si>
  <si>
    <t>EYEP51</t>
  </si>
  <si>
    <t>EYPR51</t>
  </si>
  <si>
    <t>Eye Primary</t>
  </si>
  <si>
    <t>FAGB51</t>
  </si>
  <si>
    <t>Fagbury Rd Primary</t>
  </si>
  <si>
    <t>FAIR51</t>
  </si>
  <si>
    <t>Fairstead Primary</t>
  </si>
  <si>
    <t>FAKE51</t>
  </si>
  <si>
    <t>Fakenham Primary</t>
  </si>
  <si>
    <t>FARC51</t>
  </si>
  <si>
    <t>Farcet Primary</t>
  </si>
  <si>
    <t>FBPR51</t>
  </si>
  <si>
    <t>EPN 0012</t>
  </si>
  <si>
    <t>FBPR52</t>
  </si>
  <si>
    <t>FBPR53</t>
  </si>
  <si>
    <t>FELT51</t>
  </si>
  <si>
    <t>Feltwell Primary</t>
  </si>
  <si>
    <t>FESF31</t>
  </si>
  <si>
    <t>EPN 0138</t>
  </si>
  <si>
    <t>FINC51</t>
  </si>
  <si>
    <t>EPN 0047</t>
  </si>
  <si>
    <t>FING31</t>
  </si>
  <si>
    <t>Finchley Grid</t>
  </si>
  <si>
    <t>FLEP51</t>
  </si>
  <si>
    <t>Fleethall Grid</t>
  </si>
  <si>
    <t>FORD51</t>
  </si>
  <si>
    <t>Fords Dunton Primary</t>
  </si>
  <si>
    <t>FORE51</t>
  </si>
  <si>
    <t>Fore Hamlet Primary</t>
  </si>
  <si>
    <t>FORN51</t>
  </si>
  <si>
    <t>Fornham Primary</t>
  </si>
  <si>
    <t>FOSF31</t>
  </si>
  <si>
    <t>EPN 0157</t>
  </si>
  <si>
    <t>FOXY51</t>
  </si>
  <si>
    <t>Foxash Primary</t>
  </si>
  <si>
    <t>FRAM51</t>
  </si>
  <si>
    <t>Framlingham Primary</t>
  </si>
  <si>
    <t>FRIN51</t>
  </si>
  <si>
    <t>Frinton Primary</t>
  </si>
  <si>
    <t>FROG51</t>
  </si>
  <si>
    <t>Frogmore Primary</t>
  </si>
  <si>
    <t>FSFM31</t>
  </si>
  <si>
    <t>EPN 0109</t>
  </si>
  <si>
    <t>FSPR51</t>
  </si>
  <si>
    <t>Fords Sgs Primary</t>
  </si>
  <si>
    <t>FTPR51</t>
  </si>
  <si>
    <t>EPN 0068</t>
  </si>
  <si>
    <t>FTPR52</t>
  </si>
  <si>
    <t>FULB31</t>
  </si>
  <si>
    <t>Fulbourn Grid</t>
  </si>
  <si>
    <t>FUNL51</t>
  </si>
  <si>
    <t>FUNT51</t>
  </si>
  <si>
    <t>Funthams Ln Primary</t>
  </si>
  <si>
    <t>FWSF31</t>
  </si>
  <si>
    <t>EPN 0129</t>
  </si>
  <si>
    <t>FWSF91</t>
  </si>
  <si>
    <t>GARD51</t>
  </si>
  <si>
    <t>Gardiners Ln Primary</t>
  </si>
  <si>
    <t>GAYW51</t>
  </si>
  <si>
    <t>Gaywood Bridge Primary</t>
  </si>
  <si>
    <t>GEOR51</t>
  </si>
  <si>
    <t>George Hill Primary</t>
  </si>
  <si>
    <t>GESF31</t>
  </si>
  <si>
    <t>EPN 0139</t>
  </si>
  <si>
    <t>GFWS31</t>
  </si>
  <si>
    <t>EPN 0179</t>
  </si>
  <si>
    <t>GISF31</t>
  </si>
  <si>
    <t>EPN 0220</t>
  </si>
  <si>
    <t>GLAM31</t>
  </si>
  <si>
    <t>EPN 0118</t>
  </si>
  <si>
    <t>GLAS31</t>
  </si>
  <si>
    <t>EPN 0105</t>
  </si>
  <si>
    <t>GLAX51</t>
  </si>
  <si>
    <t>Glaxo Primary</t>
  </si>
  <si>
    <t>GLEM51</t>
  </si>
  <si>
    <t>Glemsford Primary</t>
  </si>
  <si>
    <t>GLEN31</t>
  </si>
  <si>
    <t>EPN 0026</t>
  </si>
  <si>
    <t>GODM51</t>
  </si>
  <si>
    <t>Godmanchester Primary</t>
  </si>
  <si>
    <t>GOLD51</t>
  </si>
  <si>
    <t>Golders Grn Primary</t>
  </si>
  <si>
    <t>GOOS51</t>
  </si>
  <si>
    <t>Gooseberry Grn Primary</t>
  </si>
  <si>
    <t>GORL31</t>
  </si>
  <si>
    <t>Gorleston Grid</t>
  </si>
  <si>
    <t>GPSF31</t>
  </si>
  <si>
    <t>EPN 0210</t>
  </si>
  <si>
    <t>GRAY51</t>
  </si>
  <si>
    <t>Grays Primary</t>
  </si>
  <si>
    <t>GREE51</t>
  </si>
  <si>
    <t>Greenhill Primary</t>
  </si>
  <si>
    <t>GRHP51</t>
  </si>
  <si>
    <t>Great Haddon Primary</t>
  </si>
  <si>
    <t>GRHP52</t>
  </si>
  <si>
    <t>GROT51</t>
  </si>
  <si>
    <t>Groton Primary</t>
  </si>
  <si>
    <t>GROV51</t>
  </si>
  <si>
    <t>Grove Mill Primary</t>
  </si>
  <si>
    <t>GSBF31</t>
  </si>
  <si>
    <t>EPN 0169</t>
  </si>
  <si>
    <t>GTFR31</t>
  </si>
  <si>
    <t>EPN 0167</t>
  </si>
  <si>
    <t>GTMI51</t>
  </si>
  <si>
    <t>Gt Missenden Primary</t>
  </si>
  <si>
    <t>GTWI51</t>
  </si>
  <si>
    <t>Great Witchingham Primary</t>
  </si>
  <si>
    <t>GUNS31</t>
  </si>
  <si>
    <t>EPN 0028</t>
  </si>
  <si>
    <t>GUNW31</t>
  </si>
  <si>
    <t>EPN 0019</t>
  </si>
  <si>
    <t>GUSF51</t>
  </si>
  <si>
    <t>Gusford Hall Primary</t>
  </si>
  <si>
    <t>GUYH51</t>
  </si>
  <si>
    <t>Guyhirn Primary</t>
  </si>
  <si>
    <t>GWSF31</t>
  </si>
  <si>
    <t>EPN 0159</t>
  </si>
  <si>
    <t>GYAR31</t>
  </si>
  <si>
    <t>GT Yarmouth Grid</t>
  </si>
  <si>
    <t>GYAR51</t>
  </si>
  <si>
    <t>GYPS11</t>
  </si>
  <si>
    <t>EPN 0048</t>
  </si>
  <si>
    <t>HACH51</t>
  </si>
  <si>
    <t>Hacheston Primary</t>
  </si>
  <si>
    <t>HADP51</t>
  </si>
  <si>
    <t>Hadleigh Primary</t>
  </si>
  <si>
    <t>HAES51</t>
  </si>
  <si>
    <t>Hadleigh Primary Essex</t>
  </si>
  <si>
    <t>HAIN51</t>
  </si>
  <si>
    <t>Hainault Av Primary</t>
  </si>
  <si>
    <t>HALS51</t>
  </si>
  <si>
    <t>Halstead Primary</t>
  </si>
  <si>
    <t>HANG51</t>
  </si>
  <si>
    <t>Hanger Lea Primary</t>
  </si>
  <si>
    <t>HAPT51</t>
  </si>
  <si>
    <t>Hapton Primary</t>
  </si>
  <si>
    <t>HAPV31</t>
  </si>
  <si>
    <t>EPN 0051</t>
  </si>
  <si>
    <t>HARD51</t>
  </si>
  <si>
    <t>Hardingham Primary</t>
  </si>
  <si>
    <t>HARL51</t>
  </si>
  <si>
    <t>Harleston Primary</t>
  </si>
  <si>
    <t>HARN51</t>
  </si>
  <si>
    <t>Harrow North Grid</t>
  </si>
  <si>
    <t>HARN52</t>
  </si>
  <si>
    <t>HARR51</t>
  </si>
  <si>
    <t>Harrowden Primary</t>
  </si>
  <si>
    <t>HART51</t>
  </si>
  <si>
    <t>Hartspring Primary</t>
  </si>
  <si>
    <t>HARW51</t>
  </si>
  <si>
    <t>Harlow West Grid</t>
  </si>
  <si>
    <t>HARW52</t>
  </si>
  <si>
    <t>HASF31</t>
  </si>
  <si>
    <t>EPN 0168</t>
  </si>
  <si>
    <t>HATC31</t>
  </si>
  <si>
    <t>Hatch End</t>
  </si>
  <si>
    <t>HATC51</t>
  </si>
  <si>
    <t>Hatch End Primary</t>
  </si>
  <si>
    <t>HATF31</t>
  </si>
  <si>
    <t>Hatfield Grid</t>
  </si>
  <si>
    <t>HATP51</t>
  </si>
  <si>
    <t>Hatfield Primary</t>
  </si>
  <si>
    <t>HATY71</t>
  </si>
  <si>
    <t>EPN 0082</t>
  </si>
  <si>
    <t>HAVE51</t>
  </si>
  <si>
    <t>Haverhill Primary</t>
  </si>
  <si>
    <t>HAWO51</t>
  </si>
  <si>
    <t>Harold Wood Primary</t>
  </si>
  <si>
    <t>HEDH51</t>
  </si>
  <si>
    <t>Hedley Av Hss</t>
  </si>
  <si>
    <t>HEMB51</t>
  </si>
  <si>
    <t>Hemblington Primary</t>
  </si>
  <si>
    <t>HEME51</t>
  </si>
  <si>
    <t>Hemel East Primary</t>
  </si>
  <si>
    <t>HEMN51</t>
  </si>
  <si>
    <t>Hemel North Primary</t>
  </si>
  <si>
    <t>HEMP31</t>
  </si>
  <si>
    <t>Hempton Grid</t>
  </si>
  <si>
    <t>HEND31</t>
  </si>
  <si>
    <t>Hendon</t>
  </si>
  <si>
    <t>HENS51</t>
  </si>
  <si>
    <t>Henstead Primary</t>
  </si>
  <si>
    <t>HENW51</t>
  </si>
  <si>
    <t>Hendon Way Primary</t>
  </si>
  <si>
    <t>HFAG31</t>
  </si>
  <si>
    <t>Horseley Fen AD Generation</t>
  </si>
  <si>
    <t>HFLD51</t>
  </si>
  <si>
    <t>Highfield Primary</t>
  </si>
  <si>
    <t>HIFL31</t>
  </si>
  <si>
    <t>EPN 0067</t>
  </si>
  <si>
    <t>HIGH51</t>
  </si>
  <si>
    <t>High St Primary</t>
  </si>
  <si>
    <t>HIHA31</t>
  </si>
  <si>
    <t>Hill Hall Solar Farm</t>
  </si>
  <si>
    <t>HILT51</t>
  </si>
  <si>
    <t>Hilton Primary</t>
  </si>
  <si>
    <t>HISF31</t>
  </si>
  <si>
    <t>EPN 0147</t>
  </si>
  <si>
    <t>HITC51</t>
  </si>
  <si>
    <t>Hitcham Primary</t>
  </si>
  <si>
    <t>HLPR51</t>
  </si>
  <si>
    <t>Halesworth Primary</t>
  </si>
  <si>
    <t>HOBS31</t>
  </si>
  <si>
    <t>EPN 0137</t>
  </si>
  <si>
    <t>HODD51</t>
  </si>
  <si>
    <t>Hoddesdon Primary</t>
  </si>
  <si>
    <t>HOGD51</t>
  </si>
  <si>
    <t>Hornsey Grid</t>
  </si>
  <si>
    <t>HOGD52</t>
  </si>
  <si>
    <t>HOLO51</t>
  </si>
  <si>
    <t>Hornchurch Local Primary</t>
  </si>
  <si>
    <t>HOLO52</t>
  </si>
  <si>
    <t>HOLY31</t>
  </si>
  <si>
    <t>Holywell Grid</t>
  </si>
  <si>
    <t>HOLY51</t>
  </si>
  <si>
    <t>HOLY52</t>
  </si>
  <si>
    <t>HONN51</t>
  </si>
  <si>
    <t>Honington Primary</t>
  </si>
  <si>
    <t>HONN52</t>
  </si>
  <si>
    <t>HORE51</t>
  </si>
  <si>
    <t>Houghton Regis Primary</t>
  </si>
  <si>
    <t>HORN31</t>
  </si>
  <si>
    <t>Hornchurch Grid</t>
  </si>
  <si>
    <t>HORS51</t>
  </si>
  <si>
    <t>Horsford Primary</t>
  </si>
  <si>
    <t>HRMT31</t>
  </si>
  <si>
    <t>EPN 0204</t>
  </si>
  <si>
    <t>HSTN51</t>
  </si>
  <si>
    <t>Histon Primary</t>
  </si>
  <si>
    <t>HUNS51</t>
  </si>
  <si>
    <t>Hunstanton Primary</t>
  </si>
  <si>
    <t>HUNT31</t>
  </si>
  <si>
    <t>Huntingdon Grid</t>
  </si>
  <si>
    <t>HUNT51</t>
  </si>
  <si>
    <t>HUTT51</t>
  </si>
  <si>
    <t>Hutton Primary</t>
  </si>
  <si>
    <t>HWIC51</t>
  </si>
  <si>
    <t>Hardwick Rd Primary</t>
  </si>
  <si>
    <t>HYDE31</t>
  </si>
  <si>
    <t>EPN 0062</t>
  </si>
  <si>
    <t>ICGL31</t>
  </si>
  <si>
    <t>EPN 0125</t>
  </si>
  <si>
    <t>ICKL51</t>
  </si>
  <si>
    <t>Icklingham Primary</t>
  </si>
  <si>
    <t>ILKE31</t>
  </si>
  <si>
    <t>Ilketshall Grid</t>
  </si>
  <si>
    <t>ILMP51</t>
  </si>
  <si>
    <t>Ilmer Primary</t>
  </si>
  <si>
    <t>IMPN51</t>
  </si>
  <si>
    <t>EPN 0069 &amp; EPN 0070</t>
  </si>
  <si>
    <t>IMPS51</t>
  </si>
  <si>
    <t>INDU51</t>
  </si>
  <si>
    <t>Industrial Primary</t>
  </si>
  <si>
    <t>INGA51</t>
  </si>
  <si>
    <t>Ingatestone Primary</t>
  </si>
  <si>
    <t>IPSW31</t>
  </si>
  <si>
    <t>Ipswich Grid</t>
  </si>
  <si>
    <t>IPSW51</t>
  </si>
  <si>
    <t>JALW31</t>
  </si>
  <si>
    <t>EPN 0142</t>
  </si>
  <si>
    <t>KBEL51</t>
  </si>
  <si>
    <t>Kimms Belt Primary</t>
  </si>
  <si>
    <t>KBRY51</t>
  </si>
  <si>
    <t>Kingsbury Primary</t>
  </si>
  <si>
    <t>KEFA31</t>
  </si>
  <si>
    <t>EPN 0154</t>
  </si>
  <si>
    <t>KEMP51</t>
  </si>
  <si>
    <t>Kempstone Primary</t>
  </si>
  <si>
    <t>KENN51</t>
  </si>
  <si>
    <t>Kennett Primary</t>
  </si>
  <si>
    <t>KENS31</t>
  </si>
  <si>
    <t>EPN 0212</t>
  </si>
  <si>
    <t>KENS51</t>
  </si>
  <si>
    <t>Kensworth Primary</t>
  </si>
  <si>
    <t>KENT51</t>
  </si>
  <si>
    <t>Kenton Primary</t>
  </si>
  <si>
    <t>KHAL51</t>
  </si>
  <si>
    <t>Kenninghall Primary</t>
  </si>
  <si>
    <t>KIGO51</t>
  </si>
  <si>
    <t>EPN 0011</t>
  </si>
  <si>
    <t>KIMB51</t>
  </si>
  <si>
    <t>Kimbolton Primary</t>
  </si>
  <si>
    <t>KING31</t>
  </si>
  <si>
    <t xml:space="preserve">Kings Lynn Grid </t>
  </si>
  <si>
    <t>KLAN51</t>
  </si>
  <si>
    <t>Kings Langley Primary</t>
  </si>
  <si>
    <t>KLPS11</t>
  </si>
  <si>
    <t>EPN 0101</t>
  </si>
  <si>
    <t>KLPS71</t>
  </si>
  <si>
    <t>KLPS81</t>
  </si>
  <si>
    <t>KLSO31</t>
  </si>
  <si>
    <t>Kings Lynn  Grid</t>
  </si>
  <si>
    <t>KNAP51</t>
  </si>
  <si>
    <t>Knapton Primary</t>
  </si>
  <si>
    <t>KNEB51</t>
  </si>
  <si>
    <t>Knebworth Primary</t>
  </si>
  <si>
    <t>KWOD51</t>
  </si>
  <si>
    <t>Kingswood Primary</t>
  </si>
  <si>
    <t>LADY51</t>
  </si>
  <si>
    <t>Ladysmith Rd Primary</t>
  </si>
  <si>
    <t>LAGD51</t>
  </si>
  <si>
    <t>Langdon Primary</t>
  </si>
  <si>
    <t>LAIR51</t>
  </si>
  <si>
    <t>Luton Airport Primary</t>
  </si>
  <si>
    <t>LAKE51</t>
  </si>
  <si>
    <t>Lake &amp; Elliot Primary</t>
  </si>
  <si>
    <t>LAND51</t>
  </si>
  <si>
    <t>Landbeach Primary</t>
  </si>
  <si>
    <t>LANG51</t>
  </si>
  <si>
    <t>Langham Primary</t>
  </si>
  <si>
    <t>LASF31</t>
  </si>
  <si>
    <t>EPN 0143</t>
  </si>
  <si>
    <t>LASF91</t>
  </si>
  <si>
    <t>LAVE51</t>
  </si>
  <si>
    <t>Langley Av Primary</t>
  </si>
  <si>
    <t>LAWG31</t>
  </si>
  <si>
    <t>Lawford Grid</t>
  </si>
  <si>
    <t>LAXF51</t>
  </si>
  <si>
    <t>Laxfield Primary</t>
  </si>
  <si>
    <t>LBGD31</t>
  </si>
  <si>
    <t>Little Barford</t>
  </si>
  <si>
    <t>LBGD51</t>
  </si>
  <si>
    <t>LBGD52</t>
  </si>
  <si>
    <t>LBGD81</t>
  </si>
  <si>
    <t>EPN 0038</t>
  </si>
  <si>
    <t>LBGD82</t>
  </si>
  <si>
    <t>LBUZ51</t>
  </si>
  <si>
    <t>Leighton Buzzard Primary</t>
  </si>
  <si>
    <t>LEAV51</t>
  </si>
  <si>
    <t>Leavesden Studios Primary</t>
  </si>
  <si>
    <t>LEEM51</t>
  </si>
  <si>
    <t>EPN 0085</t>
  </si>
  <si>
    <t>LEIC31</t>
  </si>
  <si>
    <t>Leicester Rd Grid</t>
  </si>
  <si>
    <t>LEIG51</t>
  </si>
  <si>
    <t>Leigh Primary</t>
  </si>
  <si>
    <t>LEIS51</t>
  </si>
  <si>
    <t>Leiston Primary</t>
  </si>
  <si>
    <t>LEPK31</t>
  </si>
  <si>
    <t>EPN 0183</t>
  </si>
  <si>
    <t>LESF31</t>
  </si>
  <si>
    <t>EPN 0108</t>
  </si>
  <si>
    <t>LETC31</t>
  </si>
  <si>
    <t>Letchworth Grid</t>
  </si>
  <si>
    <t>LEVE51</t>
  </si>
  <si>
    <t>Leverington Primary</t>
  </si>
  <si>
    <t>LEWS51</t>
  </si>
  <si>
    <t>Lewsey Primary</t>
  </si>
  <si>
    <t>LEXD51</t>
  </si>
  <si>
    <t>Lexden Primary</t>
  </si>
  <si>
    <t>LFAC51</t>
  </si>
  <si>
    <t>Letchworth Factory</t>
  </si>
  <si>
    <t>LGMI31</t>
  </si>
  <si>
    <t>EPN 0092</t>
  </si>
  <si>
    <t>LGMI32</t>
  </si>
  <si>
    <t>LGSF31</t>
  </si>
  <si>
    <t>EPN 0144</t>
  </si>
  <si>
    <t>LGSF91</t>
  </si>
  <si>
    <t>LHTH51</t>
  </si>
  <si>
    <t>Lakenheath Primary</t>
  </si>
  <si>
    <t>LIND51</t>
  </si>
  <si>
    <t>Lindsey St Primary</t>
  </si>
  <si>
    <t>LINT51</t>
  </si>
  <si>
    <t>Linton Primary</t>
  </si>
  <si>
    <t>LISG31</t>
  </si>
  <si>
    <t>EPN 0163</t>
  </si>
  <si>
    <t>LITT51</t>
  </si>
  <si>
    <t>Littleport Primary</t>
  </si>
  <si>
    <t>LONG51</t>
  </si>
  <si>
    <t>Long Rd Primary</t>
  </si>
  <si>
    <t>LONS51</t>
  </si>
  <si>
    <t>Lonsdale Dr Primary</t>
  </si>
  <si>
    <t>LORP51</t>
  </si>
  <si>
    <t>London Road Primary</t>
  </si>
  <si>
    <t>LOUW31</t>
  </si>
  <si>
    <t>Loud Water</t>
  </si>
  <si>
    <t>LSDE51</t>
  </si>
  <si>
    <t>Lakeside Primary</t>
  </si>
  <si>
    <t>LSFT51</t>
  </si>
  <si>
    <t>Lowestoft Grid</t>
  </si>
  <si>
    <t>LSGE31</t>
  </si>
  <si>
    <t>EPN 0023</t>
  </si>
  <si>
    <t>LSTN51</t>
  </si>
  <si>
    <t>Longstanton Primary</t>
  </si>
  <si>
    <t>LTBE51</t>
  </si>
  <si>
    <t>Little Belhus Primary</t>
  </si>
  <si>
    <t>LTMA51</t>
  </si>
  <si>
    <t>Lt Massingham Primary</t>
  </si>
  <si>
    <t>LUST51</t>
  </si>
  <si>
    <t>Luton St Marys Primary</t>
  </si>
  <si>
    <t>LUTN31</t>
  </si>
  <si>
    <t>Luton North Grid</t>
  </si>
  <si>
    <t>LUTN51</t>
  </si>
  <si>
    <t>LUTS31</t>
  </si>
  <si>
    <t>Luton South Grid</t>
  </si>
  <si>
    <t>LYGP51</t>
  </si>
  <si>
    <t>Lye Grn Primary</t>
  </si>
  <si>
    <t>LYLE51</t>
  </si>
  <si>
    <t>Lyle Primary</t>
  </si>
  <si>
    <t>MABR71</t>
  </si>
  <si>
    <t>Manganese Bronze Primary</t>
  </si>
  <si>
    <t>MABR72</t>
  </si>
  <si>
    <t>MACA51</t>
  </si>
  <si>
    <t>Maldon Causeway Primary</t>
  </si>
  <si>
    <t>MADN51</t>
  </si>
  <si>
    <t>Madingley Rd Primary</t>
  </si>
  <si>
    <t>MAGD51</t>
  </si>
  <si>
    <t>Magdalen Way Primary</t>
  </si>
  <si>
    <t>MALD31</t>
  </si>
  <si>
    <t>Maldon Grid</t>
  </si>
  <si>
    <t>MANN51</t>
  </si>
  <si>
    <t>Manns Rd Primary</t>
  </si>
  <si>
    <t>MANO51</t>
  </si>
  <si>
    <t>Manor Road Primary</t>
  </si>
  <si>
    <t>MANR51</t>
  </si>
  <si>
    <t>EPN 0095</t>
  </si>
  <si>
    <t>MANT51</t>
  </si>
  <si>
    <t>Manton Ln Primary</t>
  </si>
  <si>
    <t>MAPG31</t>
  </si>
  <si>
    <t>EPN 0239</t>
  </si>
  <si>
    <t>MARK51</t>
  </si>
  <si>
    <t>Marks Tey Primary</t>
  </si>
  <si>
    <t>MARO51</t>
  </si>
  <si>
    <t>Marston Rd Primary</t>
  </si>
  <si>
    <t>MART51</t>
  </si>
  <si>
    <t>Martham Primary</t>
  </si>
  <si>
    <t>MAWK51</t>
  </si>
  <si>
    <t>Maldon Wick Primary</t>
  </si>
  <si>
    <t>MELB51</t>
  </si>
  <si>
    <t>Melbourn  Primary</t>
  </si>
  <si>
    <t>MELT51</t>
  </si>
  <si>
    <t>Melton Primary</t>
  </si>
  <si>
    <t>MERD51</t>
  </si>
  <si>
    <t>EPN 0077</t>
  </si>
  <si>
    <t>MERR51</t>
  </si>
  <si>
    <t>Merryhill Primary</t>
  </si>
  <si>
    <t>MERS51</t>
  </si>
  <si>
    <t>Mersea Rd Primary</t>
  </si>
  <si>
    <t>MFES31</t>
  </si>
  <si>
    <t>EPN 0158</t>
  </si>
  <si>
    <t>MFOT51</t>
  </si>
  <si>
    <t>Marshfoot Road Primary</t>
  </si>
  <si>
    <t>MFSP31</t>
  </si>
  <si>
    <t>EPN 0171</t>
  </si>
  <si>
    <t>MIDD31</t>
  </si>
  <si>
    <t>EPN 0072</t>
  </si>
  <si>
    <t>MIHI51</t>
  </si>
  <si>
    <t>Mill Hill Primary</t>
  </si>
  <si>
    <t>MILD51</t>
  </si>
  <si>
    <t>Mildenhall Primary</t>
  </si>
  <si>
    <t>MILT51</t>
  </si>
  <si>
    <t>Milton Rd Primary</t>
  </si>
  <si>
    <t>MLFD31</t>
  </si>
  <si>
    <t>EPN 0201</t>
  </si>
  <si>
    <t>MLFM31</t>
  </si>
  <si>
    <t>EPN 0218</t>
  </si>
  <si>
    <t>MOTE31</t>
  </si>
  <si>
    <t>EPN 0221</t>
  </si>
  <si>
    <t>MOUS51</t>
  </si>
  <si>
    <t>Mousehold Primary</t>
  </si>
  <si>
    <t>MRCG31</t>
  </si>
  <si>
    <t>March Grid</t>
  </si>
  <si>
    <t>MRCH51</t>
  </si>
  <si>
    <t>March Primary</t>
  </si>
  <si>
    <t>MSFS31</t>
  </si>
  <si>
    <t>EPN 0112</t>
  </si>
  <si>
    <t>MSHM51</t>
  </si>
  <si>
    <t>Martlesham Primary</t>
  </si>
  <si>
    <t>MUCK31</t>
  </si>
  <si>
    <t>EPN 0090</t>
  </si>
  <si>
    <t>MUHP51</t>
  </si>
  <si>
    <t>Much Hadham Primary</t>
  </si>
  <si>
    <t>MUHP52</t>
  </si>
  <si>
    <t>MULB51</t>
  </si>
  <si>
    <t>Mulbarton Primary</t>
  </si>
  <si>
    <t>MUN151</t>
  </si>
  <si>
    <t>EPN 0078</t>
  </si>
  <si>
    <t>MUN251</t>
  </si>
  <si>
    <t>EPN 0079</t>
  </si>
  <si>
    <t>MWIK51</t>
  </si>
  <si>
    <t>Marshalswick Primary</t>
  </si>
  <si>
    <t>MWPR51</t>
  </si>
  <si>
    <t>Manor Way Primary</t>
  </si>
  <si>
    <t>MYBK51</t>
  </si>
  <si>
    <t>May &amp; Baker Primary</t>
  </si>
  <si>
    <t>NACT51</t>
  </si>
  <si>
    <t>Nacton Primary</t>
  </si>
  <si>
    <t>NARB51</t>
  </si>
  <si>
    <t>Narborough Primary</t>
  </si>
  <si>
    <t>NCHG51</t>
  </si>
  <si>
    <t>North Chingford Primary</t>
  </si>
  <si>
    <t>NEAB81</t>
  </si>
  <si>
    <t>EPN 0205</t>
  </si>
  <si>
    <t>NEBP31</t>
  </si>
  <si>
    <t>Nevendon Battery Park</t>
  </si>
  <si>
    <t>NELN51</t>
  </si>
  <si>
    <t>Nelson St</t>
  </si>
  <si>
    <t>NENF51</t>
  </si>
  <si>
    <t>North Enfield Primary</t>
  </si>
  <si>
    <t>NEWM51</t>
  </si>
  <si>
    <t>Newmarket Primary</t>
  </si>
  <si>
    <t>NEWT51</t>
  </si>
  <si>
    <t>Newtown Primary</t>
  </si>
  <si>
    <t>NFIN51</t>
  </si>
  <si>
    <t>North Finchley Primary</t>
  </si>
  <si>
    <t>NHAR51</t>
  </si>
  <si>
    <t>New Harlow Primary</t>
  </si>
  <si>
    <t>NHAR52</t>
  </si>
  <si>
    <t>NHIT51</t>
  </si>
  <si>
    <t>North Hitchin Primary</t>
  </si>
  <si>
    <t>NOAK51</t>
  </si>
  <si>
    <t>Noak Hill Primary</t>
  </si>
  <si>
    <t>NODR51</t>
  </si>
  <si>
    <t>North Dr Primary</t>
  </si>
  <si>
    <t>NORF31</t>
  </si>
  <si>
    <t>EPN 0054</t>
  </si>
  <si>
    <t>NOVA31</t>
  </si>
  <si>
    <t>EPN 0058</t>
  </si>
  <si>
    <t>NOWN51</t>
  </si>
  <si>
    <t>Northwold Primary</t>
  </si>
  <si>
    <t>NPWF31</t>
  </si>
  <si>
    <t>EPN 0110</t>
  </si>
  <si>
    <t>NSTE51</t>
  </si>
  <si>
    <t>North Stevenage Primary</t>
  </si>
  <si>
    <t>NUML81</t>
  </si>
  <si>
    <t>EPN 0094</t>
  </si>
  <si>
    <t>NUML82</t>
  </si>
  <si>
    <t>NWAL51</t>
  </si>
  <si>
    <t>North Walsham</t>
  </si>
  <si>
    <t>NWEB51</t>
  </si>
  <si>
    <t>North Wembley Primary</t>
  </si>
  <si>
    <t>OAIR31</t>
  </si>
  <si>
    <t>EPN 0152</t>
  </si>
  <si>
    <t>OFFO51</t>
  </si>
  <si>
    <t>Offord Primary</t>
  </si>
  <si>
    <t>OLDR51</t>
  </si>
  <si>
    <t>Old Rd Primary</t>
  </si>
  <si>
    <t>OLDW51</t>
  </si>
  <si>
    <t>Old Welwyn Primary</t>
  </si>
  <si>
    <t>OLDW52</t>
  </si>
  <si>
    <t>OLDW53</t>
  </si>
  <si>
    <t>ONGA51</t>
  </si>
  <si>
    <t>Ongar Primary</t>
  </si>
  <si>
    <t>ORFO51</t>
  </si>
  <si>
    <t>Orford Primary</t>
  </si>
  <si>
    <t>ORME51</t>
  </si>
  <si>
    <t>Ormesby Primary</t>
  </si>
  <si>
    <t>ORTO51</t>
  </si>
  <si>
    <t>Orton Primary</t>
  </si>
  <si>
    <t>OSYT31</t>
  </si>
  <si>
    <t>EPN 0145</t>
  </si>
  <si>
    <t>OSYT51</t>
  </si>
  <si>
    <t>OSYT52</t>
  </si>
  <si>
    <t>OULT31</t>
  </si>
  <si>
    <t>EPN 0186</t>
  </si>
  <si>
    <t>OUTW51</t>
  </si>
  <si>
    <t>Outwell Moors Primary</t>
  </si>
  <si>
    <t>OWSF31</t>
  </si>
  <si>
    <t>EPN 0189</t>
  </si>
  <si>
    <t>OYBE51</t>
  </si>
  <si>
    <t>Oysterbed Rd</t>
  </si>
  <si>
    <t>PAHA31</t>
  </si>
  <si>
    <t>EPN 0128</t>
  </si>
  <si>
    <t>PALM31</t>
  </si>
  <si>
    <t>Palmers Grn Grid</t>
  </si>
  <si>
    <t>PAMP81</t>
  </si>
  <si>
    <t>EPN 0100</t>
  </si>
  <si>
    <t>PARK51</t>
  </si>
  <si>
    <t>Park St Primary</t>
  </si>
  <si>
    <t>PARS51</t>
  </si>
  <si>
    <t>Parsons Heath Primary</t>
  </si>
  <si>
    <t>PEAS51</t>
  </si>
  <si>
    <t>Peasenhall Primary</t>
  </si>
  <si>
    <t>PECH51</t>
  </si>
  <si>
    <t>Peachman Way Primary</t>
  </si>
  <si>
    <t>PELD51</t>
  </si>
  <si>
    <t>Peldon Primary</t>
  </si>
  <si>
    <t>PERR51</t>
  </si>
  <si>
    <t>Perry Primary</t>
  </si>
  <si>
    <t>PERR52</t>
  </si>
  <si>
    <t>PETC31</t>
  </si>
  <si>
    <t>Peterborough Central</t>
  </si>
  <si>
    <t>PETC51</t>
  </si>
  <si>
    <t>PETE51</t>
  </si>
  <si>
    <t>Peterborough East Grid</t>
  </si>
  <si>
    <t>PETE52</t>
  </si>
  <si>
    <t>PETN51</t>
  </si>
  <si>
    <t>Peterborough North Grid</t>
  </si>
  <si>
    <t>PETN52</t>
  </si>
  <si>
    <t>PETS51</t>
  </si>
  <si>
    <t>Peterborough South Grid</t>
  </si>
  <si>
    <t>PGBS11</t>
  </si>
  <si>
    <t>Pelham Grid Battery Storage</t>
  </si>
  <si>
    <t>PICC31</t>
  </si>
  <si>
    <t>Piccotts End Grid</t>
  </si>
  <si>
    <t>PINN51</t>
  </si>
  <si>
    <t>Pinner Grn Primary</t>
  </si>
  <si>
    <t>PITS51</t>
  </si>
  <si>
    <t>Pitstone Primary</t>
  </si>
  <si>
    <t>PLAP31</t>
  </si>
  <si>
    <t>EPN 0086</t>
  </si>
  <si>
    <t>PLAP52</t>
  </si>
  <si>
    <t>P_L_A</t>
  </si>
  <si>
    <t>PLAY51</t>
  </si>
  <si>
    <t>Playfield Primary</t>
  </si>
  <si>
    <t>PLSF31</t>
  </si>
  <si>
    <t>EPN 0173</t>
  </si>
  <si>
    <t>POND51</t>
  </si>
  <si>
    <t>Ponders End Primary</t>
  </si>
  <si>
    <t>PPST1</t>
  </si>
  <si>
    <t>EPN 0102</t>
  </si>
  <si>
    <t>PPST11</t>
  </si>
  <si>
    <t>PPST2</t>
  </si>
  <si>
    <t>PREB51</t>
  </si>
  <si>
    <t>Prebend St Primary</t>
  </si>
  <si>
    <t>PREY51</t>
  </si>
  <si>
    <t>Purfleet Primary</t>
  </si>
  <si>
    <t>PREY52</t>
  </si>
  <si>
    <t>PTGN31</t>
  </si>
  <si>
    <t>EPN 0088</t>
  </si>
  <si>
    <t>PURF31</t>
  </si>
  <si>
    <t>Purfleet Grid</t>
  </si>
  <si>
    <t>QURF31</t>
  </si>
  <si>
    <t>EPN 0132</t>
  </si>
  <si>
    <t>RADN51</t>
  </si>
  <si>
    <t>Radnor Primary</t>
  </si>
  <si>
    <t>RAEG31</t>
  </si>
  <si>
    <t>EPN 0044</t>
  </si>
  <si>
    <t>RAFA51</t>
  </si>
  <si>
    <t>RAF Alconbury Primary</t>
  </si>
  <si>
    <t>RAFC31</t>
  </si>
  <si>
    <t>EPN 0161</t>
  </si>
  <si>
    <t>RAGN31</t>
  </si>
  <si>
    <t>EPN 0122</t>
  </si>
  <si>
    <t>RAIN51</t>
  </si>
  <si>
    <t>Rainham Primary</t>
  </si>
  <si>
    <t>RAMP51</t>
  </si>
  <si>
    <t>RAF Marham Primary</t>
  </si>
  <si>
    <t>RANW31</t>
  </si>
  <si>
    <t>EPN 0116</t>
  </si>
  <si>
    <t>RAWF31</t>
  </si>
  <si>
    <t>EPN 0160</t>
  </si>
  <si>
    <t>RAYP51</t>
  </si>
  <si>
    <t>Rayleigh Local Primary</t>
  </si>
  <si>
    <t>RBOW51</t>
  </si>
  <si>
    <t>Rainbow Ln Primary</t>
  </si>
  <si>
    <t>REED51</t>
  </si>
  <si>
    <t>Reed Primary</t>
  </si>
  <si>
    <t>RESF31</t>
  </si>
  <si>
    <t>EPN 0025</t>
  </si>
  <si>
    <t>REYD51</t>
  </si>
  <si>
    <t>Reydon Primary</t>
  </si>
  <si>
    <t>RHAL51</t>
  </si>
  <si>
    <t>Rickinghall Primary</t>
  </si>
  <si>
    <t>RICK51</t>
  </si>
  <si>
    <t>Rickmansworth Grid</t>
  </si>
  <si>
    <t>RMSY31</t>
  </si>
  <si>
    <t>EPN 0199</t>
  </si>
  <si>
    <t>ROMF51</t>
  </si>
  <si>
    <t>Romford Primary</t>
  </si>
  <si>
    <t>ROMN51</t>
  </si>
  <si>
    <t>Romford North Primary</t>
  </si>
  <si>
    <t>ROSE31</t>
  </si>
  <si>
    <t>EPN 0191</t>
  </si>
  <si>
    <t>ROUN51</t>
  </si>
  <si>
    <t>Roundwood Rd Primary</t>
  </si>
  <si>
    <t>ROYS51</t>
  </si>
  <si>
    <t>Royston Primary</t>
  </si>
  <si>
    <t>RYEP51</t>
  </si>
  <si>
    <t>Rye House Local Primary</t>
  </si>
  <si>
    <t>RYSF31</t>
  </si>
  <si>
    <t>EPN 0175</t>
  </si>
  <si>
    <t>SAFF51</t>
  </si>
  <si>
    <t>Saffron Walden Primary</t>
  </si>
  <si>
    <t>SAIR51</t>
  </si>
  <si>
    <t>Stansted Airport Main Pr</t>
  </si>
  <si>
    <t>SALP51</t>
  </si>
  <si>
    <t>Sall</t>
  </si>
  <si>
    <t>SAND51</t>
  </si>
  <si>
    <t>Sandy Primary</t>
  </si>
  <si>
    <t>SANT51</t>
  </si>
  <si>
    <t>St Anthony St Primary</t>
  </si>
  <si>
    <t>SAUN51</t>
  </si>
  <si>
    <t>Saunderton Primary</t>
  </si>
  <si>
    <t>SAWN51</t>
  </si>
  <si>
    <t>Sawston Primary</t>
  </si>
  <si>
    <t>SBEN31</t>
  </si>
  <si>
    <t>South Benfleet Grid</t>
  </si>
  <si>
    <t>SBFT51</t>
  </si>
  <si>
    <t>South Benfleet Primary</t>
  </si>
  <si>
    <t>SBSF31</t>
  </si>
  <si>
    <t>EPN 0006</t>
  </si>
  <si>
    <t>SCHE51</t>
  </si>
  <si>
    <t>South Chelmsford Primary</t>
  </si>
  <si>
    <t>SCHG51</t>
  </si>
  <si>
    <t>South Chingford Primary</t>
  </si>
  <si>
    <t>SCMO31</t>
  </si>
  <si>
    <t>EPN 0193</t>
  </si>
  <si>
    <t>SCOT51</t>
  </si>
  <si>
    <t>Scottow Primary</t>
  </si>
  <si>
    <t>SCOW31</t>
  </si>
  <si>
    <t>EPN 0153</t>
  </si>
  <si>
    <t>SCRT51</t>
  </si>
  <si>
    <t>Sudbury Court Primary</t>
  </si>
  <si>
    <t>SCRT52</t>
  </si>
  <si>
    <t>SCSF31</t>
  </si>
  <si>
    <t>EPN 0057</t>
  </si>
  <si>
    <t>SEFW31</t>
  </si>
  <si>
    <t>EPN 0020</t>
  </si>
  <si>
    <t>SELI51</t>
  </si>
  <si>
    <t>Selinas Ln Primary</t>
  </si>
  <si>
    <t>SENW32</t>
  </si>
  <si>
    <t>Sentrum Watford</t>
  </si>
  <si>
    <t>SERY51</t>
  </si>
  <si>
    <t>Southery Primary</t>
  </si>
  <si>
    <t>SEVE51</t>
  </si>
  <si>
    <t>Severalls Ln Primary</t>
  </si>
  <si>
    <t>SFAS51</t>
  </si>
  <si>
    <t>Stickfast Ln Primary</t>
  </si>
  <si>
    <t>SGHT51</t>
  </si>
  <si>
    <t>Straight Rd Primary</t>
  </si>
  <si>
    <t>SGRV51</t>
  </si>
  <si>
    <t>Stonegrove Primary</t>
  </si>
  <si>
    <t>SHAR51</t>
  </si>
  <si>
    <t>South Harlow Primary</t>
  </si>
  <si>
    <t>SHEF51</t>
  </si>
  <si>
    <t>Shefford Primary</t>
  </si>
  <si>
    <t>SHEL31</t>
  </si>
  <si>
    <t>Shell Grid</t>
  </si>
  <si>
    <t>SHEN31</t>
  </si>
  <si>
    <t>Shenfield Grid</t>
  </si>
  <si>
    <t>SHER11</t>
  </si>
  <si>
    <t>EPN 0052</t>
  </si>
  <si>
    <t>SHER12</t>
  </si>
  <si>
    <t>SHIC51</t>
  </si>
  <si>
    <t>South Hitchin Primary</t>
  </si>
  <si>
    <t>SHOL31</t>
  </si>
  <si>
    <t>South Holland</t>
  </si>
  <si>
    <t>SHOT51</t>
  </si>
  <si>
    <t>Shotley Primary</t>
  </si>
  <si>
    <t>SHPP51</t>
  </si>
  <si>
    <t>Shepreth Primary</t>
  </si>
  <si>
    <t>SHRU51</t>
  </si>
  <si>
    <t>Shrub End Primary</t>
  </si>
  <si>
    <t>SHRW51</t>
  </si>
  <si>
    <t>South Harrow Primary</t>
  </si>
  <si>
    <t>SHSF31</t>
  </si>
  <si>
    <t>EPN 0033</t>
  </si>
  <si>
    <t>SKGS31</t>
  </si>
  <si>
    <t>Skegness</t>
  </si>
  <si>
    <t>SLEA51</t>
  </si>
  <si>
    <t>Sleaford St Primary</t>
  </si>
  <si>
    <t>SLEY51</t>
  </si>
  <si>
    <t>Shenley Primary</t>
  </si>
  <si>
    <t>SLWN51</t>
  </si>
  <si>
    <t>Selwyn Rd Primary</t>
  </si>
  <si>
    <t>SMPS31</t>
  </si>
  <si>
    <t>EPN 0083</t>
  </si>
  <si>
    <t>SNBM31</t>
  </si>
  <si>
    <t>EPN 0207</t>
  </si>
  <si>
    <t>SNET51</t>
  </si>
  <si>
    <t>Snettisham Primary</t>
  </si>
  <si>
    <t>SOEG51</t>
  </si>
  <si>
    <t>Southend Grid</t>
  </si>
  <si>
    <t>SOEG52</t>
  </si>
  <si>
    <t>SOHA51</t>
  </si>
  <si>
    <t>Soham Primary</t>
  </si>
  <si>
    <t>SOWE51</t>
  </si>
  <si>
    <t>Southend West Primary</t>
  </si>
  <si>
    <t>SOWE52</t>
  </si>
  <si>
    <t>SOWP51</t>
  </si>
  <si>
    <t>South Witham Primary</t>
  </si>
  <si>
    <t>SPLD11</t>
  </si>
  <si>
    <t>Spalding</t>
  </si>
  <si>
    <t>SPRI31</t>
  </si>
  <si>
    <t>EPN 0061</t>
  </si>
  <si>
    <t>SPRO51</t>
  </si>
  <si>
    <t>Sprowston Primary</t>
  </si>
  <si>
    <t>SPWY51</t>
  </si>
  <si>
    <t>Spring Way</t>
  </si>
  <si>
    <t>SRPV31</t>
  </si>
  <si>
    <t>Stevenage Road PV</t>
  </si>
  <si>
    <t>SRSF31</t>
  </si>
  <si>
    <t>Swanland Road Solar Farm</t>
  </si>
  <si>
    <t>SRUI51</t>
  </si>
  <si>
    <t>South Ruislip Primary</t>
  </si>
  <si>
    <t>SSTE51</t>
  </si>
  <si>
    <t>South Stevenage Primary</t>
  </si>
  <si>
    <t>STAG31</t>
  </si>
  <si>
    <t>EPN 0115</t>
  </si>
  <si>
    <t>STAL51</t>
  </si>
  <si>
    <t>Stalham Primary</t>
  </si>
  <si>
    <t>STAN31</t>
  </si>
  <si>
    <t>Stanmore Grid</t>
  </si>
  <si>
    <t>STAN51</t>
  </si>
  <si>
    <t>STAN52</t>
  </si>
  <si>
    <t>STEV51</t>
  </si>
  <si>
    <t>Stevenage Primary</t>
  </si>
  <si>
    <t>STHS31</t>
  </si>
  <si>
    <t>EPN 0174</t>
  </si>
  <si>
    <t>STIV51</t>
  </si>
  <si>
    <t>St Ives Primary</t>
  </si>
  <si>
    <t>STMF11</t>
  </si>
  <si>
    <t>Stamford</t>
  </si>
  <si>
    <t>STMF31</t>
  </si>
  <si>
    <t>STOD51</t>
  </si>
  <si>
    <t>Stody Primary</t>
  </si>
  <si>
    <t>STON51</t>
  </si>
  <si>
    <t>Stanton Primary</t>
  </si>
  <si>
    <t>STOP51</t>
  </si>
  <si>
    <t>Stopsley</t>
  </si>
  <si>
    <t>STOW31</t>
  </si>
  <si>
    <t>Stowmarket Grid</t>
  </si>
  <si>
    <t>STOW51</t>
  </si>
  <si>
    <t>STPA51</t>
  </si>
  <si>
    <t>St Pauls Primary</t>
  </si>
  <si>
    <t>STSF31</t>
  </si>
  <si>
    <t>EPN 0216</t>
  </si>
  <si>
    <t>STSP51</t>
  </si>
  <si>
    <t>St Stephens Prim</t>
  </si>
  <si>
    <t>SUDB51</t>
  </si>
  <si>
    <t>Sudbury Primary</t>
  </si>
  <si>
    <t>SUPR51</t>
  </si>
  <si>
    <t>Sundon Primary</t>
  </si>
  <si>
    <t>SUTT31</t>
  </si>
  <si>
    <t>EPN 0002</t>
  </si>
  <si>
    <t>SUTT51</t>
  </si>
  <si>
    <t>SWAF31</t>
  </si>
  <si>
    <t>Swaffham Grid</t>
  </si>
  <si>
    <t>SWAF51</t>
  </si>
  <si>
    <t>SWAY51</t>
  </si>
  <si>
    <t>Storeys Way Primary</t>
  </si>
  <si>
    <t>SWPR71</t>
  </si>
  <si>
    <t>Stewartby Primary</t>
  </si>
  <si>
    <t>TAKE51</t>
  </si>
  <si>
    <t>Takeley Primary</t>
  </si>
  <si>
    <t>TAPS51</t>
  </si>
  <si>
    <t>Tapster St Primary</t>
  </si>
  <si>
    <t>TATT51</t>
  </si>
  <si>
    <t>Tattingstone Primary</t>
  </si>
  <si>
    <t>TBAY51</t>
  </si>
  <si>
    <t>Thorpe Bay Primary</t>
  </si>
  <si>
    <t>TBLP51</t>
  </si>
  <si>
    <t>Tilbury Compact Grid</t>
  </si>
  <si>
    <t>THAM51</t>
  </si>
  <si>
    <t>Thame Primary</t>
  </si>
  <si>
    <t>THAX31</t>
  </si>
  <si>
    <t>Thaxted Grid</t>
  </si>
  <si>
    <t>THCR51</t>
  </si>
  <si>
    <t>The Cross</t>
  </si>
  <si>
    <t>THCR52</t>
  </si>
  <si>
    <t>THET51</t>
  </si>
  <si>
    <t>Thetford Grid</t>
  </si>
  <si>
    <t>THLI51</t>
  </si>
  <si>
    <t>The Limes</t>
  </si>
  <si>
    <t>THOL51</t>
  </si>
  <si>
    <t>Thorpe Gd Local</t>
  </si>
  <si>
    <t>THOM51</t>
  </si>
  <si>
    <t>Thompsons Ln Primary</t>
  </si>
  <si>
    <t>THPW31</t>
  </si>
  <si>
    <t>EPN 0030</t>
  </si>
  <si>
    <t>THPW51</t>
  </si>
  <si>
    <t>TIGP11</t>
  </si>
  <si>
    <t>Tilbury Green Power</t>
  </si>
  <si>
    <t>TILL51</t>
  </si>
  <si>
    <t>Tillingham Primary</t>
  </si>
  <si>
    <t>TIPT51</t>
  </si>
  <si>
    <t>Tiptree Primary</t>
  </si>
  <si>
    <t>TIVE51</t>
  </si>
  <si>
    <t>Tivetshall Primary</t>
  </si>
  <si>
    <t>TLEY51</t>
  </si>
  <si>
    <t>Thorley Primary</t>
  </si>
  <si>
    <t>TLSF31</t>
  </si>
  <si>
    <t>EPN 0172</t>
  </si>
  <si>
    <t>TOGD31</t>
  </si>
  <si>
    <t>Tottenham Grid</t>
  </si>
  <si>
    <t>TOGD51</t>
  </si>
  <si>
    <t>TOGD52</t>
  </si>
  <si>
    <t>TOGM31</t>
  </si>
  <si>
    <t>EPN 0195</t>
  </si>
  <si>
    <t>TRIN51</t>
  </si>
  <si>
    <t>Tring Primary</t>
  </si>
  <si>
    <t>TROW31</t>
  </si>
  <si>
    <t>Trowse Solar Farm</t>
  </si>
  <si>
    <t>TRSF31</t>
  </si>
  <si>
    <t>EPN 0219</t>
  </si>
  <si>
    <t>TUCK51</t>
  </si>
  <si>
    <t>Tuckswood Primary</t>
  </si>
  <si>
    <t>TUCO31</t>
  </si>
  <si>
    <t>EPN 0209</t>
  </si>
  <si>
    <t>TUNW51</t>
  </si>
  <si>
    <t>Tunnel Primary</t>
  </si>
  <si>
    <t>TURN51</t>
  </si>
  <si>
    <t>Turnford Primary</t>
  </si>
  <si>
    <t>TURR51</t>
  </si>
  <si>
    <t>Turret Ln Primary</t>
  </si>
  <si>
    <t>TUSF31</t>
  </si>
  <si>
    <t>EPN 0117</t>
  </si>
  <si>
    <t>TWFA31</t>
  </si>
  <si>
    <t>EPN 0032</t>
  </si>
  <si>
    <t>TWSE31</t>
  </si>
  <si>
    <t>Trowse Grid</t>
  </si>
  <si>
    <t>TXTD51</t>
  </si>
  <si>
    <t>Thaxted Local</t>
  </si>
  <si>
    <t>UASF31</t>
  </si>
  <si>
    <t>EPN 0039</t>
  </si>
  <si>
    <t>UHWF31</t>
  </si>
  <si>
    <t>EPN 0166</t>
  </si>
  <si>
    <t>UKPI91</t>
  </si>
  <si>
    <t>EPN 0089</t>
  </si>
  <si>
    <t>UKPI92</t>
  </si>
  <si>
    <t>UPLA51</t>
  </si>
  <si>
    <t>Uplands Pk Primary</t>
  </si>
  <si>
    <t>VALL51</t>
  </si>
  <si>
    <t>Valleybridge Rd Primary</t>
  </si>
  <si>
    <t>VALU71</t>
  </si>
  <si>
    <t>EPN 0081</t>
  </si>
  <si>
    <t>VALU72</t>
  </si>
  <si>
    <t>VERY51</t>
  </si>
  <si>
    <t>Verity Way Primary</t>
  </si>
  <si>
    <t>VINE31</t>
  </si>
  <si>
    <t>EPN 0190</t>
  </si>
  <si>
    <t>WADD51</t>
  </si>
  <si>
    <t>Waddesdon Primary</t>
  </si>
  <si>
    <t>WAIR31</t>
  </si>
  <si>
    <t>EPN 0055</t>
  </si>
  <si>
    <t>WALS51</t>
  </si>
  <si>
    <t>Walsoken Grid</t>
  </si>
  <si>
    <t>WALT51</t>
  </si>
  <si>
    <t>Waltham Abbey Primary</t>
  </si>
  <si>
    <t>WALT52</t>
  </si>
  <si>
    <t>WARE51</t>
  </si>
  <si>
    <t>Ware Primary</t>
  </si>
  <si>
    <t>WARH51</t>
  </si>
  <si>
    <t>Warren Heath</t>
  </si>
  <si>
    <t>WARN51</t>
  </si>
  <si>
    <t>Warners End Primary</t>
  </si>
  <si>
    <t>WASP51</t>
  </si>
  <si>
    <t>Warren Springs Primary</t>
  </si>
  <si>
    <t>WASW31</t>
  </si>
  <si>
    <t>EPN 0004</t>
  </si>
  <si>
    <t>WATE51</t>
  </si>
  <si>
    <t>Water Ln Primary</t>
  </si>
  <si>
    <t>WATL51</t>
  </si>
  <si>
    <t>Watlington Primary</t>
  </si>
  <si>
    <t>WATR51</t>
  </si>
  <si>
    <t>Watsons Rd Primary</t>
  </si>
  <si>
    <t>WATT51</t>
  </si>
  <si>
    <t>Watton Primary</t>
  </si>
  <si>
    <t>WAWF31</t>
  </si>
  <si>
    <t>EPN 0008</t>
  </si>
  <si>
    <t>WBEK51</t>
  </si>
  <si>
    <t>West Beckham Primary</t>
  </si>
  <si>
    <t>WBRA51</t>
  </si>
  <si>
    <t>West Braintree Primary</t>
  </si>
  <si>
    <t>WBRY51</t>
  </si>
  <si>
    <t>Westbury Primary</t>
  </si>
  <si>
    <t>WCHE51</t>
  </si>
  <si>
    <t>West Chelmsford Primary</t>
  </si>
  <si>
    <t>WEAL51</t>
  </si>
  <si>
    <t>Wealdstone Primary</t>
  </si>
  <si>
    <t>WEBP51</t>
  </si>
  <si>
    <t>West Bedford Primary</t>
  </si>
  <si>
    <t>WELW51</t>
  </si>
  <si>
    <t>Welwyn Primary</t>
  </si>
  <si>
    <t>WELW81</t>
  </si>
  <si>
    <t>EPN 0075</t>
  </si>
  <si>
    <t>WELW82</t>
  </si>
  <si>
    <t>WEMP51</t>
  </si>
  <si>
    <t>Wembley Park</t>
  </si>
  <si>
    <t>WEND51</t>
  </si>
  <si>
    <t>Wendover Primary</t>
  </si>
  <si>
    <t>WERA31</t>
  </si>
  <si>
    <t>EPN 0155</t>
  </si>
  <si>
    <t>WETH51</t>
  </si>
  <si>
    <t>Wethersfield Primary</t>
  </si>
  <si>
    <t>WFRD51</t>
  </si>
  <si>
    <t>Wickford Primary</t>
  </si>
  <si>
    <t>WGRN51</t>
  </si>
  <si>
    <t>West Grn Primary</t>
  </si>
  <si>
    <t>WHAM51</t>
  </si>
  <si>
    <t>Wymondham Primary</t>
  </si>
  <si>
    <t>WHAN51</t>
  </si>
  <si>
    <t>West Hanningfield Pri</t>
  </si>
  <si>
    <t>WHAP51</t>
  </si>
  <si>
    <t>Whapload Rd Primary</t>
  </si>
  <si>
    <t>WHER51</t>
  </si>
  <si>
    <t>West Hertford Primary</t>
  </si>
  <si>
    <t>WHET51</t>
  </si>
  <si>
    <t>Whetstone Primary</t>
  </si>
  <si>
    <t>WHIT51</t>
  </si>
  <si>
    <t>Whittlesey Primary</t>
  </si>
  <si>
    <t>WHOR51</t>
  </si>
  <si>
    <t>West Horndon Primary</t>
  </si>
  <si>
    <t>WHSF31</t>
  </si>
  <si>
    <t>EPN 0148</t>
  </si>
  <si>
    <t>WICK31</t>
  </si>
  <si>
    <t>Wickham Market Grid</t>
  </si>
  <si>
    <t>WIGG51</t>
  </si>
  <si>
    <t>Wiggenhall Primary</t>
  </si>
  <si>
    <t>WISB31</t>
  </si>
  <si>
    <t>EPN 0133</t>
  </si>
  <si>
    <t>WISC51</t>
  </si>
  <si>
    <t>EPN 0126</t>
  </si>
  <si>
    <t>WISG51</t>
  </si>
  <si>
    <t>Wissington Gen</t>
  </si>
  <si>
    <t>WISS31</t>
  </si>
  <si>
    <t>Wissington BSC</t>
  </si>
  <si>
    <t>WITH51</t>
  </si>
  <si>
    <t>Witham Primary</t>
  </si>
  <si>
    <t>WIXM51</t>
  </si>
  <si>
    <t>Wixams</t>
  </si>
  <si>
    <t>WIXO91</t>
  </si>
  <si>
    <t>EPN 0063</t>
  </si>
  <si>
    <t>WIXO92</t>
  </si>
  <si>
    <t>WIXP51</t>
  </si>
  <si>
    <t>Wix Primary</t>
  </si>
  <si>
    <t>WLET51</t>
  </si>
  <si>
    <t>West Letchworth Primary</t>
  </si>
  <si>
    <t>WLON51</t>
  </si>
  <si>
    <t>Weston Longville Primary</t>
  </si>
  <si>
    <t>WLSF31</t>
  </si>
  <si>
    <t>EPN 0007</t>
  </si>
  <si>
    <t>WLTH51</t>
  </si>
  <si>
    <t>Waltham Park</t>
  </si>
  <si>
    <t>WOOD51</t>
  </si>
  <si>
    <t>Woodwalton Primary</t>
  </si>
  <si>
    <t>WOOL31</t>
  </si>
  <si>
    <t>EPN 0136</t>
  </si>
  <si>
    <t>WORD51</t>
  </si>
  <si>
    <t>White Roding Primary</t>
  </si>
  <si>
    <t>WORS51</t>
  </si>
  <si>
    <t>Worstead Primary</t>
  </si>
  <si>
    <t>WPOT51</t>
  </si>
  <si>
    <t>West Potters Bar Primary</t>
  </si>
  <si>
    <t>WRAT51</t>
  </si>
  <si>
    <t>Wratting Primary</t>
  </si>
  <si>
    <t>WRDC31</t>
  </si>
  <si>
    <t>EPN 0182</t>
  </si>
  <si>
    <t>WRIT51</t>
  </si>
  <si>
    <t>Writtle St Primary</t>
  </si>
  <si>
    <t>WROX51</t>
  </si>
  <si>
    <t>Wroxham Primary</t>
  </si>
  <si>
    <t>WRWY51</t>
  </si>
  <si>
    <t>Wisbech Railway Primary</t>
  </si>
  <si>
    <t>WSFS31</t>
  </si>
  <si>
    <t>EPN 0150</t>
  </si>
  <si>
    <t>WSTP51</t>
  </si>
  <si>
    <t>Westoning Primary</t>
  </si>
  <si>
    <t>WTHK31</t>
  </si>
  <si>
    <t>West Thurrock Grid</t>
  </si>
  <si>
    <t>WTMI31</t>
  </si>
  <si>
    <t>EPN 0119</t>
  </si>
  <si>
    <t>WYMG31</t>
  </si>
  <si>
    <t>Wymondley Grid</t>
  </si>
  <si>
    <t>Berkswell 132kV</t>
  </si>
  <si>
    <t>Coventry 132kV</t>
  </si>
  <si>
    <t>Coventry 132kV_Coventry North__</t>
  </si>
  <si>
    <t>Coventry 132kV_Nuneaton__</t>
  </si>
  <si>
    <t>Coventry 132kV_Hinckley 33__</t>
  </si>
  <si>
    <t>Berkswell 132kV_Warwick 33__</t>
  </si>
  <si>
    <t>Coventry 132kV_Daventry__</t>
  </si>
  <si>
    <t>Coventry 132kV_Rugby__</t>
  </si>
  <si>
    <t>Coventry 132kV_Pailton__</t>
  </si>
  <si>
    <t>Coventry 132kV_Whitley__</t>
  </si>
  <si>
    <t>Berkswell 132kV_Coventry Central__</t>
  </si>
  <si>
    <t>Berkswell 132kV_Coventry South__</t>
  </si>
  <si>
    <t>Berkswell 132kV_Coventry West__</t>
  </si>
  <si>
    <t>Berkswell 132kV_Harbury__</t>
  </si>
  <si>
    <t>HYB:[Coventry 132kV_Coventry North__] &amp; [Coventry 132kV_Nuneaton__]-&gt;Coventry 132kV_Coventry North_Newdigate</t>
  </si>
  <si>
    <t>HYB:[Berkswell 132kV_Warwick 33__] &amp; [Berkswell 132kV_Coventry West__]-&gt;Berkswell 132kV_Warwick 33_Kenilworth (T1 &amp; T2)</t>
  </si>
  <si>
    <t>HYB:[Coventry 132kV_Daventry__] &amp; [Coventry 132kV_Rugby__]-&gt;Coventry 132kV_Daventry_Crick (T1 &amp; T2 T3)</t>
  </si>
  <si>
    <t>HYB:[Coventry 132kV_Rugby__] &amp; [Coventry 132kV_Pailton__]-&gt;Coventry 132kV_Rugby_Rugby Gateway</t>
  </si>
  <si>
    <t>Coventry 132kV_Whitley_Ryton (Peugeot-Talbot)</t>
  </si>
  <si>
    <t>Coventry 132kV_Whitley_Whitley 11</t>
  </si>
  <si>
    <t>Berkswell 132kV_Coventry Central_Sandy Lane 6.6</t>
  </si>
  <si>
    <t>Coventry 132kV_Nuneaton_Coton Road 11</t>
  </si>
  <si>
    <t>Coventry 132kV_Rugby_Union Street</t>
  </si>
  <si>
    <t>Berkswell 132kV_Harbury_Southam</t>
  </si>
  <si>
    <t>Coventry 132kV_Coventry North_Ansty</t>
  </si>
  <si>
    <t>Coventry 132kV_Nuneaton_Arley</t>
  </si>
  <si>
    <t>Berkswell 132kV_Warwick 33_Banbury Road</t>
  </si>
  <si>
    <t>Coventry 132kV_Hinckley 33_Barwell</t>
  </si>
  <si>
    <t>Coventry 132kV_Daventry_Braunston Road</t>
  </si>
  <si>
    <t>Coventry 132kV_Rugby_Brownsover</t>
  </si>
  <si>
    <t>Berkswell 132kV_Warwick 33_Campion Hills</t>
  </si>
  <si>
    <t>Coventry 132kV_Pailton_Churchover</t>
  </si>
  <si>
    <t>Berkswell 132kV_Warwick 33_Claverdon</t>
  </si>
  <si>
    <t>Coventry 132kV_Coventry North_Coventry Arena</t>
  </si>
  <si>
    <t>Coventry 132kV_Coventry North_Coventry Colliery (Prologis)</t>
  </si>
  <si>
    <t>Coventry 132kV_Whitley_Copsewood</t>
  </si>
  <si>
    <t>Coventry 132kV_Pailton_Magna Park</t>
  </si>
  <si>
    <t>Coventry 132kV_Rugby 132 11__</t>
  </si>
  <si>
    <t>Berkswell 132kV_Coventry Central_Courthouse Green 11</t>
  </si>
  <si>
    <t>Berkswell 132kV_Coventry Central_Courthouse Green 6.6</t>
  </si>
  <si>
    <t>Berkswell 132kV_Coventry Central_Courtaulds 6.6</t>
  </si>
  <si>
    <t>Coventry 132kV_Coventry North_Coventry North 11</t>
  </si>
  <si>
    <t>Coventry 132kV_Coventry South 132 11__</t>
  </si>
  <si>
    <t>Berkswell 132kV_Coventry West_Coventry West 6.6</t>
  </si>
  <si>
    <t>Berkswell 132kV_Coventry Central_Cox Street 6.6</t>
  </si>
  <si>
    <t>Coventry 132kV_Daventry_Crick (T1 &amp; T2 T3)</t>
  </si>
  <si>
    <t>Berkswell 132kV_Coventry West_Torrington Avenue</t>
  </si>
  <si>
    <t>_NO NAME_ [CWRU5J]</t>
  </si>
  <si>
    <t>Coventry 132kV_Daventry_Daventry 11</t>
  </si>
  <si>
    <t>Berkswell 132kV_Coventry Central_Dunlop 6.6</t>
  </si>
  <si>
    <t>Coventry 132kV_Rugby_English Electric</t>
  </si>
  <si>
    <t>Berkswell 132kV_Harbury_Gaydon</t>
  </si>
  <si>
    <t>Coventry 132kV_Nuneaton_Gipsy Lane</t>
  </si>
  <si>
    <t>Coventry 132kV_Whitley_Gulson Road 6.6</t>
  </si>
  <si>
    <t>Berkswell 132kV_Harbury_Harbury 11</t>
  </si>
  <si>
    <t>Berkswell 132kV_Coventry West_Hawkesmill Lane 6.6</t>
  </si>
  <si>
    <t>Coventry 132kV_Rugby_Hillmorton</t>
  </si>
  <si>
    <t>Berkswell 132kV_Coventry Central_Holbrook Lane 6.6</t>
  </si>
  <si>
    <t>Berkswell 132kV_Coventry South_Holyhead Road</t>
  </si>
  <si>
    <t>Coventry 132kV_Nuneaton_Whittleford</t>
  </si>
  <si>
    <t>Berkswell 132kV_Coventry West_Jaguar Cars Brown Lane</t>
  </si>
  <si>
    <t>Berkswell 132kV_Harbury_JLRGAYDEN T1&amp;T2</t>
  </si>
  <si>
    <t>Berkswell 132kV_Coventry South_JLRWhit T1&amp;T2</t>
  </si>
  <si>
    <t>Berkswell 132kV_Warwick 33_Kenilworth (T1 &amp; T2)</t>
  </si>
  <si>
    <t>Coventry 132kV_Daventry_Welton</t>
  </si>
  <si>
    <t>Coventry 132kV_Nuneaton_Langdale Drive</t>
  </si>
  <si>
    <t>Coventry 132kV_Rugby_Lawford</t>
  </si>
  <si>
    <t>Berkswell 132kV_Warwick 33_Lockheed</t>
  </si>
  <si>
    <t>Berkswell 132kV_Harbury_LOIT 1</t>
  </si>
  <si>
    <t>Coventry 132kV_Whitley_London Road 6.6</t>
  </si>
  <si>
    <t>Coventry 132kV_Pailton_Lutterworth</t>
  </si>
  <si>
    <t>Coventry 132kV_Hinckley 33_Middlefield</t>
  </si>
  <si>
    <t>Coventry 132kV_Coventry North_Newdigate</t>
  </si>
  <si>
    <t>Coventry 132kV_Nuneaton_Nuneaton 11</t>
  </si>
  <si>
    <t>Berkswell 132kV_Warwick 33_Princethorpe</t>
  </si>
  <si>
    <t>Coventry 132kV_Rugby_Rugby Cement</t>
  </si>
  <si>
    <t>Coventry 132kV_Rugby_Rugby Gateway</t>
  </si>
  <si>
    <t>Coventry 132kV_Pailton_Sapcote (T1 &amp; T2)</t>
  </si>
  <si>
    <t>Berkswell 132kV_Coventry South_Spon Street 6.6 (T1 &amp; T2)</t>
  </si>
  <si>
    <t>_NO NAME_ [STRE5GAS]</t>
  </si>
  <si>
    <t>_NO NAME_ [SUTELMLVSTOR]</t>
  </si>
  <si>
    <t>Berkswell 132kV_Warwick 33_Tournament Fields</t>
  </si>
  <si>
    <t>Coventry 132kV_Coventry North_Walsgrave</t>
  </si>
  <si>
    <t>Berkswell 132kV_Coventry South_Warwick University</t>
  </si>
  <si>
    <t>Berkswell 132kV_Warwick 132 11__</t>
  </si>
  <si>
    <t>Coventry 132kV_Daventry_Weedon</t>
  </si>
  <si>
    <t>Coventry 132kV_Daventry_West Haddon</t>
  </si>
  <si>
    <t>Berkswell 132kV_Warwick 33_Wise Street</t>
  </si>
  <si>
    <t>Coventry 132kV_Daventry_Woodford Halse</t>
  </si>
  <si>
    <t>Coventry 132kV_Hinckley 33_Wood Lane</t>
  </si>
  <si>
    <t>Chesterfield 132kV</t>
  </si>
  <si>
    <t>Chesterfield 132kV_Mansfield__</t>
  </si>
  <si>
    <t>Chesterfield 132kV_Alfreton__</t>
  </si>
  <si>
    <t>_NO NAME_ [ANN3STOR]</t>
  </si>
  <si>
    <t>Chesterfield 132kV_Annesley (1 &amp; 2)__</t>
  </si>
  <si>
    <t>Chesterfield 132kV_Annesley (3 &amp; 4)__</t>
  </si>
  <si>
    <t>Chesterfield 132kV_Chesterfield 33__</t>
  </si>
  <si>
    <t>Chesterfield 132kV_Clipstone__</t>
  </si>
  <si>
    <t>Chesterfield 132kV_Whitwell__</t>
  </si>
  <si>
    <t>Chesterfield 132kV_Staveley__</t>
  </si>
  <si>
    <t>Stalybridge 132kV_Buxton (Part)__</t>
  </si>
  <si>
    <t>_NO NAME_ [Busbar10-Busbar17]</t>
  </si>
  <si>
    <t>Chesterfield 132kV_Goitside__</t>
  </si>
  <si>
    <t>HYB:[Chesterfield 132kV_Mansfield__] &amp; [Chesterfield 132kV_Annesley (1 &amp; 2)__] &amp; [Chesterfield 132kV_Annesley (3 &amp; 4)__]-&gt;Chesterfield 132kV_Annesley (3 &amp; 4)_Sutton Junction (T1 T2 &amp; T3)</t>
  </si>
  <si>
    <t>HYB:[Chesterfield 132kV_Annesley (1 &amp; 2)__] &amp; [Chesterfield 132kV_Annesley (3 &amp; 4)__]-&gt;Chesterfield 132kV_Annesley (3 &amp; 4)_Annesley (Kirkby)</t>
  </si>
  <si>
    <t>HYB:[Chesterfield 132kV_Annesley (1 &amp; 2)__] &amp; [Chesterfield 132kV_Annesley (3 &amp; 4)__]-&gt;Chesterfield 132kV_Annesley (1 &amp; 2)_Sherwood Park</t>
  </si>
  <si>
    <t>HYB:[Chesterfield 132kV_Annesley (1 &amp; 2)__] &amp; [Chesterfield 132kV_Annesley (3 &amp; 4)__]-&gt;Chesterfield 132kV_Annesley (3 &amp; 4)_Huthwaite</t>
  </si>
  <si>
    <t>HYB:[Chesterfield 132kV_Annesley (1 &amp; 2)__] &amp; [Chesterfield 132kV_Annesley (3 &amp; 4)__]-&gt;Chesterfield 132kV_Annesley (1 &amp; 2)_Hucknall</t>
  </si>
  <si>
    <t>HYB:[Chesterfield 132kV_Annesley (1 &amp; 2)__] &amp; [Chesterfield 132kV_Annesley (3 &amp; 4)__]-&gt;Chesterfield 132kV_Annesley (1 &amp; 2)_Calverton</t>
  </si>
  <si>
    <t>HYB:[Chesterfield 132kV_Annesley (1 &amp; 2)__] &amp; [Chesterfield 132kV_Annesley (3 &amp; 4)__]-&gt;Chesterfield 132kV_Annesley (1 &amp; 2)_Blidworth</t>
  </si>
  <si>
    <t>HYB:[Chesterfield 132kV_Whitwell__] &amp; [Chesterfield 132kV_Staveley__]-&gt;Chesterfield 132kV_Whitwell_Westhorpe (TA &amp; TB)</t>
  </si>
  <si>
    <t>HYB:[Chesterfield 132kV_Whitwell__] &amp; [Chesterfield 132kV_Staveley__]-&gt;Chesterfield 132kV_Whitwell_Halfway (TA &amp; TB)</t>
  </si>
  <si>
    <t>Chesterfield 132kV_Chesterfield 33_Sheepbridge</t>
  </si>
  <si>
    <t>Chesterfield 132kV_Chesterfield 33_Danesmoor</t>
  </si>
  <si>
    <t>Chesterfield 132kV_Mansfield_Mansfield 11</t>
  </si>
  <si>
    <t>Chesterfield 132kV_Mansfield_Acreage Lane</t>
  </si>
  <si>
    <t>Chesterfield 132kV_Alfreton_Meadow Lane</t>
  </si>
  <si>
    <t>Chesterfield 132kV_Clipstone_Crown Farm</t>
  </si>
  <si>
    <t>Chesterfield 132kV_Mansfield_Skegby Lane</t>
  </si>
  <si>
    <t>Chesterfield 132kV_Alfreton_Ambergate</t>
  </si>
  <si>
    <t>_NO NAME_ [ANDP9GE]</t>
  </si>
  <si>
    <t>_NO NAME_ [ANN9STOR]</t>
  </si>
  <si>
    <t>Chesterfield 132kV_Annesley (3 &amp; 4)_Annesley (Kirkby)</t>
  </si>
  <si>
    <t>_NO NAME_ [BACL9ESS]</t>
  </si>
  <si>
    <t>Chesterfield 132kV_Clipstone_Bilsthorpe</t>
  </si>
  <si>
    <t>Chesterfield 132kV_Chesterfield 33_Biwaters</t>
  </si>
  <si>
    <t>Chesterfield 132kV_Alfreton_Blackwell</t>
  </si>
  <si>
    <t>Chesterfield 132kV_Annesley (1 &amp; 2)_Blidworth</t>
  </si>
  <si>
    <t>Chesterfield 132kV_Chesterfield 33_Bolsover</t>
  </si>
  <si>
    <t>Chesterfield 132kV_Pinxton 132 11__</t>
  </si>
  <si>
    <t>Chesterfield 132kV_Clipstone_Budby</t>
  </si>
  <si>
    <t>_NO NAME_ [Busbar16]</t>
  </si>
  <si>
    <t>Chesterfield 132kV_Annesley (1 &amp; 2)_Calverton</t>
  </si>
  <si>
    <t>_NO NAME_ [CCE 5]</t>
  </si>
  <si>
    <t>Chesterfield 132kV_Clipstone_Clipstone 11</t>
  </si>
  <si>
    <t>Chesterfield 132kV_Whitwell_Clowne</t>
  </si>
  <si>
    <t>Chesterfield 132kV_Whitwell_Craggs Lane</t>
  </si>
  <si>
    <t>Chesterfield 132kV_Staveley_Eckington</t>
  </si>
  <si>
    <t>Chesterfield 132kV_Annesley (1 &amp; 2)_Farnsfield</t>
  </si>
  <si>
    <t>Stalybridge 132kV_Buxton (Part)_Flagg</t>
  </si>
  <si>
    <t>Chesterfield 132kV_Goitside_Goitside 6.6</t>
  </si>
  <si>
    <t>Chesterfield 132kV_Chesterfield 33_Grassmoor</t>
  </si>
  <si>
    <t>_NO NAME_ [GRCE5GE]</t>
  </si>
  <si>
    <t>Chesterfield 132kV_Whitwell_Halfway (TA &amp; TB)</t>
  </si>
  <si>
    <t>_NO NAME_ [HERL5J]</t>
  </si>
  <si>
    <t>_NO NAME_ [HIND9GE]</t>
  </si>
  <si>
    <t>Stalybridge 132kV_Buxton (Part)_Hindlow</t>
  </si>
  <si>
    <t>Chesterfield 132kV_Whitwell_Holme Carr</t>
  </si>
  <si>
    <t>Chesterfield 132kV_Annesley (1 &amp; 2)_Hucknall</t>
  </si>
  <si>
    <t>Chesterfield 132kV_Annesley (3 &amp; 4)_Huthwaite</t>
  </si>
  <si>
    <t>Chesterfield 132kV_Mansfield_Lime Tree Place</t>
  </si>
  <si>
    <t>Chesterfield 132kV_Clipstone_Ollerton</t>
  </si>
  <si>
    <t>Chesterfield 132kV_Goitside_Queens Park</t>
  </si>
  <si>
    <t>Chesterfield 132kV_Alfreton_Ravensdale Park</t>
  </si>
  <si>
    <t>Chesterfield 132kV_Goitside_Robin Hood</t>
  </si>
  <si>
    <t>Chesterfield 132kV_Chesterfield 33_Robert Hyde</t>
  </si>
  <si>
    <t>Chesterfield 132kV_Clipstone_Rufford</t>
  </si>
  <si>
    <t>_NO NAME_ [SHEL5GEN]</t>
  </si>
  <si>
    <t>Chesterfield 132kV_Whitwell_Shirebrook</t>
  </si>
  <si>
    <t>Chesterfield 132kV_Annesley (1 &amp; 2)_Sherwood Park</t>
  </si>
  <si>
    <t>Chesterfield 132kV_Goitside_Sheffield Road 11</t>
  </si>
  <si>
    <t>Chesterfield 132kV_Goitside_Sheffield Road 6.6</t>
  </si>
  <si>
    <t>Chesterfield 132kV_Annesley (3 &amp; 4)_Sutton Junction (T1 T2 &amp; T3)</t>
  </si>
  <si>
    <t>Chesterfield 132kV_Alfreton_Somercotes</t>
  </si>
  <si>
    <t>Chesterfield 132kV_Staveley_Staveley 11</t>
  </si>
  <si>
    <t>Chesterfield 132kV_Staveley_Staveley Works</t>
  </si>
  <si>
    <t>Chesterfield 132kV_Mansfield_Teversal</t>
  </si>
  <si>
    <t>_NO NAME_ [THES9GE]</t>
  </si>
  <si>
    <t>Chesterfield 132kV_Clipstone_Thoresby</t>
  </si>
  <si>
    <t>Chesterfield 132kV_Goitside_Walton</t>
  </si>
  <si>
    <t>Chesterfield 132kV_Clipstone_Warsop</t>
  </si>
  <si>
    <t>Chesterfield 132kV_Alfreton_Wessington</t>
  </si>
  <si>
    <t>Chesterfield 132kV_Whitwell_Westhorpe (TA &amp; TB)</t>
  </si>
  <si>
    <t>Chesterfield 132kV_Goitside_Wingerworth</t>
  </si>
  <si>
    <t>Drakelow 132kV</t>
  </si>
  <si>
    <t>Willington 132kV</t>
  </si>
  <si>
    <t>Willington 132kV_Spondon__</t>
  </si>
  <si>
    <t>Willington 132kV_Derby South__</t>
  </si>
  <si>
    <t>Willington 132kV_Winster__</t>
  </si>
  <si>
    <t>Drakelow 132kV_Gresley__</t>
  </si>
  <si>
    <t>Drakelow 132kV_Burton 33__</t>
  </si>
  <si>
    <t>Drakelow 132kV_Burton South__</t>
  </si>
  <si>
    <t>Willington 132kV_Stanton__</t>
  </si>
  <si>
    <t>Willington 132kV_Derby 33__</t>
  </si>
  <si>
    <t>Willington 132kV_Uttoxeter__</t>
  </si>
  <si>
    <t>Willington 132kV_Heanor__</t>
  </si>
  <si>
    <t>_NO NAME_ [GRIG3WF]</t>
  </si>
  <si>
    <t>Willington 132kV_Derby South (GT5) (R.R Sinfin 'C')__</t>
  </si>
  <si>
    <t>HYB:[Willington 132kV_Spondon__] &amp; [Willington 132kV_Heanor__]-&gt;Willington 132kV_Heanor_Morley (T1 &amp; T2)</t>
  </si>
  <si>
    <t>HYB:[Willington 132kV_Spondon__] &amp; [Willington 132kV_Derby South__]-&gt;Willington 132kV_Spondon_Melbourne (T1 &amp; T2)</t>
  </si>
  <si>
    <t>HYB:[Drakelow 132kV_Gresley__] &amp; [Drakelow 132kV_Burton South__]-&gt;Drakelow 132kV_Gresley_Gresley (T1 T2 &amp; T3)</t>
  </si>
  <si>
    <t>HYB:[Drakelow 132kV_Burton 33__] &amp; [Drakelow 132kV_Burton South__]-&gt;Drakelow 132kV_Burton South_Wellington Street (T1 T2 &amp; T3)</t>
  </si>
  <si>
    <t>HYB:[Drakelow 132kV_Burton 33__] &amp; [Drakelow 132kV_Burton South__]-&gt;Drakelow 132kV_Burton South_Station Street (T1 &amp; T2)</t>
  </si>
  <si>
    <t>Willington 132kV_Uttoxeter_Rocester</t>
  </si>
  <si>
    <t>Willington 132kV_Spondon_Castle Donington</t>
  </si>
  <si>
    <t>Drakelow 132kV_Burton 132 11__</t>
  </si>
  <si>
    <t>Drakelow 132kV_Gresley_Moira</t>
  </si>
  <si>
    <t>Willington 132kV_Derby South_Allenton</t>
  </si>
  <si>
    <t>Willington 132kV_Winster_Ashbourne</t>
  </si>
  <si>
    <t>Drakelow 132kV_Gresley_Ashby-De-La-Zouch</t>
  </si>
  <si>
    <t>Willington 132kV_Winster_Bakewell</t>
  </si>
  <si>
    <t>Drakelow 132kV_Burton South_Barton Under Needwood</t>
  </si>
  <si>
    <t>Willington 132kV_Spondon_Belper</t>
  </si>
  <si>
    <t>_NO NAME_ [BREF9ESS]</t>
  </si>
  <si>
    <t>Drakelow 132kV_Burton 33_Bretby</t>
  </si>
  <si>
    <t>Drakelow 132kV_Burton 33_Trent Alloys</t>
  </si>
  <si>
    <t>_NO NAME_ [CAL5J]</t>
  </si>
  <si>
    <t>Willington 132kV_Winster_Cromford</t>
  </si>
  <si>
    <t>Willington 132kV_Derby 33_Chaddesden</t>
  </si>
  <si>
    <t>Willington 132kV_Uttoxeter_Church Street</t>
  </si>
  <si>
    <t>Willington 132kV_Derby 33_Darley Abbey</t>
  </si>
  <si>
    <t>Willington 132kV_Heanor_Denby</t>
  </si>
  <si>
    <t>Willington 132kV_Derby 132 11 (Board 1 &amp; 2)__</t>
  </si>
  <si>
    <t>_NO NAME_ [DEWT 5]</t>
  </si>
  <si>
    <t>Willington 132kV_Spondon_Spondon 11</t>
  </si>
  <si>
    <t>Willington 132kV_Derby 33_Eagle Centre</t>
  </si>
  <si>
    <t>Drakelow 132kV_Gresley_Gresley (T1 T2 &amp; T3)</t>
  </si>
  <si>
    <t>Drakelow 132kV_Burton 33_Hatton</t>
  </si>
  <si>
    <t>Willington 132kV_Heanor_Heanor 11</t>
  </si>
  <si>
    <t>Willington 132kV_Stanton_Ilkeston</t>
  </si>
  <si>
    <t>Willington 132kV_Stanton_Little Hallam</t>
  </si>
  <si>
    <t>Willington 132kV_Winster_Longcliffe</t>
  </si>
  <si>
    <t>Willington 132kV_Spondon_Long Eaton (T3)</t>
  </si>
  <si>
    <t>Willington 132kV_Derby 33_Mackworth</t>
  </si>
  <si>
    <t>Willington 132kV_Uttoxeter_Marchington</t>
  </si>
  <si>
    <t>Willington 132kV_Winster_Matlock</t>
  </si>
  <si>
    <t>Willington 132kV_Spondon_Melbourne (T1 &amp; T2)</t>
  </si>
  <si>
    <t>Willington 132kV_Winster_Millclose</t>
  </si>
  <si>
    <t>Willington 132kV_Heanor_Moorgreen</t>
  </si>
  <si>
    <t>Willington 132kV_Heanor_Morley (T1 &amp; T2)</t>
  </si>
  <si>
    <t>Willington 132kV_Derby South_Normanton</t>
  </si>
  <si>
    <t>Willington 132kV_Spondon_Ratcliffe On Soar</t>
  </si>
  <si>
    <t>Willington 132kV_Heanor_Ripley</t>
  </si>
  <si>
    <t>Willington 132kV_Stanton_Sandiacre</t>
  </si>
  <si>
    <t>Willington 132kV_Derby South_Rolls Royce ABE</t>
  </si>
  <si>
    <t>Willington 132kV_Derby South_Sinfin Lane</t>
  </si>
  <si>
    <t>Drakelow 132kV_Burton South_Station Street (T1 &amp; T2)</t>
  </si>
  <si>
    <t>_NO NAME_ [TALA9GEN]</t>
  </si>
  <si>
    <t>Willington 132kV_Burnaston 132 11 (Toyota)__</t>
  </si>
  <si>
    <t>Willington 132kV_Spondon_Trent Lane</t>
  </si>
  <si>
    <t>Willington 132kV_Heanor_Watnall</t>
  </si>
  <si>
    <t>Drakelow 132kV_Burton South_Wellington Street (T1 T2 &amp; T3)</t>
  </si>
  <si>
    <t>Willington 132kV_Heanor_Westwood</t>
  </si>
  <si>
    <t>Drakelow 132kV_Gresley_Willesley</t>
  </si>
  <si>
    <t>Drakelow 132kV_Burton 33_Woodville</t>
  </si>
  <si>
    <t>East Claydon 132kV</t>
  </si>
  <si>
    <t>East Claydon 132kV_Stony Stratford__</t>
  </si>
  <si>
    <t>East Claydon 132kV_Bletchley__</t>
  </si>
  <si>
    <t>East Claydon 132kV_Bradwell Abbey__</t>
  </si>
  <si>
    <t>East Claydon 132kV_Brackley__</t>
  </si>
  <si>
    <t>_NO NAME_ [Busbar19]</t>
  </si>
  <si>
    <t>_NO NAME_ [Busbar21]</t>
  </si>
  <si>
    <t>_NO NAME_ [ECLA3-GREM3EF]</t>
  </si>
  <si>
    <t>HYB:[East Claydon 132kV_Stony Stratford__] &amp; [East Claydon 132kV_Brackley__]-&gt;East Claydon 132kV_Brackley_Towcester (T1 &amp; T2)</t>
  </si>
  <si>
    <t>HYB:[East Claydon 132kV_Stony Stratford__] &amp; [East Claydon 132kV_Bletchley__]-&gt;_NO NAME_ [Tattenhoe Primary]</t>
  </si>
  <si>
    <t>HYB:[East Claydon 132kV_Bletchley__] &amp; [East Claydon 132kV_Bradwell Abbey__]-&gt;East Claydon 132kV_Bletchley_Childs Way (T1 &amp; T2 T3)</t>
  </si>
  <si>
    <t>HYB:[East Claydon 132kV_Bletchley__] &amp; [East Claydon 132kV_Bradwell Abbey__]-&gt;East Claydon 132kV_Bletchley_Fox Milne (T1 &amp; T2)</t>
  </si>
  <si>
    <t>East Claydon 132kV_Bradwell Abbey_Wolverton</t>
  </si>
  <si>
    <t>East Claydon 132kV_Bletchley_Bletchley 11</t>
  </si>
  <si>
    <t>East Claydon 132kV_Bletchley_Victoria Road</t>
  </si>
  <si>
    <t>East Claydon 132kV_Bletchley_Fen Farm</t>
  </si>
  <si>
    <t>East Claydon 132kV_Bletchley_Newton Road</t>
  </si>
  <si>
    <t>East Claydon 132kV_Banbury 132 11__</t>
  </si>
  <si>
    <t>_NO NAME_ [BLEL5GE-BLEL9GE]</t>
  </si>
  <si>
    <t>East Claydon 132kV_Brackley_Brackley 11</t>
  </si>
  <si>
    <t>East Claydon 132kV_Brackley_Brackley Town</t>
  </si>
  <si>
    <t>East Claydon 132kV_Stony Stratford_Buckingham</t>
  </si>
  <si>
    <t>_NO NAME_ [Busbar1]</t>
  </si>
  <si>
    <t>East Claydon 132kV_Brackley_Towcester (T1 &amp; T2)</t>
  </si>
  <si>
    <t>_NO NAME_ [Busbar20]</t>
  </si>
  <si>
    <t>_NO NAME_ [Busbar22]</t>
  </si>
  <si>
    <t>_NO NAME_ [Busbar5]</t>
  </si>
  <si>
    <t>East Claydon 132kV_Stony Stratford_Calvert</t>
  </si>
  <si>
    <t>East Claydon 132kV_Bletchley_Childs Way (T1 &amp; T2 T3)</t>
  </si>
  <si>
    <t>East Claydon 132kV_Bradwell Abbey_CLPK55J__</t>
  </si>
  <si>
    <t>East Claydon 132kV_Bletchley_Fox Milne (T1 &amp; T2)</t>
  </si>
  <si>
    <t>East Claydon 132kV_Stony Stratford_Eldergate</t>
  </si>
  <si>
    <t>_NO NAME_ [GREM5EF]</t>
  </si>
  <si>
    <t>East Claydon 132kV_Bradwell Abbey_Hanslope Park (T1 &amp; T2 OS)</t>
  </si>
  <si>
    <t>East Claydon 132kV_Stony Stratford_Kiln Farm</t>
  </si>
  <si>
    <t>East Claydon 132kV_Bletchley_Kingston</t>
  </si>
  <si>
    <t>_NO NAME_ [LR 5]</t>
  </si>
  <si>
    <t>East Claydon 132kV_Bradwell Abbey_Marlborough Street</t>
  </si>
  <si>
    <t>East Claydon 132kV_Bletchley_Maxwell House Data Centre</t>
  </si>
  <si>
    <t>East Claydon 132kV_Bradwell Abbey_Newport Pagnell</t>
  </si>
  <si>
    <t>East Claydon 132kV_Bradwell Abbey_Portway</t>
  </si>
  <si>
    <t>East Claydon 132kV_Bletchley_Secklow Gate</t>
  </si>
  <si>
    <t>_NO NAME_ [SHAM5J]</t>
  </si>
  <si>
    <t>East Claydon 132kV_Stony Stratford_Shenley Wood</t>
  </si>
  <si>
    <t>East Claydon 132kV_Brackley_Silverstone</t>
  </si>
  <si>
    <t>East Claydon 132kV_Brackley_Thenford</t>
  </si>
  <si>
    <t>East Claydon 132kV_Bletchley_Wavendon Gate</t>
  </si>
  <si>
    <t>_NO NAME_ [WHITH9]</t>
  </si>
  <si>
    <t>East Claydon 132kV_Stony Stratford_Wicken</t>
  </si>
  <si>
    <t>East Claydon 132kV_Stony Stratford_Winslow</t>
  </si>
  <si>
    <t>Enderby 132kV</t>
  </si>
  <si>
    <t>Ratcliffe 132kV</t>
  </si>
  <si>
    <t>Stoke Bardolph 132kV</t>
  </si>
  <si>
    <t>Ratcliffe 132kV_Willoughby__</t>
  </si>
  <si>
    <t>Enderby 132kV_Wigston 33__</t>
  </si>
  <si>
    <t>Stoke Bardolph 132kV_Nottingham North 33__</t>
  </si>
  <si>
    <t>Stoke Bardolph 132kV_Nottingham East__</t>
  </si>
  <si>
    <t>Ratcliffe 132kV_Loughborough 33__</t>
  </si>
  <si>
    <t>Enderby 132kV_Coalville__</t>
  </si>
  <si>
    <t>Enderby 132kV_Leicester North__</t>
  </si>
  <si>
    <t>Ratcliffe 132kV_Nottingham__</t>
  </si>
  <si>
    <t>Enderby 132kV_Leicester__</t>
  </si>
  <si>
    <t>Ratcliffe 132kV_Toton__</t>
  </si>
  <si>
    <t>Enderby 132kV_Leicester East__</t>
  </si>
  <si>
    <t>HYB:[Stoke Bardolph 132kV_Nottingham North 33__] &amp; [Stoke Bardolph 132kV_Nottingham East__]-&gt;Stoke Bardolph 132kV_Nottingham East_Arnold (T1 &amp; T2)</t>
  </si>
  <si>
    <t>HYB:[Enderby 132kV_Leicester North__] &amp; [Enderby 132kV_Leicester__]-&gt;Enderby 132kV_Leicester_Hockley Farm Road</t>
  </si>
  <si>
    <t>HYB:[Ratcliffe 132kV_Nottingham__] &amp; [Ratcliffe 132kV_Nottingham__]-&gt;Ratcliffe 132kV_Nottingham_Wollaton Road</t>
  </si>
  <si>
    <t>HYB:[Ratcliffe 132kV_Nottingham__] &amp; [Ratcliffe 132kV_Nottingham__]-&gt;Ratcliffe 132kV_Nottingham_Lenton</t>
  </si>
  <si>
    <t>HYB:[Ratcliffe 132kV_Nottingham__] &amp; [Ratcliffe 132kV_Nottingham__]-&gt;Ratcliffe 132kV_Nottingham_North Wilford</t>
  </si>
  <si>
    <t>HYB:[Ratcliffe 132kV_Nottingham__] &amp; [Ratcliffe 132kV_Nottingham__]-&gt;Ratcliffe 132kV_Nottingham_Castle Road</t>
  </si>
  <si>
    <t>HYB:[Ratcliffe 132kV_Nottingham__] &amp; [Ratcliffe 132kV_Nottingham__]-&gt;Ratcliffe 132kV_Nottingham_Sneinton</t>
  </si>
  <si>
    <t>HYB:[Ratcliffe 132kV_Nottingham__] &amp; [Ratcliffe 132kV_Nottingham__]-&gt;Ratcliffe 132kV_Nottingham_Clifton</t>
  </si>
  <si>
    <t>Ratcliffe 132kV_Nottingham_Lenton</t>
  </si>
  <si>
    <t>Ratcliffe 132kV_Nottingham_Beeston</t>
  </si>
  <si>
    <t>Ratcliffe 132kV_Nottingham_Sneinton</t>
  </si>
  <si>
    <t>Enderby 132kV_Leicester_Redcross Street</t>
  </si>
  <si>
    <t>Enderby 132kV_Leicester_Leicester 11</t>
  </si>
  <si>
    <t>Enderby 132kV_Leicester East_Highfields</t>
  </si>
  <si>
    <t>Enderby 132kV_Leicester East_Salutation 6.6</t>
  </si>
  <si>
    <t>Enderby 132kV_Leicester East_Stoneygate 6.6</t>
  </si>
  <si>
    <t>Enderby 132kV_Leicester East_Leicester East 6.6</t>
  </si>
  <si>
    <t>Enderby 132kV_Leicester_Hockley Farm Road</t>
  </si>
  <si>
    <t>Enderby 132kV_Leicester East_Thurmaston</t>
  </si>
  <si>
    <t>Enderby 132kV_Wigston 33_Alliance and Leicester</t>
  </si>
  <si>
    <t>Enderby 132kV_Wigston 33_Whetstone</t>
  </si>
  <si>
    <t>Enderby 132kV_Coalville_Worthington</t>
  </si>
  <si>
    <t>Enderby 132kV_Coalville_Nailstone</t>
  </si>
  <si>
    <t>Enderby 132kV_Coalville_Desford</t>
  </si>
  <si>
    <t>Enderby 132kV_Coalville_Osbaston</t>
  </si>
  <si>
    <t>Enderby 132kV_Coalville_Coalville 11</t>
  </si>
  <si>
    <t>Enderby 132kV_Coalville_Mantle Lane</t>
  </si>
  <si>
    <t>Stoke Bardolph 132kV_Nottingham East_Arnold (T1 &amp; T2)</t>
  </si>
  <si>
    <t>Ratcliffe 132kV_Loughborough 33_Astrazeneca</t>
  </si>
  <si>
    <t>Enderby 132kV_Coalville_Bardon Road</t>
  </si>
  <si>
    <t>Enderby 132kV_Leicester North_Beaumont Leys</t>
  </si>
  <si>
    <t>Ratcliffe 132kV_Willoughby_British Gypsum</t>
  </si>
  <si>
    <t>Ratcliffe 132kV_Willoughby_Bingham (T1)</t>
  </si>
  <si>
    <t>Enderby 132kV_Leicester North_Birstall</t>
  </si>
  <si>
    <t>Ratcliffe 132kV_Nottingham_Generation (Boots (T2))</t>
  </si>
  <si>
    <t>Ratcliffe 132kV_Nottingham_Boots (T1) (Load)</t>
  </si>
  <si>
    <t>Enderby 132kV_Leicester_Braunstone</t>
  </si>
  <si>
    <t>Ratcliffe 132kV_Loughborough 33_Brush</t>
  </si>
  <si>
    <t>Stoke Bardolph 132kV_Nottingham North 33_Bulwell</t>
  </si>
  <si>
    <t>Enderby 132kV_Carlton Park 132 11__</t>
  </si>
  <si>
    <t>Ratcliffe 132kV_Nottingham_Castle Road</t>
  </si>
  <si>
    <t>Enderby 132kV_Coalville_Caterpillar_Caterpillar UK</t>
  </si>
  <si>
    <t>Ratcliffe 132kV_Toton_Chilwell</t>
  </si>
  <si>
    <t>Stoke Bardolph 132kV_Nottingham North 33_Cinderhill</t>
  </si>
  <si>
    <t>Ratcliffe 132kV_Nottingham_Clifton</t>
  </si>
  <si>
    <t>Stoke Bardolph 132kV_Nottingham East_Colwick</t>
  </si>
  <si>
    <t>Ratcliffe 132kV_Nottingham_Cotgrave</t>
  </si>
  <si>
    <t>Ratcliffe 132kV_Willoughby_East Leake</t>
  </si>
  <si>
    <t>Stoke Bardolph 132kV_Nottingham East_Gedling</t>
  </si>
  <si>
    <t>Enderby 132kV_Leicester North_Groby Road</t>
  </si>
  <si>
    <t>Enderby 132kV_Leicester East_Hamilton</t>
  </si>
  <si>
    <t>Enderby 132kV_Hinckley 132 11__</t>
  </si>
  <si>
    <t>Ratcliffe 132kV_Loughborough 33_Shepshed</t>
  </si>
  <si>
    <t>Enderby 132kV_Coalville_Interlink Park</t>
  </si>
  <si>
    <t>Enderby 132kV_Leicester_Jupiter</t>
  </si>
  <si>
    <t>Ratcliffe 132kV_Willoughby_Keyworth</t>
  </si>
  <si>
    <t>Enderby 132kV_Leicester North_Leicester North 11</t>
  </si>
  <si>
    <t>Enderby 132kV_Leicester North_Lero 6.6</t>
  </si>
  <si>
    <t>Ratcliffe 132kV_Toton_Long Eaton (T1, T2)</t>
  </si>
  <si>
    <t>Ratcliffe 132kV_Loughborough 132 11__</t>
  </si>
  <si>
    <t>_NO NAME_ [LRHS55J]</t>
  </si>
  <si>
    <t>Stoke Bardolph 132kV_Nottingham East_Mapperley</t>
  </si>
  <si>
    <t>Stoke Bardolph 132kV_Nottingham North 33_Marlborough Road</t>
  </si>
  <si>
    <t>Enderby 132kV_Leicester_Mansfield Street</t>
  </si>
  <si>
    <t>Ratcliffe 132kV_Willoughby_Mountsorrel</t>
  </si>
  <si>
    <t>Ratcliffe 132kV_Nottingham_Talbot Street</t>
  </si>
  <si>
    <t>Stoke Bardolph 132kV_Nottingham North 132 11__</t>
  </si>
  <si>
    <t>_NO NAME_ [NOTR5STOR]</t>
  </si>
  <si>
    <t>Ratcliffe 132kV_Nottingham_North Wilford</t>
  </si>
  <si>
    <t>Ratcliffe 132kV_Willoughby_Old Dalby (T2)</t>
  </si>
  <si>
    <t>_NO NAME_ [PRIR5STOR-PRIR9STOR]</t>
  </si>
  <si>
    <t>Ratcliffe 132kV_Loughborough 33_Quorn</t>
  </si>
  <si>
    <t>Ratcliffe 132kV_Ratcliffe PS Dem__</t>
  </si>
  <si>
    <t>_NO NAME_ [REDS9G]</t>
  </si>
  <si>
    <t>Ratcliffe 132kV_Willoughby_South Croxton</t>
  </si>
  <si>
    <t>Ratcliffe 132kV_Willoughby_Syston</t>
  </si>
  <si>
    <t>Enderby 132kV_Leicester East_Thurnby</t>
  </si>
  <si>
    <t>Ratcliffe 132kV_Toton_Toton 11</t>
  </si>
  <si>
    <t>Ratcliffe 132kV_Nottingham_West Bridgford</t>
  </si>
  <si>
    <t>Ratcliffe 132kV_Willoughby_Wide Lane Solar Farm generation</t>
  </si>
  <si>
    <t>Enderby 132kV_Wigston 132 11__</t>
  </si>
  <si>
    <t>Ratcliffe 132kV_Willoughby_Willoughby 11</t>
  </si>
  <si>
    <t>Enderby 132kV_Wigston 33_Wigston Magna</t>
  </si>
  <si>
    <t>_NO NAME_ [WIST5GE-WIST9GE]</t>
  </si>
  <si>
    <t>Ratcliffe 132kV_Nottingham_Wollaton Road</t>
  </si>
  <si>
    <t>Ratcliffe 132kV_Loughborough 33_Wymeswold Solar Park</t>
  </si>
  <si>
    <t>Grendon 132kV</t>
  </si>
  <si>
    <t>_NO NAME_ [HUNT1J-PFZ124/1]</t>
  </si>
  <si>
    <t>_NO NAME_ [HUNT1K-PFZ124/2]</t>
  </si>
  <si>
    <t>HYB:[_NO NAME_ [HUNT1J-PFZ124/1]] &amp; [_NO NAME_ [HUNT1K-PFZ124/2]]-&gt;Grendon 132kV_Huntingdon33__</t>
  </si>
  <si>
    <t>HYB:[_NO NAME_ [HUNT1J-PFZ124/1]] &amp; [_NO NAME_ [HUNT1K-PFZ124/2]]-&gt;Grendon 132kV_Huntingdon11__</t>
  </si>
  <si>
    <t>Grendon 132kV_Northampton West__</t>
  </si>
  <si>
    <t>Grendon 132kV_Northampton__</t>
  </si>
  <si>
    <t>Grendon 132kV_Corby__</t>
  </si>
  <si>
    <t>Grendon 132kV_Wellingborough__</t>
  </si>
  <si>
    <t>Grendon 132kV_Kettering__</t>
  </si>
  <si>
    <t>Grendon 132kV_Northampton East__</t>
  </si>
  <si>
    <t>Grendon 132kV_Kibworth__</t>
  </si>
  <si>
    <t>Grendon 132kV_Irthlingborough__</t>
  </si>
  <si>
    <t>Grendon 132kV_Oakham__</t>
  </si>
  <si>
    <t>Grendon 132kV_Melton Mowbray__</t>
  </si>
  <si>
    <t>Grendon 132kV_Huntingdon33__</t>
  </si>
  <si>
    <t>Grendon 132kV_RAE3J__</t>
  </si>
  <si>
    <t>HYB:[Grendon 132kV_Northampton West__] &amp; [Grendon 132kV_Northampton__]-&gt;Grendon 132kV_Northampton_Abington (T1 &amp; T2)</t>
  </si>
  <si>
    <t>HYB:[Grendon 132kV_Northampton West__] &amp; [Grendon 132kV_Northampton__]-&gt;Grendon 132kV_Northampton_Pineham (T1 &amp; T2)</t>
  </si>
  <si>
    <t>HYB:[Grendon 132kV_Northampton West__] &amp; [Grendon 132kV_Northampton__]-&gt;Grendon 132kV_Northampton West_Banbury Lane (T1 &amp; T2)</t>
  </si>
  <si>
    <t>HYB:[Grendon 132kV_Northampton West__] &amp; [Grendon 132kV_Kettering__]-&gt;Grendon 132kV_Northampton West_Chapel Brampton (T1 &amp; T2)</t>
  </si>
  <si>
    <t>HYB:[Grendon 132kV_Northampton__] &amp; [Grendon 132kV_Northampton East__]-&gt;Grendon 132kV_Northampton_Brackmills (T1 &amp; T2)</t>
  </si>
  <si>
    <t>HYB:[Grendon 132kV_Corby__] &amp; [Grendon 132kV_Irthlingborough__]-&gt;Grendon 132kV_Corby_Oundle</t>
  </si>
  <si>
    <t>HYB:[Grendon 132kV_Kettering__] &amp; [Grendon 132kV_Irthlingborough__]-&gt;Grendon 132kV_Kettering_Burton Latimer (T1 &amp; T2)</t>
  </si>
  <si>
    <t>HYB:[Grendon 132kV_Kettering__] &amp; [Grendon 132kV_Irthlingborough__]-&gt;Grendon 132kV_Irthlingborough_Pytchley Road (T1 &amp; T2)</t>
  </si>
  <si>
    <t>HYB:[Grendon 132kV_Kettering__] &amp; [Grendon 132kV_Kibworth__]-&gt;Grendon 132kV_Kibworth_Farndon Road (T1 &amp; T2)</t>
  </si>
  <si>
    <t>Grendon 132kV_Irthlingborough_Thrapston</t>
  </si>
  <si>
    <t>Grendon 132kV_Corby_Hazelwood</t>
  </si>
  <si>
    <t>Grendon 132kV_Wellingborough_Little Irchester</t>
  </si>
  <si>
    <t>Grendon 132kV_Corby_Corby No. 2</t>
  </si>
  <si>
    <t>Grendon 132kV_Northampton_Northampton 11</t>
  </si>
  <si>
    <t>Grendon 132kV_Northampton_Abington (T1 &amp; T2)</t>
  </si>
  <si>
    <t>_NO NAME_ [ABRF55J-ABRF5GE1-ABRF5GE2]</t>
  </si>
  <si>
    <t>Grendon 132kV_ARA5J__</t>
  </si>
  <si>
    <t>Grendon 132kV_Northampton West_Banbury Lane (T1 &amp; T2)</t>
  </si>
  <si>
    <t>Grendon 132kV_Northampton East_Northampton East 11</t>
  </si>
  <si>
    <t>Grendon 132kV_Northampton East_Boothville</t>
  </si>
  <si>
    <t>Grendon 132kV_Northampton_Brackmills (T1 &amp; T2)</t>
  </si>
  <si>
    <t>Grendon 132kV_Kibworth_Bruntingthorpe</t>
  </si>
  <si>
    <t>Grendon 132kV_Northampton West_Ellesmere Avenue</t>
  </si>
  <si>
    <t>Grendon 132kV_Northampton West_Chapel Brampton (T1 &amp; T2)</t>
  </si>
  <si>
    <t>Grendon 132kV_Northampton West_Bugbrooke</t>
  </si>
  <si>
    <t>Grendon 132kV_Kettering_Burton Latimer (T1 &amp; T2)</t>
  </si>
  <si>
    <t>Grendon 132kV_Northampton_Campbell Street</t>
  </si>
  <si>
    <t>Grendon 132kV_Wellingborough_Cannon Street</t>
  </si>
  <si>
    <t>Grendon 132kV_Corby_Corby North Dem</t>
  </si>
  <si>
    <t>Grendon 132kV_Corby_Earlstrees</t>
  </si>
  <si>
    <t>Grendon 132kV_Corby_Corby Central</t>
  </si>
  <si>
    <t>Grendon 132kV_Corby North PS__</t>
  </si>
  <si>
    <t>Grendon 132kV_Northampton East_Denton</t>
  </si>
  <si>
    <t>Grendon 132kV_Kettering_Desborough</t>
  </si>
  <si>
    <t>Grendon 132kV_Northampton East_Earls Barton</t>
  </si>
  <si>
    <t>Grendon 132kV_Oakham_Empingham</t>
  </si>
  <si>
    <t>Grendon 132kV_Oakham_Exton</t>
  </si>
  <si>
    <t>Grendon 132kV_Kibworth_Farndon Road (T1 &amp; T2)</t>
  </si>
  <si>
    <t>Grendon 132kV_Kettering_Field Street</t>
  </si>
  <si>
    <t>Grendon 132kV_Wellingborough_Harrold</t>
  </si>
  <si>
    <t>Grendon 132kV_Wellingborough_Sharnbrook</t>
  </si>
  <si>
    <t>Grendon 132kV_Melton Mowbray_Holwell</t>
  </si>
  <si>
    <t>Grendon 132kV_Huntingdon11__</t>
  </si>
  <si>
    <t>Grendon 132kV_Irthlingborough_Irthlingborough 11</t>
  </si>
  <si>
    <t>Grendon 132kV_Kettering_Kettering North</t>
  </si>
  <si>
    <t>Grendon 132kV_Kibworth_Kibworth 11</t>
  </si>
  <si>
    <t>Grendon 132kV_Northampton West_Kingsthorpe</t>
  </si>
  <si>
    <t>Grendon 132kV_Kibworth_Market Harborough</t>
  </si>
  <si>
    <t>Grendon 132kV_Melton Mowbray_Melton Mowbray 11</t>
  </si>
  <si>
    <t>Grendon 132kV_Oakham_Market Overton (T1)</t>
  </si>
  <si>
    <t>Grendon 132kV_Northampton West_Northampton West 11</t>
  </si>
  <si>
    <t>Grendon 132kV_Oakham_Oakham 11</t>
  </si>
  <si>
    <t>Grendon 132kV_Corby_Oakley</t>
  </si>
  <si>
    <t>Grendon 132kV_Melton Mowbray_Old Dalby (T1)</t>
  </si>
  <si>
    <t>Grendon 132kV_Northampton East_Olney</t>
  </si>
  <si>
    <t>Grendon 132kV_Corby_Oundle</t>
  </si>
  <si>
    <t>Grendon 132kV_Wellingborough_Park Farm</t>
  </si>
  <si>
    <t>Grendon 132kV_Northampton_Pineham (T1 &amp; T2)</t>
  </si>
  <si>
    <t>Grendon 132kV_Irthlingborough_Pytchley Road (T1 &amp; T2)</t>
  </si>
  <si>
    <t>Grendon 132kV_Irthlingborough_Raunds</t>
  </si>
  <si>
    <t>Grendon 132kV_Melton Mowbray_Regent Street</t>
  </si>
  <si>
    <t>Grendon 132kV_Northampton_Roade</t>
  </si>
  <si>
    <t>Grendon 132kV_Corby_Rockingham</t>
  </si>
  <si>
    <t>Grendon 132kV_Irthlingborough_Rushden</t>
  </si>
  <si>
    <t>Grendon 132kV_Oakham_Uppingham</t>
  </si>
  <si>
    <t>Grendon 132kV_Wellingborough 132 11__</t>
  </si>
  <si>
    <t>Grendon 132kV_Northampton East_Wellingborough Road</t>
  </si>
  <si>
    <t>Grendon 132kV_Northampton_Wootton</t>
  </si>
  <si>
    <t>Staythorpe 132kV</t>
  </si>
  <si>
    <t>Bicker Fen 132kV</t>
  </si>
  <si>
    <t>Walpole 132kV</t>
  </si>
  <si>
    <t>West Burton 132kV____</t>
  </si>
  <si>
    <t>HYB:[Staythorpe 132kV] &amp; [Walpole 132kV]-&gt;Staythorpe 132kV_Network Rail Bytham (GT1 &amp; GT2)__</t>
  </si>
  <si>
    <t>Bicker Fen 132kV_Skegness__</t>
  </si>
  <si>
    <t>West Burton 132kV_Lincoln 33__</t>
  </si>
  <si>
    <t>Staythorpe 132kV_Checkerhouse__</t>
  </si>
  <si>
    <t>Walpole 132kV_Boston__</t>
  </si>
  <si>
    <t>Bicker Fen 132kV_Sleaford__</t>
  </si>
  <si>
    <t>Bicker Fen 132kV_Grantham__</t>
  </si>
  <si>
    <t>Staythorpe 132kV_Hawton__</t>
  </si>
  <si>
    <t>Walpole 132kV_Bourne__</t>
  </si>
  <si>
    <t>Walpole 132kV_Stamford__</t>
  </si>
  <si>
    <t>Staythorpe 132kV_Network Rail Bytham (GT1 &amp; GT2)__</t>
  </si>
  <si>
    <t>Walpole 132kV_Network Rail Bretton__</t>
  </si>
  <si>
    <t>Walpole 132kV_Spalding &amp; South Holland__</t>
  </si>
  <si>
    <t>Staythorpe 132kV_Worksop__</t>
  </si>
  <si>
    <t>Walpole 132kV_SWAF3J__</t>
  </si>
  <si>
    <t>Bicker Fen 132kV_Network Rail Grantham (GT1 &amp; GT2)__</t>
  </si>
  <si>
    <t>Walpole 132kV_HEMP3J__</t>
  </si>
  <si>
    <t>Walpole 132kV_KINL3J__</t>
  </si>
  <si>
    <t>Walpole 132kV_KLBR8J__</t>
  </si>
  <si>
    <t>Walpole 132kV_PETC3J__</t>
  </si>
  <si>
    <t>Walpole 132kV_PETR8J__</t>
  </si>
  <si>
    <t>Staythorpe 132kV_Network Rail Retford (GT1 &amp; GT2)__</t>
  </si>
  <si>
    <t>HYB:[Bicker Fen 132kV_Skegness__] &amp; [Bicker Fen 132kV_Sleaford__]-&gt;Bicker Fen 132kV_Skegness_Horncastle (T1 &amp; T2)</t>
  </si>
  <si>
    <t>HYB:[Staythorpe 132kV_Checkerhouse__] &amp; [Staythorpe 132kV_Hawton__]-&gt;Staythorpe 132kV_Hawton_Carlton-on-Trent (T1 &amp; T2)</t>
  </si>
  <si>
    <t>HYB:[Bicker Fen 132kV_Sleaford__] &amp; [Bicker Fen 132kV_Grantham__]-&gt;Bicker Fen 132kV_Grantham_Billingborough</t>
  </si>
  <si>
    <t>HYB:[Bicker Fen 132kV_Sleaford__] &amp; [Bicker Fen 132kV_Grantham__]-&gt;Bicker Fen 132kV_Sleaford_Leadenham (T1 &amp; T2)</t>
  </si>
  <si>
    <t>HYB:[Walpole 132kV_Bourne__] &amp; [Walpole 132kV_Stamford__]-&gt;Walpole 132kV_Stamford_West Deeping (T1 &amp; T2)</t>
  </si>
  <si>
    <t>HYB:[Walpole 132kV_Bourne__] &amp; [Walpole 132kV_Stamford__]-&gt;Walpole 132kV_Stamford_Market Deeping (T1 &amp; T2)</t>
  </si>
  <si>
    <t>Walpole 132kV_Boston_Kirton</t>
  </si>
  <si>
    <t>Walpole 132kV_Boston_Marsh Lane</t>
  </si>
  <si>
    <t>Staythorpe 132kV_Grantham North 132 11__</t>
  </si>
  <si>
    <t>Walpole 132kV_Bourne_Tunnel Bank</t>
  </si>
  <si>
    <t>Staythorpe 132kV_Hawton_Newark Junction</t>
  </si>
  <si>
    <t>West Burton 132kV_Lincoln 132 11__</t>
  </si>
  <si>
    <t>Staythorpe 132kV_Hawton_Hawton 11</t>
  </si>
  <si>
    <t>Staythorpe 132kV_Checkerhouse_Hallcroft Road</t>
  </si>
  <si>
    <t>Staythorpe 132kV_Checkerhouse_Misterton</t>
  </si>
  <si>
    <t>Bicker Fen 132kV_Skegness_Alford</t>
  </si>
  <si>
    <t>West Burton 132kV_Lincoln 33_Anderson Lane</t>
  </si>
  <si>
    <t>Staythorpe 132kV_Asfordby 132 11__</t>
  </si>
  <si>
    <t>_NO NAME_ [BATL9ESS]</t>
  </si>
  <si>
    <t>Staythorpe 132kV_Checkerhouse_Bevercotes</t>
  </si>
  <si>
    <t>West Burton 132kV_Lincoln 33_Beevor Street</t>
  </si>
  <si>
    <t>Bicker Fen 132kV_Grantham_Billingborough</t>
  </si>
  <si>
    <t>Staythorpe 132kV_Hawton_Bingham (T2)</t>
  </si>
  <si>
    <t>_NO NAME_ [BLST5HV-BLST9LV]</t>
  </si>
  <si>
    <t>Staythorpe 132kV_Hawton_Bottesford</t>
  </si>
  <si>
    <t>Walpole 132kV_Bourne_Bourne 11</t>
  </si>
  <si>
    <t>Staythorpe 132kV_Worksop_Manton</t>
  </si>
  <si>
    <t>_NO NAME_ [Boston Biomass  2 -LV]</t>
  </si>
  <si>
    <t>Staythorpe 132kV_Hawton_Carlton-on-Trent (T1 &amp; T2)</t>
  </si>
  <si>
    <t>Staythorpe 132kV_Hawton_Caythorpe</t>
  </si>
  <si>
    <t>_NO NAME_ [CAYTH9]</t>
  </si>
  <si>
    <t>Bicker Fen 132kV_Skegness_Chapel St. Leonards</t>
  </si>
  <si>
    <t>Staythorpe 132kV_Checkerhouse_Checkerhouse 11</t>
  </si>
  <si>
    <t>_NO NAME_ [CLAL5J-CLAL9J]</t>
  </si>
  <si>
    <t>_NO NAME_ [CNFW5GE-CNFW9GE]</t>
  </si>
  <si>
    <t>Bicker Fen 132kV_Sleaford_Cranwell (RAF)</t>
  </si>
  <si>
    <t>Walpole 132kV_Spalding &amp; South Holland_Crowland</t>
  </si>
  <si>
    <t>Bicker Fen 132kV_Sleaford_Leadenham (T1 &amp; T2)</t>
  </si>
  <si>
    <t>_NO NAME_ [DENBT9GEN]</t>
  </si>
  <si>
    <t>West Burton 132kV_Lincoln 33_Doddington Park</t>
  </si>
  <si>
    <t>Walpole 132kV_Boston_Donington</t>
  </si>
  <si>
    <t>Walpole 132kV_Bourne_Dowsby Fen</t>
  </si>
  <si>
    <t>Bicker Fen 132kV_Grantham_Easton</t>
  </si>
  <si>
    <t>_NO NAME_ [ECO25GE]</t>
  </si>
  <si>
    <t>_NO NAME_ [EFWG5HV]</t>
  </si>
  <si>
    <t>West Burton 132kV_Lincoln 33_Fiskerton</t>
  </si>
  <si>
    <t>_NO NAME_ [FISK9GAS]</t>
  </si>
  <si>
    <t>Staythorpe 132kV_Hawton_Fernwood</t>
  </si>
  <si>
    <t>Bicker Fen 132kV_Sleaford_Great Hale</t>
  </si>
  <si>
    <t>_NO NAME_ [GLFM9GE]</t>
  </si>
  <si>
    <t>Staythorpe 132kV_Grantham South 132 11__</t>
  </si>
  <si>
    <t>_NO NAME_ [HIGHIE GEN LV]</t>
  </si>
  <si>
    <t>Walpole 132kV_Spalding &amp; South Holland_Holbeach (T1 &amp; T2)</t>
  </si>
  <si>
    <t>Bicker Fen 132kV_Skegness_Horncastle (T1 &amp; T2)</t>
  </si>
  <si>
    <t>Bicker Fen 132kV_Skegness_Ingoldmells</t>
  </si>
  <si>
    <t>Walpole 132kV_Stamford_Ketton Cement</t>
  </si>
  <si>
    <t>Staythorpe 132kV_Worksop_Kilton Road</t>
  </si>
  <si>
    <t>Walpole 132kV_Boston_Langrick</t>
  </si>
  <si>
    <t>_NO NAME_ [LEVT9]</t>
  </si>
  <si>
    <t>West Burton 132kV_Lincoln 132 11 (GT5)__</t>
  </si>
  <si>
    <t>Walpole 132kV_Spalding &amp; South Holland_Long Sutton</t>
  </si>
  <si>
    <t>_NO NAME_ [MARL5GEN]</t>
  </si>
  <si>
    <t>Walpole 132kV_Stamford_Market Deeping (T1 &amp; T2)</t>
  </si>
  <si>
    <t>West Burton 132kV_Lincoln 33_Metheringham (T1 &amp; T2 OS)</t>
  </si>
  <si>
    <t>Staythorpe 132kV_Checkerhouse_Misson</t>
  </si>
  <si>
    <t>Walpole 132kV_Boston_Mount Bridge</t>
  </si>
  <si>
    <t>Bicker Fen 132kV_Grantham_Market Overton (T2)</t>
  </si>
  <si>
    <t>Bicker Fen 132kV_Grantham_New Beacon Road</t>
  </si>
  <si>
    <t>West Burton 132kV_Lincoln 33_North Hykeham</t>
  </si>
  <si>
    <t>Staythorpe 132kV_Hawton_Southwell</t>
  </si>
  <si>
    <t>Staythorpe 132kV_Checkerhouse_North Wheatley</t>
  </si>
  <si>
    <t>Staythorpe 132kV_Checkerhouse_Ordsall Road</t>
  </si>
  <si>
    <t>Walpole 132kV_Spalding &amp; South Holland_Park Road Spalding</t>
  </si>
  <si>
    <t>Walpole 132kV_PEEA5J__</t>
  </si>
  <si>
    <t>Walpole 132kV_PEEA5K__</t>
  </si>
  <si>
    <t>Walpole 132kV_PETC5J__</t>
  </si>
  <si>
    <t>Walpole 132kV_PETN5J__</t>
  </si>
  <si>
    <t>Walpole 132kV_PETN5K__</t>
  </si>
  <si>
    <t>_NO NAME_ [RET5GAS]</t>
  </si>
  <si>
    <t>West Burton 132kV_Lincoln 33_Rookery Lane</t>
  </si>
  <si>
    <t>Bicker Fen 132kV_Sleaford_Ruskington</t>
  </si>
  <si>
    <t>West Burton 132kV_Lincoln 33_Ruston and Hornsby</t>
  </si>
  <si>
    <t>West Burton 132kV_Lincoln 33_South Carlton</t>
  </si>
  <si>
    <t>Staythorpe 132kV_Hawton_Sibthorpe</t>
  </si>
  <si>
    <t>Bicker Fen 132kV_Grantham_Skillington</t>
  </si>
  <si>
    <t>Bicker Fen 132kV_Sleaford_Sleaford 11</t>
  </si>
  <si>
    <t>Walpole 132kV_Boston_Sleaford Road</t>
  </si>
  <si>
    <t>Walpole 132kV_Spalding &amp; South Holland_Spalding 11</t>
  </si>
  <si>
    <t>Bicker Fen 132kV_Skegness_Spilsby</t>
  </si>
  <si>
    <t>Walpole 132kV_Stamford_Stamford (T3 T4)</t>
  </si>
  <si>
    <t>Walpole 132kV_Boston_Stickney</t>
  </si>
  <si>
    <t>Staythorpe 132kV_Hawton_Swinderby</t>
  </si>
  <si>
    <t>Bicker Fen 132kV_Sleaford_Tattershall</t>
  </si>
  <si>
    <t>Walpole 132kV_Stamford_Tinwell Road</t>
  </si>
  <si>
    <t>Bicker Fen 132kV_Skegness_Trusthorpe</t>
  </si>
  <si>
    <t>Staythorpe 132kV_Checkerhouse_Tuxford</t>
  </si>
  <si>
    <t>West Burton 132kV_Lincoln 33_Waddington</t>
  </si>
  <si>
    <t>Walpole 132kV_Spalding &amp; South Holland_Wardentree Park</t>
  </si>
  <si>
    <t>Bicker Fen 132kV_Skegness_Warth Lane</t>
  </si>
  <si>
    <t>West Burton 132kV_WBUR5J__</t>
  </si>
  <si>
    <t>Walpole 132kV_Stamford_West Deeping (T1 &amp; T2)</t>
  </si>
  <si>
    <t>Staythorpe 132kV_Hawton_Westborough</t>
  </si>
  <si>
    <t>Walpole 132kV_Spalding &amp; South Holland_Whaplode Drove</t>
  </si>
  <si>
    <t>Walpole 132kV_Stamford_Wittering</t>
  </si>
  <si>
    <t>Staythorpe 132kV_Checkerhouse_Woodbeck</t>
  </si>
  <si>
    <t>Bicker Fen 132kV_Sleaford_Woodhall Spa</t>
  </si>
  <si>
    <t>Staythorpe 132kV_Worksop_Worksop West</t>
  </si>
  <si>
    <t>West Burton 132kV_Lincoln 33_Wragby</t>
  </si>
  <si>
    <t>Lea Marston 132kV_Tamworth and Tamworth Town__</t>
  </si>
  <si>
    <t>Lea Marston 132kV</t>
  </si>
  <si>
    <t>ABPA51</t>
  </si>
  <si>
    <t>Aberdeen Place</t>
  </si>
  <si>
    <t>ABPA52</t>
  </si>
  <si>
    <t>ABPB51</t>
  </si>
  <si>
    <t>ACTL81</t>
  </si>
  <si>
    <t>Acton Lane</t>
  </si>
  <si>
    <t>AMBL51</t>
  </si>
  <si>
    <t>Amberley Rd</t>
  </si>
  <si>
    <t>AXES51</t>
  </si>
  <si>
    <t>Axe St</t>
  </si>
  <si>
    <t>AXES52</t>
  </si>
  <si>
    <t>BACA51</t>
  </si>
  <si>
    <t>Back Hill</t>
  </si>
  <si>
    <t>BACA52</t>
  </si>
  <si>
    <t>BANC51</t>
  </si>
  <si>
    <t>Bankside</t>
  </si>
  <si>
    <t>LPN 0005</t>
  </si>
  <si>
    <t>BARD51</t>
  </si>
  <si>
    <t>BARD52</t>
  </si>
  <si>
    <t>BDGE31</t>
  </si>
  <si>
    <t>LPN 0014</t>
  </si>
  <si>
    <t>BDGW31</t>
  </si>
  <si>
    <t>LPN 0015</t>
  </si>
  <si>
    <t>BECS31</t>
  </si>
  <si>
    <t>LPN 0007</t>
  </si>
  <si>
    <t>BEEA51</t>
  </si>
  <si>
    <t>Beech St</t>
  </si>
  <si>
    <t>BENR51</t>
  </si>
  <si>
    <t>Bengeworth Rd</t>
  </si>
  <si>
    <t>BENR52</t>
  </si>
  <si>
    <t>BISE31</t>
  </si>
  <si>
    <t>LPN 0066</t>
  </si>
  <si>
    <t>BISW31</t>
  </si>
  <si>
    <t>LPN 0065</t>
  </si>
  <si>
    <t>BKWY51</t>
  </si>
  <si>
    <t>Blackwall Way</t>
  </si>
  <si>
    <t>BKWY52</t>
  </si>
  <si>
    <t>BLHL51</t>
  </si>
  <si>
    <t>Blackhorse Lane</t>
  </si>
  <si>
    <t>BLHL52</t>
  </si>
  <si>
    <t>BLOP71</t>
  </si>
  <si>
    <t>Bloomfield Place</t>
  </si>
  <si>
    <t>BLOP72</t>
  </si>
  <si>
    <t>BNSB71</t>
  </si>
  <si>
    <t>Barnes</t>
  </si>
  <si>
    <t>BNSB72</t>
  </si>
  <si>
    <t>BOWS51</t>
  </si>
  <si>
    <t>Bow</t>
  </si>
  <si>
    <t>BOWS52</t>
  </si>
  <si>
    <t>BREN81</t>
  </si>
  <si>
    <t>LPN 0001</t>
  </si>
  <si>
    <t>BROA51</t>
  </si>
  <si>
    <t>Broadway</t>
  </si>
  <si>
    <t>BROA52</t>
  </si>
  <si>
    <t>BROS51</t>
  </si>
  <si>
    <t>Bromley South</t>
  </si>
  <si>
    <t>BROS52</t>
  </si>
  <si>
    <t>BRXB51</t>
  </si>
  <si>
    <t>Brixton B</t>
  </si>
  <si>
    <t>BRXB52</t>
  </si>
  <si>
    <t>BTPN31</t>
  </si>
  <si>
    <t>LPN 0033</t>
  </si>
  <si>
    <t>BTPS31</t>
  </si>
  <si>
    <t>LPN 0032</t>
  </si>
  <si>
    <t>BULS51</t>
  </si>
  <si>
    <t>Bulwer St</t>
  </si>
  <si>
    <t>BULS52</t>
  </si>
  <si>
    <t>BURL51</t>
  </si>
  <si>
    <t>Burlington Rd</t>
  </si>
  <si>
    <t>BURL52</t>
  </si>
  <si>
    <t>BWNR81</t>
  </si>
  <si>
    <t>LPN 0022</t>
  </si>
  <si>
    <t>BWNR82</t>
  </si>
  <si>
    <t>CALS51</t>
  </si>
  <si>
    <t>Calshot St</t>
  </si>
  <si>
    <t>CANE31</t>
  </si>
  <si>
    <t>Canal Junction</t>
  </si>
  <si>
    <t>CARK51</t>
  </si>
  <si>
    <t>Carslake Rd</t>
  </si>
  <si>
    <t>CARK52</t>
  </si>
  <si>
    <t>CARN51</t>
  </si>
  <si>
    <t>Carnaby St</t>
  </si>
  <si>
    <t>CARN52</t>
  </si>
  <si>
    <t>CHAM51</t>
  </si>
  <si>
    <t>LPN 0056</t>
  </si>
  <si>
    <t>CHAP81</t>
  </si>
  <si>
    <t>LPN 0030</t>
  </si>
  <si>
    <t>CHAX71</t>
  </si>
  <si>
    <t>LPN 0013</t>
  </si>
  <si>
    <t>CHSB31</t>
  </si>
  <si>
    <t>LPN 0024</t>
  </si>
  <si>
    <t>CHSL51</t>
  </si>
  <si>
    <t>Chislehurst</t>
  </si>
  <si>
    <t>CHSL52</t>
  </si>
  <si>
    <t>Churchfields</t>
  </si>
  <si>
    <t>CHUR52</t>
  </si>
  <si>
    <t>CITB51</t>
  </si>
  <si>
    <t>City Road</t>
  </si>
  <si>
    <t>CITB52</t>
  </si>
  <si>
    <t>CITC51</t>
  </si>
  <si>
    <t>CLAP51</t>
  </si>
  <si>
    <t>Clapham Park Rd</t>
  </si>
  <si>
    <t>CLAP52</t>
  </si>
  <si>
    <t>CLAR51</t>
  </si>
  <si>
    <t>Clarks Rd B</t>
  </si>
  <si>
    <t>CLAR52</t>
  </si>
  <si>
    <t>CORA11</t>
  </si>
  <si>
    <t>LPN 0034</t>
  </si>
  <si>
    <t>CRAY51</t>
  </si>
  <si>
    <t>Crayford</t>
  </si>
  <si>
    <t>CRAY52</t>
  </si>
  <si>
    <t>CRSN31</t>
  </si>
  <si>
    <t>LPN 0009</t>
  </si>
  <si>
    <t>CSBN31</t>
  </si>
  <si>
    <t>LPN 0046</t>
  </si>
  <si>
    <t>CSBS31</t>
  </si>
  <si>
    <t>LPN 0047</t>
  </si>
  <si>
    <t>DARA31</t>
  </si>
  <si>
    <t>Dartford Grid</t>
  </si>
  <si>
    <t>DARB51</t>
  </si>
  <si>
    <t>DARB52</t>
  </si>
  <si>
    <t>DEPD51</t>
  </si>
  <si>
    <t>Deptford Grid</t>
  </si>
  <si>
    <t>DERM51</t>
  </si>
  <si>
    <t>Dermody Rd</t>
  </si>
  <si>
    <t>DEVO51</t>
  </si>
  <si>
    <t>Devonshire Square</t>
  </si>
  <si>
    <t>DEVO52</t>
  </si>
  <si>
    <t>DEVO53</t>
  </si>
  <si>
    <t>DKAV51</t>
  </si>
  <si>
    <t>Dukes Ave</t>
  </si>
  <si>
    <t>DURN51</t>
  </si>
  <si>
    <t>Durnsford Rd</t>
  </si>
  <si>
    <t>DURN52</t>
  </si>
  <si>
    <t>DUST51</t>
  </si>
  <si>
    <t>Duke St B</t>
  </si>
  <si>
    <t>DUST52</t>
  </si>
  <si>
    <t>DUST53</t>
  </si>
  <si>
    <t>EBBR51</t>
  </si>
  <si>
    <t>Ebury Bridge</t>
  </si>
  <si>
    <t>EBBR52</t>
  </si>
  <si>
    <t>EBBR53</t>
  </si>
  <si>
    <t>EDLA51</t>
  </si>
  <si>
    <t>Edwards Lane</t>
  </si>
  <si>
    <t>EDLA52</t>
  </si>
  <si>
    <t>EITH51</t>
  </si>
  <si>
    <t>Erith</t>
  </si>
  <si>
    <t>EITH52</t>
  </si>
  <si>
    <t>ELHS51</t>
  </si>
  <si>
    <t>Eltham High St</t>
  </si>
  <si>
    <t>ELTM51</t>
  </si>
  <si>
    <t>Eltham Grid</t>
  </si>
  <si>
    <t>ELTM52</t>
  </si>
  <si>
    <t>EPPN51</t>
  </si>
  <si>
    <t>Epping New Rd</t>
  </si>
  <si>
    <t>EPPN52</t>
  </si>
  <si>
    <t>EXET51</t>
  </si>
  <si>
    <t>Exeter Rd</t>
  </si>
  <si>
    <t>EXET52</t>
  </si>
  <si>
    <t>Fairlop Rd</t>
  </si>
  <si>
    <t>FAIR52</t>
  </si>
  <si>
    <t>FARJ51</t>
  </si>
  <si>
    <t>Farjeon Rd</t>
  </si>
  <si>
    <t>FARJ52</t>
  </si>
  <si>
    <t>FENE31</t>
  </si>
  <si>
    <t>LPN 0019</t>
  </si>
  <si>
    <t>FENN31</t>
  </si>
  <si>
    <t>LPN 0064</t>
  </si>
  <si>
    <t>FENS31</t>
  </si>
  <si>
    <t>LPN 0059</t>
  </si>
  <si>
    <t>FENW31</t>
  </si>
  <si>
    <t>LPN 0031</t>
  </si>
  <si>
    <t>FINA51</t>
  </si>
  <si>
    <t>Finsbury Market</t>
  </si>
  <si>
    <t>FINA52</t>
  </si>
  <si>
    <t>FIND51</t>
  </si>
  <si>
    <t>FINE51</t>
  </si>
  <si>
    <t>FISB51</t>
  </si>
  <si>
    <t>Fisher St</t>
  </si>
  <si>
    <t>Forest Hill</t>
  </si>
  <si>
    <t>FULC51</t>
  </si>
  <si>
    <t>Fulham Palace Rd C</t>
  </si>
  <si>
    <t>GIBR51</t>
  </si>
  <si>
    <t>Gibbons Rd</t>
  </si>
  <si>
    <t>GLAU51</t>
  </si>
  <si>
    <t>Glaucus St</t>
  </si>
  <si>
    <t>GORR51</t>
  </si>
  <si>
    <t>Gorringe Park</t>
  </si>
  <si>
    <t>GORR52</t>
  </si>
  <si>
    <t>GRFD81</t>
  </si>
  <si>
    <t>LPN 0002</t>
  </si>
  <si>
    <t>GROL51</t>
  </si>
  <si>
    <t>Grove Lodge</t>
  </si>
  <si>
    <t>GROL52</t>
  </si>
  <si>
    <t>GSST31</t>
  </si>
  <si>
    <t>LPN 0016</t>
  </si>
  <si>
    <t>HATR51</t>
  </si>
  <si>
    <t>Hatchard Rd</t>
  </si>
  <si>
    <t>HATR52</t>
  </si>
  <si>
    <t>HEAR51</t>
  </si>
  <si>
    <t>Hearn St</t>
  </si>
  <si>
    <t>HEAR52</t>
  </si>
  <si>
    <t>HOLW51</t>
  </si>
  <si>
    <t>Holloway</t>
  </si>
  <si>
    <t>HOLW52</t>
  </si>
  <si>
    <t>HOXT31</t>
  </si>
  <si>
    <t>Hoxton</t>
  </si>
  <si>
    <t>HYPA51</t>
  </si>
  <si>
    <t>Hyde Park Estate</t>
  </si>
  <si>
    <t>HYPA52</t>
  </si>
  <si>
    <t>HYPB51</t>
  </si>
  <si>
    <t>HYPB52</t>
  </si>
  <si>
    <t>IMPC71</t>
  </si>
  <si>
    <t>Imperial College</t>
  </si>
  <si>
    <t>IMPC72</t>
  </si>
  <si>
    <t>KHWK51</t>
  </si>
  <si>
    <t>King Henrys Walk</t>
  </si>
  <si>
    <t>KHWK52</t>
  </si>
  <si>
    <t>KIDV51</t>
  </si>
  <si>
    <t>LPN 0058</t>
  </si>
  <si>
    <t>Kimberley Rd</t>
  </si>
  <si>
    <t>KIMB52</t>
  </si>
  <si>
    <t>KIRT51</t>
  </si>
  <si>
    <t>Kirtling St</t>
  </si>
  <si>
    <t>KITO11</t>
  </si>
  <si>
    <t>Kingston (SEEB)</t>
  </si>
  <si>
    <t>KWAY51</t>
  </si>
  <si>
    <t>Kingsway</t>
  </si>
  <si>
    <t>KWAY52</t>
  </si>
  <si>
    <t>LAND11</t>
  </si>
  <si>
    <t>LPN 0043</t>
  </si>
  <si>
    <t>LEAE31</t>
  </si>
  <si>
    <t>LPN 0018</t>
  </si>
  <si>
    <t>LEAW31</t>
  </si>
  <si>
    <t>LPN 0017</t>
  </si>
  <si>
    <t>LEIR31</t>
  </si>
  <si>
    <t>Leicester Rd</t>
  </si>
  <si>
    <t>LESQ51</t>
  </si>
  <si>
    <t>Leicester Sq</t>
  </si>
  <si>
    <t>LEYB51</t>
  </si>
  <si>
    <t>Ley St B</t>
  </si>
  <si>
    <t>LEYB52</t>
  </si>
  <si>
    <t>LIMA51</t>
  </si>
  <si>
    <t>Limeburner Ln</t>
  </si>
  <si>
    <t>LITA51</t>
  </si>
  <si>
    <t>Lithos Rd A</t>
  </si>
  <si>
    <t>LITA52</t>
  </si>
  <si>
    <t>LLCR81</t>
  </si>
  <si>
    <t>LPN 0067</t>
  </si>
  <si>
    <t>LMSE31</t>
  </si>
  <si>
    <t>LPN 0057</t>
  </si>
  <si>
    <t>LMSN31</t>
  </si>
  <si>
    <t>LPN 0060</t>
  </si>
  <si>
    <t>LOMD51</t>
  </si>
  <si>
    <t>Lombard Rd</t>
  </si>
  <si>
    <t>LOMD52</t>
  </si>
  <si>
    <t>Longford St B</t>
  </si>
  <si>
    <t>LOTS81</t>
  </si>
  <si>
    <t>LPN 0044</t>
  </si>
  <si>
    <t>LWAN31</t>
  </si>
  <si>
    <t>LPN 0052</t>
  </si>
  <si>
    <t>LWAS31</t>
  </si>
  <si>
    <t>LPN 0053</t>
  </si>
  <si>
    <t>LWBN31</t>
  </si>
  <si>
    <t>LPN 0054</t>
  </si>
  <si>
    <t>LWBS31</t>
  </si>
  <si>
    <t>LPN 0055</t>
  </si>
  <si>
    <t>MANS81</t>
  </si>
  <si>
    <t>LPN 0012</t>
  </si>
  <si>
    <t>MARK31</t>
  </si>
  <si>
    <t>LPN 0020</t>
  </si>
  <si>
    <t>MAYR51</t>
  </si>
  <si>
    <t>LPN 0037</t>
  </si>
  <si>
    <t>MERT51</t>
  </si>
  <si>
    <t>Merton</t>
  </si>
  <si>
    <t>MERT52</t>
  </si>
  <si>
    <t>MONB51</t>
  </si>
  <si>
    <t>Montford Place</t>
  </si>
  <si>
    <t>MONB52</t>
  </si>
  <si>
    <t>MONB53</t>
  </si>
  <si>
    <t>MONB54</t>
  </si>
  <si>
    <t>MORT51</t>
  </si>
  <si>
    <t>Moreton Street</t>
  </si>
  <si>
    <t>MORT52</t>
  </si>
  <si>
    <t>MORT53</t>
  </si>
  <si>
    <t>MORT54</t>
  </si>
  <si>
    <t>MOSW71</t>
  </si>
  <si>
    <t>Moscow Rd</t>
  </si>
  <si>
    <t>MOSW72</t>
  </si>
  <si>
    <t>NECK51</t>
  </si>
  <si>
    <t>Neckinger</t>
  </si>
  <si>
    <t>NECK52</t>
  </si>
  <si>
    <t>NEWB51</t>
  </si>
  <si>
    <t>Newington House</t>
  </si>
  <si>
    <t>NEWB52</t>
  </si>
  <si>
    <t>NMRD51</t>
  </si>
  <si>
    <t>LPN 0004</t>
  </si>
  <si>
    <t>NORX51</t>
  </si>
  <si>
    <t>North Cross Rd</t>
  </si>
  <si>
    <t>NUNH31</t>
  </si>
  <si>
    <t>LPN 0027</t>
  </si>
  <si>
    <t>NUTM51</t>
  </si>
  <si>
    <t>LPN 0006</t>
  </si>
  <si>
    <t>NUTM52</t>
  </si>
  <si>
    <t>OBRB51</t>
  </si>
  <si>
    <t>Old Brompton Rd</t>
  </si>
  <si>
    <t>OBRB52</t>
  </si>
  <si>
    <t>OBRB53</t>
  </si>
  <si>
    <t>OSBN51</t>
  </si>
  <si>
    <t>Osborn St</t>
  </si>
  <si>
    <t>OSBN52</t>
  </si>
  <si>
    <t>OSCL51</t>
  </si>
  <si>
    <t>Old School Close</t>
  </si>
  <si>
    <t>OSCL52</t>
  </si>
  <si>
    <t>PARL81</t>
  </si>
  <si>
    <t>LPN 0003</t>
  </si>
  <si>
    <t>PATE51</t>
  </si>
  <si>
    <t>Paternoster</t>
  </si>
  <si>
    <t>PATE52</t>
  </si>
  <si>
    <t>PYPT31</t>
  </si>
  <si>
    <t>LPN 0061</t>
  </si>
  <si>
    <t>QSBS31</t>
  </si>
  <si>
    <t>LPN 0049</t>
  </si>
  <si>
    <t>SBAN51</t>
  </si>
  <si>
    <t>South Bank</t>
  </si>
  <si>
    <t>SBAN52</t>
  </si>
  <si>
    <t>SEWL51</t>
  </si>
  <si>
    <t>Sewell Rd</t>
  </si>
  <si>
    <t>SEWL52</t>
  </si>
  <si>
    <t>SHOD51</t>
  </si>
  <si>
    <t>Shorts Gdns</t>
  </si>
  <si>
    <t>SILB51</t>
  </si>
  <si>
    <t>Silvertown</t>
  </si>
  <si>
    <t>SILB52</t>
  </si>
  <si>
    <t>SIMP51</t>
  </si>
  <si>
    <t>Simpsons Road</t>
  </si>
  <si>
    <t>SIMP52</t>
  </si>
  <si>
    <t>SIMP53</t>
  </si>
  <si>
    <t>SPAA51</t>
  </si>
  <si>
    <t>St. Pancras</t>
  </si>
  <si>
    <t>SPAB51</t>
  </si>
  <si>
    <t>STEN81</t>
  </si>
  <si>
    <t>LPN 0035</t>
  </si>
  <si>
    <t>SYDK51</t>
  </si>
  <si>
    <t>Sydenham Park</t>
  </si>
  <si>
    <t>SYDK52</t>
  </si>
  <si>
    <t>TOOS51</t>
  </si>
  <si>
    <t>Tooley St</t>
  </si>
  <si>
    <t>TOWB51</t>
  </si>
  <si>
    <t>Townmead</t>
  </si>
  <si>
    <t>TOWB52</t>
  </si>
  <si>
    <t>Trinity Crescent</t>
  </si>
  <si>
    <t>TRIN52</t>
  </si>
  <si>
    <t>VERR51</t>
  </si>
  <si>
    <t>Verney Rd</t>
  </si>
  <si>
    <t>VERR52</t>
  </si>
  <si>
    <t>VICT71</t>
  </si>
  <si>
    <t>Victoria Gdns</t>
  </si>
  <si>
    <t>VICT72</t>
  </si>
  <si>
    <t>VISC51</t>
  </si>
  <si>
    <t>Victoria St</t>
  </si>
  <si>
    <t>WANC51</t>
  </si>
  <si>
    <t>Wandsworth Central A</t>
  </si>
  <si>
    <t>WANC52</t>
  </si>
  <si>
    <t>Waterloo Rd</t>
  </si>
  <si>
    <t>WATR52</t>
  </si>
  <si>
    <t>WDGR51</t>
  </si>
  <si>
    <t>Woodgrange Park</t>
  </si>
  <si>
    <t>WFCS51</t>
  </si>
  <si>
    <t>West Ferry Circus</t>
  </si>
  <si>
    <t>WFCS52</t>
  </si>
  <si>
    <t>WFCS53</t>
  </si>
  <si>
    <t>WHAG53</t>
  </si>
  <si>
    <t>West Ham</t>
  </si>
  <si>
    <t>WHAG54</t>
  </si>
  <si>
    <t>WHBR81</t>
  </si>
  <si>
    <t>LPN 0036</t>
  </si>
  <si>
    <t>WHBR82</t>
  </si>
  <si>
    <t>WHSR51</t>
  </si>
  <si>
    <t>Whiston Rd</t>
  </si>
  <si>
    <t>WHSR52</t>
  </si>
  <si>
    <t>WILB51</t>
  </si>
  <si>
    <t>LPN 0041</t>
  </si>
  <si>
    <t>WIMD31</t>
  </si>
  <si>
    <t>LPN 0045</t>
  </si>
  <si>
    <t>WINL51</t>
  </si>
  <si>
    <t>Winlaton Rd</t>
  </si>
  <si>
    <t>WINL52</t>
  </si>
  <si>
    <t>WISB81</t>
  </si>
  <si>
    <t>LPN 0040</t>
  </si>
  <si>
    <t>WNOR51</t>
  </si>
  <si>
    <t>West Norwood</t>
  </si>
  <si>
    <t>WNOR52</t>
  </si>
  <si>
    <t>WORE31</t>
  </si>
  <si>
    <t>LPN 0050</t>
  </si>
  <si>
    <t>WORW31</t>
  </si>
  <si>
    <t>LPN 0051</t>
  </si>
  <si>
    <t xml:space="preserve">ABER RHYD 132KV </t>
  </si>
  <si>
    <t xml:space="preserve">BIRKENHEAD 132KV </t>
  </si>
  <si>
    <t xml:space="preserve">CARRINGTON 132KV </t>
  </si>
  <si>
    <t xml:space="preserve">CONNAHS QUAY PENTIR 132KV </t>
  </si>
  <si>
    <t xml:space="preserve">CREWE 132KV </t>
  </si>
  <si>
    <t xml:space="preserve">FRODSHAM 132KV </t>
  </si>
  <si>
    <t xml:space="preserve">KIRKBY 132KV </t>
  </si>
  <si>
    <t xml:space="preserve">LEGACY 132KV </t>
  </si>
  <si>
    <t xml:space="preserve">LISTER DRIVE 132KV </t>
  </si>
  <si>
    <t xml:space="preserve">RAINHILL 132KV </t>
  </si>
  <si>
    <t xml:space="preserve">TRAWSFYNYDD 132KV </t>
  </si>
  <si>
    <t xml:space="preserve">WYLFA 132KV </t>
  </si>
  <si>
    <t xml:space="preserve">FRODSHAM ROCKSAVAGE 132KV </t>
  </si>
  <si>
    <t>CONNAHS QUAY 132KV</t>
  </si>
  <si>
    <t xml:space="preserve">CAPENHURST and  INCE 132KV </t>
  </si>
  <si>
    <t>Aberystwyth - Rhydlydan</t>
  </si>
  <si>
    <t>Bromborough - Rock Ferry</t>
  </si>
  <si>
    <t>Heswall - Hoylake - Prenton</t>
  </si>
  <si>
    <t>Prenton  - Rock Ferry</t>
  </si>
  <si>
    <t>Wallasey - Woodside</t>
  </si>
  <si>
    <t>Dallam - Sankey Bridges - Warrington</t>
  </si>
  <si>
    <t>Elworth - Hartford - Knutsford - Lostock - Winsford</t>
  </si>
  <si>
    <t>Ineos Chlor Ltd (Lostock)</t>
  </si>
  <si>
    <t>Bangor - Caernarvon</t>
  </si>
  <si>
    <t>Brymbo  - Hawarden  - Holywell</t>
  </si>
  <si>
    <t>Castle Cement  - Hawarden  - Saltney</t>
  </si>
  <si>
    <t>Colwyn Bay - Dolgarrog</t>
  </si>
  <si>
    <t>Deeside Park - Sixth Avenue</t>
  </si>
  <si>
    <t>Holywell  - Rhyl - St Asaph</t>
  </si>
  <si>
    <t>Coppenhall - Crewe</t>
  </si>
  <si>
    <t>Crewe - Radway Green - Whitchurch</t>
  </si>
  <si>
    <t>Dutton - Moore - Percival Lane</t>
  </si>
  <si>
    <t>Aintree  - Formby - Litherland - Southport</t>
  </si>
  <si>
    <t>Aintree  - Gillmoss</t>
  </si>
  <si>
    <t>Bootle  - Litherland</t>
  </si>
  <si>
    <t>Gillmoss  - Kirkby  - Simonswood</t>
  </si>
  <si>
    <t>Brymbo T1C - Marchwiel - Wrexham</t>
  </si>
  <si>
    <t>Legacy - Newtown - Oswestry - Welshpool - Whitchurch</t>
  </si>
  <si>
    <t>Bootle  - Lister Dv  - Burlington St</t>
  </si>
  <si>
    <t>Burlington St  - Lister Dv  - Paradise St</t>
  </si>
  <si>
    <t>Garston - Speke</t>
  </si>
  <si>
    <t>Sparling St  - Lister Dv  - Wavertree</t>
  </si>
  <si>
    <t>Bold Grid 2A - Prescot  - Widnes</t>
  </si>
  <si>
    <t>Gateacre - Huyton - Kirkby  - Prescot</t>
  </si>
  <si>
    <t>Halewood Grid1B Grid2B GT3 - Speke</t>
  </si>
  <si>
    <t>Halewood Jaguar Landrover</t>
  </si>
  <si>
    <t>Ravenhead - St Helens - Windle</t>
  </si>
  <si>
    <t>Four Crosses - Maentwrog</t>
  </si>
  <si>
    <t>Amlwch-Caergeiliog</t>
  </si>
  <si>
    <t>Bromborough  - Hooton Park</t>
  </si>
  <si>
    <t>Chester - Crane Bank - Guilden Sutton</t>
  </si>
  <si>
    <t>Ellesmere Port - Ince</t>
  </si>
  <si>
    <t>Hooton Park (Vauxhall)</t>
  </si>
  <si>
    <t>ABERDYFI T1</t>
  </si>
  <si>
    <t>ABERGELE T1 / PENSARN T1</t>
  </si>
  <si>
    <t>ABERSOCH T1</t>
  </si>
  <si>
    <t>ABERYSTWYTH T1 / NORTH RD T1 / PARC-Y-LLYN T1 / PARC-Y-LLYN T2 / U C WALES T1</t>
  </si>
  <si>
    <t>ACER AVE T1</t>
  </si>
  <si>
    <t>ACORNFIELD RD T1 / DICKINSONS T1 / HAMMOND RD T1 / KODAK T1</t>
  </si>
  <si>
    <t>ACTON T1</t>
  </si>
  <si>
    <t>AIGBURTH VALE T1 / IVY AVE T1 / MATHER AVE T1 / MOSSLEY HILL T1 / WAVERTREE T1</t>
  </si>
  <si>
    <t>AINSDALE T1 / PINFOLD LA T1</t>
  </si>
  <si>
    <t>AINTREE LOCAL T1 / OLD ROAN T1 / WANGO LA T1</t>
  </si>
  <si>
    <t>AIRBUS T1 / BROUGHTON RETAIL PARK T1 / MIXALLOY T1</t>
  </si>
  <si>
    <t>AIRPORT T1 / ALDERWOOD AVE (CROYDE RD) T1 / HAREFIELD RD T1 / METAL BOX (SPEKE) T1</t>
  </si>
  <si>
    <t>ALBERT DOCK T1 / KINGS DOCK T1 / KINGS DOCK T2 / WAPPING T1</t>
  </si>
  <si>
    <t>ALLERTON T1 / ECP WEST-BANKS RD T1 / GARSTON T1 / WEAVER IND EST T1 / YEW TREE RD T1</t>
  </si>
  <si>
    <t>ALMATEX T1 / DELTA METALS T1 / WATERY LA T2</t>
  </si>
  <si>
    <t>ALMONDS TURN T1 / ATLANTIC COMPLEX T1 / GIRO T1 / MIDLAND BANK T1 / NETHERTON T1</t>
  </si>
  <si>
    <t>ALPOCO T1</t>
  </si>
  <si>
    <t>AMLWCH T1 / AMLWCH T2</t>
  </si>
  <si>
    <t>ANDERTON T1</t>
  </si>
  <si>
    <t>APPLETON T1 / HORNSBRIDGE T1 / LUGSDALE T2</t>
  </si>
  <si>
    <t>ARROWE PK HOSP T1 / CHAMPION PLUGS T1 / CHAMPION PLUGS T2 / WOODCHURCH T1</t>
  </si>
  <si>
    <t>ARUNDEL T1 / GROVE PK T1 / WAVERTREE VALE T1</t>
  </si>
  <si>
    <t>ASH RD T1 / KELLOGGS (WREXHAM) T1 / KELLOGGS (WREXHAM) T2</t>
  </si>
  <si>
    <t>ASSOCIATED LEAD T1 / GREAT BOUGHTON T1 / PIPERS ASH T1</t>
  </si>
  <si>
    <t>ASTMOOR IND EST T1 / MACKAMAX T1 / MERSEY RD T1 / PICOW FARM RD T1</t>
  </si>
  <si>
    <t>ATHOL ST T1 / CHISENHALE ST T1 / SANDHILLS LA T1</t>
  </si>
  <si>
    <t>AUDLEM T1</t>
  </si>
  <si>
    <t>BALA T1</t>
  </si>
  <si>
    <t>BANASTRE RD T1 / DOVER RD T1 / GRANTHAM CL T1</t>
  </si>
  <si>
    <t>BANGOR HOSP T1 / BANGOR UNIVERSITY T1 / EITHINOG T1 / HIRAEL T1</t>
  </si>
  <si>
    <t>BARBAULD ST T1 / HORROCKS LA T1 / WARRINGTON CENTRAL T1</t>
  </si>
  <si>
    <t>BARMOUTH T1</t>
  </si>
  <si>
    <t>BARNSTON T1 / GAYTON T1 / IRBY T1 / THINGWALL T1</t>
  </si>
  <si>
    <t>BASCHURCH T1</t>
  </si>
  <si>
    <t>BASS CHARRINGTON T1 / BASS CHARRINGTON T2 / CLIFTON T1 / YKK T1</t>
  </si>
  <si>
    <t>BATTERSBY LA T1 / RYLANDS ELDON ST T2</t>
  </si>
  <si>
    <t>BEAUMARIS T1 / BEAUMARIS T2</t>
  </si>
  <si>
    <t>BEAUMONT ST T1 / DINGLE VALE T1 / LARK LA T1 / MDHB BRUNSWICK DOCK T1</t>
  </si>
  <si>
    <t>BEDBURN DV T1 / BLUEBELL LA T1 / BROOKBRIDGE T1 / ECCLESTON T1</t>
  </si>
  <si>
    <t>BEECH ST T1 / LISTER DV B T2</t>
  </si>
  <si>
    <t>BEMROSE T1 / CARR LA EAST T1 / LUCAS (FAZAKERLEY) T1 / NORRIS GREEN T1 / WEST DERBY T1</t>
  </si>
  <si>
    <t>BENTINCK ST T1 / BENTINCK ST T2 / CHESTER ST (BIRKENHEAD) T1</t>
  </si>
  <si>
    <t>BERSHAM COLLIERY T1</t>
  </si>
  <si>
    <t>BERSHAM RD T1 / IND COOPE T1 / RHYD BROUGHTON LA T1 / TUTTLE ST T1</t>
  </si>
  <si>
    <t>BETHESDA T1</t>
  </si>
  <si>
    <t>BETWS-Y-COED T1</t>
  </si>
  <si>
    <t>BEWSEY T1 / OWEN ST T1 / RODNEY ST T1 / RYLANDS ELDON ST T1</t>
  </si>
  <si>
    <t>BIBBYS T1 / INLAND REVENUE OFFICES T1 / REGENT RD T1</t>
  </si>
  <si>
    <t>BICC HELSBY T1 / BICC HELSBY T2 / EVC T1 / MERES EDGE T1</t>
  </si>
  <si>
    <t>BICC HUYTON QUARRY T1 / TARBOCK T1 / WHISTON T1</t>
  </si>
  <si>
    <t>BICC WREXHAM T1 / MARCHWIEL T1 / WIE CENTRAL T1</t>
  </si>
  <si>
    <t>BIRKENHEAD CENTRAL T1 / SINGLETON AVE T1 / TRANMERE T1</t>
  </si>
  <si>
    <t>BIXTETH ST T1 / LITTLEWOODS T1</t>
  </si>
  <si>
    <t>BLACON T1 / COCOA BARRY T1 / CRANE BANK T1 / KNUTSFORD WAY T1 / TOWER WHARF T1</t>
  </si>
  <si>
    <t>BLAENAU FFESTINIOG T1</t>
  </si>
  <si>
    <t>BLAENAU PLASTICS T1 / BLAENAU PLASTICS T2</t>
  </si>
  <si>
    <t>BLUNDELL ST T1 / ROPEWALKS T1 / ST JAMES T1</t>
  </si>
  <si>
    <t>BLUNDELL ST T1 / ST JAMES T1</t>
  </si>
  <si>
    <t>BLUNDELLSANDS (NORTH) T1 / BLUNDELLSANDS (SOUTH) T1 / CROSBY T1 / KERSHAW AVE T1 / WATERLOO T2</t>
  </si>
  <si>
    <t>BODFARI PRODUCERS T1</t>
  </si>
  <si>
    <t>BOLTON ST T1 / GREEK ST T1 / HPO COPPERAS HILL T1 / OLDHAM PLACE T1</t>
  </si>
  <si>
    <t>BOOTLE GRID T1 / KELLOGGS T1 / PACIFIC RD T1 / WASHINGTON ST T1 / WATERLOO T1</t>
  </si>
  <si>
    <t>BOOTLE GRID T2 / ORRELL MOUNT T1 / SCARISBRICK AVE T1 / TATTON RD T1</t>
  </si>
  <si>
    <t>BOTWNNOG T1</t>
  </si>
  <si>
    <t>BOULEVARD T1 / CHAPELFORD T1 / HAWLEYS LA T1 / WESTBROOK T1 / WINWICK QUAY T1</t>
  </si>
  <si>
    <t>BOW ST T1</t>
  </si>
  <si>
    <t>BOWATER CONTAINERS T1 / ELLESMERE PORT LOCAL T1 / HH ROBERTSONS T1 / MOBIL OIL (E PORT) T1 / WHITBY MAIN T1</t>
  </si>
  <si>
    <t>BR STATION T1 / DUCHY RD T1 / ELECTRA WAY T1 / MIDLAND ROLLMAKERS T1A / NORTH WESTERN MILLS T1</t>
  </si>
  <si>
    <t>BRD T1</t>
  </si>
  <si>
    <t>BRITISH ALUMINIUM LATCHFORD T1 / GREENHALL WHITLEY T1 / LATCHFORD T1 / LATCHFORD T2 / THAMES BOARD MILL T1</t>
  </si>
  <si>
    <t>BRITISH OXYGEN T1 / WINDLEHURST T1</t>
  </si>
  <si>
    <t>BRITISH PIPE ASSOCIATION T1</t>
  </si>
  <si>
    <t>BRITISH SIDAC T1 / SHERDLEY RD T1 / ST HELENS LINKWAY T1 / WATERY LA T1</t>
  </si>
  <si>
    <t>BROADGREEN T1 / CROXTETH T1 / EAST PRESCOT RD (FINCH LA) T1 / KNOTTY ASH T1 / LEYFIELD RD T1</t>
  </si>
  <si>
    <t>BROMFIELD T1 / BROMFIELD T2 / PONTERWYL T1 / RHYD-Y-GOLEU T1 / SYNTHITE T1</t>
  </si>
  <si>
    <t>BROOK LA T1 / MANNINGS LA T1 / NEWTOWN CHESTER T1 / UPTON HEATH T1</t>
  </si>
  <si>
    <t>BROOK ST T1 / KINGSWAY TUNNEL T1 / NWWA SANDON DOCK T1 / NWWA SANDON DOCK T2</t>
  </si>
  <si>
    <t>BRYN STANLEY T1</t>
  </si>
  <si>
    <t>BUCKINGHAM ST T1 / EVERTON RD T1 / SUBURBAN RD T1</t>
  </si>
  <si>
    <t>BUCKLEY T1 / BUCKLEY T2 / BUCKLEY CROSS T1</t>
  </si>
  <si>
    <t>BUILDWAS RD T1 / GEC MARCONI T1 / MORGAN REFRACTORIES T1 / NESTON MAIN T1</t>
  </si>
  <si>
    <t>BURLINGTON AVE T1 / FRESHFIELD T1 / MARSH BROWS T1 / SOUTHPORT RD T1</t>
  </si>
  <si>
    <t>BURMAH OIL T1 / CABOT CARBON T1 / VAN LEER NO 1 T1</t>
  </si>
  <si>
    <t>BUTLINS T1 / BUTLINS T2</t>
  </si>
  <si>
    <t>BUTTINGTON CROSS T1</t>
  </si>
  <si>
    <t>BXL BROMBOROUGH T1 / TULIP T1</t>
  </si>
  <si>
    <t>CABLE ST T1 / GRADWELL ST T2 / OLDHAM PLACE T2</t>
  </si>
  <si>
    <t>CABLE ST T2 / CROWN COURTS T1 / GRADWELL ST T1</t>
  </si>
  <si>
    <t>CADBURYS / KRONOSPAN T1 / CADBURYS / KRONOSPAN T2</t>
  </si>
  <si>
    <t>CADBURYS T1 / CADBURYS T2 / HOPFIELD RD T1</t>
  </si>
  <si>
    <t>CAERGEILIOG T1</t>
  </si>
  <si>
    <t>CAERGWRLE T1</t>
  </si>
  <si>
    <t>CAERNARFON T1</t>
  </si>
  <si>
    <t>CAERSWS T1</t>
  </si>
  <si>
    <t>CALDY T1 / HOYLAKE T1 / MEOLS T1 / WEST KIRBY SOUTH T1</t>
  </si>
  <si>
    <t>CAMMELL LAIRD NORTH T1 / CAMMELL LAIRD SOUTH T1 / CAMMELL LAIRD SOUTH T2</t>
  </si>
  <si>
    <t>CARBORUNDUM T1 / HOUGHTONS LA T1 / RAINFORD T1 / WINDLEHURST T2</t>
  </si>
  <si>
    <t>CARLTON ST T1 / CARLTON ST T2 / CHALON WAY T2</t>
  </si>
  <si>
    <t>CARMEL T1</t>
  </si>
  <si>
    <t>CASTLE BEESTON ST T1 / HARTFORD T2 / LEICESTER ST T1 / NORTHWICH TOWN T1 / WINNINGTON T1</t>
  </si>
  <si>
    <t>CEFN MAWR T1</t>
  </si>
  <si>
    <t>CEMAES BAY T1</t>
  </si>
  <si>
    <t>CEMMAES RD T1</t>
  </si>
  <si>
    <t>CEREAL PARTNERS T1 / LEVER GEORGIA AVE T1 / POOL LA T1 / UML LEVER BROMBOROUGH T2</t>
  </si>
  <si>
    <t>CHALON WAY T1 / TECHNOLOGY CAMPUS T1 / WOODVILLE ST T1</t>
  </si>
  <si>
    <t>CHESTER GATES T1 / UNILEVER DUNKIRK T1</t>
  </si>
  <si>
    <t>CHESTER ST (WREXHAM) T1 / EAGLES MEADOW T1 / RHOSNESNI T1 / WHITEGATE T1</t>
  </si>
  <si>
    <t>CHILDWALL T1 / CHILDWALL FIVEWAYS T1 / LYNDENE RD T1 / MIDDLEMASS HEY T1 / NAYLORS RD T1</t>
  </si>
  <si>
    <t>CHOWLEY T1</t>
  </si>
  <si>
    <t>CHURCH LA T1 / NANT HALL T1 / PRESTATYN T1</t>
  </si>
  <si>
    <t>CHURCH LAWTON T1</t>
  </si>
  <si>
    <t>CHURCH ST WINSFORD T1 / OVER T1 / WHARTON PK T1 / WOODFORD PK T1</t>
  </si>
  <si>
    <t>CIVIC CENTRE T1 / CLAUGHTON AVE T1 / ELECTRICITY ST T1</t>
  </si>
  <si>
    <t>CLEDFORD T1</t>
  </si>
  <si>
    <t>CLOCKFACE T1 / GEC ST HELENS T1 / HILLS MOSS T1 / NCB SUTTON MANOR T2</t>
  </si>
  <si>
    <t>CLUBMOOR T1 / DUNLOPS WALTON T1 / WALTON T1</t>
  </si>
  <si>
    <t>CLUBMOOR T2 / LISTER DV A T1 / SUBURBAN RD T2</t>
  </si>
  <si>
    <t>COEDPOETH T1 / COEDPOETH T2</t>
  </si>
  <si>
    <t>COLWYN BAY T1 / COLWYN BAY T2 / RHOS-ON-SEA T1</t>
  </si>
  <si>
    <t>CONEY GREEN T1 / OSWESTRY T2 / OSWESTRY T1</t>
  </si>
  <si>
    <t>CONIX T1 / CONIX T2 / MEDEVA T1</t>
  </si>
  <si>
    <t>CONNAHS QUAY LOCAL T1 / CONNAHS QUAY LOCAL T2 / HAWARDEN T1 / KING GEORGE ST T1</t>
  </si>
  <si>
    <t>CONWY T1 / DEGANWY T1 / LLANDUDNO JUNCTION T1</t>
  </si>
  <si>
    <t>CORWEN T1</t>
  </si>
  <si>
    <t>CREWE T1</t>
  </si>
  <si>
    <t>CRIGGION RADIO STATION T1</t>
  </si>
  <si>
    <t>CROSSFIELDS T1 / CROSSFIELDS T2 / LEVERS CROSSFIELDS T3 / GATEWARTH SEWAGE T1</t>
  </si>
  <si>
    <t>CROWTON T1</t>
  </si>
  <si>
    <t>CWM DYLI T1</t>
  </si>
  <si>
    <t>DAILY POST &amp; ECHO T1 / DAILY POST &amp; ECHO T2</t>
  </si>
  <si>
    <t>DARESBURY NPL T1 / DARESBURY PK T1</t>
  </si>
  <si>
    <t>DAVY WAY T1 / LLAY T1</t>
  </si>
  <si>
    <t>DEESIDE ALUMINIUM T1 / DUNLOP PLASTICS T1 / FIRESTONE T1 / TETRAPAK T1</t>
  </si>
  <si>
    <t>DEESIDE IND PK T1 / DEESIDE IND PK 6TH AVE T1 / RAF SEALAND T1</t>
  </si>
  <si>
    <t>DELAMORE ST T1 / KIRKDALE T1 / WALTON T2</t>
  </si>
  <si>
    <t>DENBIGH T1</t>
  </si>
  <si>
    <t>DESOTO RD T1 / MERSEY BRIDGE T1 / PITT ST T1</t>
  </si>
  <si>
    <t>DIBBINSDALE T1 / PLYMYARD T1 / WIBP HARDKNOTT RD T1</t>
  </si>
  <si>
    <t>DINGLE T1 / GRANBY T1 / ST JAMES T2</t>
  </si>
  <si>
    <t>DITTON T1 / GAVIN RD T1 / HOUGH GREEN T1 / RTZ T1</t>
  </si>
  <si>
    <t>DODDS LA T1 / HOLBORN HILL T1 / MAGHULL T1 / MAGHULL T2 / ROBBINS BRIDGE T1</t>
  </si>
  <si>
    <t>DOLGARROG T1 / DOLGARROG T2</t>
  </si>
  <si>
    <t>DOLGELLAU T1</t>
  </si>
  <si>
    <t>DUCKINGTON T1 / DUCKINGTON T2</t>
  </si>
  <si>
    <t>DUDDON T1</t>
  </si>
  <si>
    <t>DYFFRYN ARDUDWY T1</t>
  </si>
  <si>
    <t>DYSERTH RD T1 / FFORDD LAS T1 / FFORDD LAS T2 / WESTBOURNE AVE T1</t>
  </si>
  <si>
    <t>EDEN VALE T1</t>
  </si>
  <si>
    <t>EDERN T1</t>
  </si>
  <si>
    <t>EDGE HILL T1 / LIVERPOOL UNIVERSITY T1 / LIVERPOOL UNIVERSITY T2 / LIVERPOOL UNIVERSITY T3</t>
  </si>
  <si>
    <t>EDGE LA (TAPLEY PLACE) T1 / LISTER DV B T3 / MILL LA (WAVERTREE) T1 / PLESSEY (EDGE LA) T1 / STONEYCROFT T1</t>
  </si>
  <si>
    <t>EGA ELECTRIC T1</t>
  </si>
  <si>
    <t>EGERTON T1 / ROCK FERRY T1 / SHELL TRANMERE T1</t>
  </si>
  <si>
    <t>EGREMONT T1 / LISCARD T1 / POULTON T1 / STONE MANGANESE T1</t>
  </si>
  <si>
    <t>ELLESMERE T1 / MMB ELLESMERE T1</t>
  </si>
  <si>
    <t>ELTON T1</t>
  </si>
  <si>
    <t>ENGINEER PK T1 / PILKINGTONS QUEENSFERRY T1 / QUEENSFERRY T1</t>
  </si>
  <si>
    <t>ESTUARY COMMERCE PK T1 / LEEWARD DR T1 / LEEWARD DR T2 / SPEKE HALL RD T1 / SPEKE SKY PK T1</t>
  </si>
  <si>
    <t>EVERTON BROW T1 / GARDNERS ROW T1 / SHEIL PK T1</t>
  </si>
  <si>
    <t>EXPRESS FOODS T1</t>
  </si>
  <si>
    <t>FAIRBOURNE T1</t>
  </si>
  <si>
    <t>FAZAKERLEY HOSPITAL T1 / JACOBS T1 / JACOBS T2 / SEEDS LA T1</t>
  </si>
  <si>
    <t>FERODO T1</t>
  </si>
  <si>
    <t>FISONS T1</t>
  </si>
  <si>
    <t>FLINT T1 / FLINT T2</t>
  </si>
  <si>
    <t>FODENS T1</t>
  </si>
  <si>
    <t>FORD T1 / OXTON T1 / PRENTON LOCAL T1 / SINGLETON AVE T2</t>
  </si>
  <si>
    <t>FORDEN T1</t>
  </si>
  <si>
    <t>FOUR CROSSES T1</t>
  </si>
  <si>
    <t>FRODSHAM LOCAL T1</t>
  </si>
  <si>
    <t>GADBROOK T1</t>
  </si>
  <si>
    <t>GAERWEN VIEW T1</t>
  </si>
  <si>
    <t>GIGG LA THELWALL T1 / HILLCLIFFE T1 / STOCKTON HEATH T1 / STRETTON IND EST T1</t>
  </si>
  <si>
    <t>GILBROOK DOCK T1 / HILL RD T1 / MOBIL OIL (WALLASEY) T1</t>
  </si>
  <si>
    <t>GLAN-YR-AFON T1</t>
  </si>
  <si>
    <t>GRAIG FAWR T1</t>
  </si>
  <si>
    <t>GRAVEL T1 / WCB PLASTICS T1 / WHARTON T1</t>
  </si>
  <si>
    <t>GREASBY T1 / SAUGHALL MASSIE T1 / UPTON T1</t>
  </si>
  <si>
    <t>GREAT SANKEY T1 / PENKETH T1 / WIDNES RD T1</t>
  </si>
  <si>
    <t>GREAT SUTTON T1 / LITTLE SUTTON T1 / STRAWBERRY ROUNDABOUT T1 / SUTTON HALL WWB T1 / WHITBY MAIN T2</t>
  </si>
  <si>
    <t>GREENFIELD T1 / GREENFIELD T2</t>
  </si>
  <si>
    <t>GROSVENOR ST T1 / LINENHALL ST T1 / NORTHGATE TERRACE T1 / STATION VIEW T1 / TOMULAR PLACE T1</t>
  </si>
  <si>
    <t>GWERSYLLT T1</t>
  </si>
  <si>
    <t>HALTON RD T1 / MURDISHAW T1 / PERCIVAL LA T4 / RUNCORN CENTRAL T1</t>
  </si>
  <si>
    <t>HARLECH T1</t>
  </si>
  <si>
    <t>HARRINGTON ST T1 / PARADISE ST T1</t>
  </si>
  <si>
    <t>HARRINGTON ST T2 / HIGHFIELD ST T1</t>
  </si>
  <si>
    <t>HARRINGTON ST T3 / LIME ST T1</t>
  </si>
  <si>
    <t>HARTFORD T1</t>
  </si>
  <si>
    <t>HASKAYNE T1</t>
  </si>
  <si>
    <t>HATHERTON T1</t>
  </si>
  <si>
    <t>HERONS WAY T1 / LACHE T1 / MBNA T1 / SALTNEY T1 / SMFS KINGSMEADOW T1</t>
  </si>
  <si>
    <t>HIGHFIELD ST T2 / LIME ST T2 / OLD HAYMARKET T1</t>
  </si>
  <si>
    <t>HOLMES CHAPEL T1</t>
  </si>
  <si>
    <t>HOLT LA (WARRINGTON RD) T1 / PRESCOT T1 / RAINHILL LOCAL T1 / WHISTON HOSP T1</t>
  </si>
  <si>
    <t>HOLWAY RD T1</t>
  </si>
  <si>
    <t>HOLYHEAD T1</t>
  </si>
  <si>
    <t>HOLYWELL T1</t>
  </si>
  <si>
    <t>HOOTON MAIN T1</t>
  </si>
  <si>
    <t>HUNTS CROSS T1 / KENTON RD T1 / WOODEND AVE T1 / WOOLTON T1</t>
  </si>
  <si>
    <t>HUYTON HEY RD T1 / WILSON RD T1</t>
  </si>
  <si>
    <t>IFTON T1 / IFTON T2</t>
  </si>
  <si>
    <t>ILFORDS T1 / KNUTSFORD T1 / MOBBERLEY T1 / RADBROKE HALL T1</t>
  </si>
  <si>
    <t>IVY ST (SOUTHPORT) T1 / KENSINGTON RD T1 / MARKET ST T1 / SOUTHPORT T1</t>
  </si>
  <si>
    <t>IVY ST T1 / LLYSFAEN RD T1 / OLD MILL T1</t>
  </si>
  <si>
    <t>JOHNSTOWN T1</t>
  </si>
  <si>
    <t>KELCO T1 / NEWS INTERNATIONAL T1 / NEWS INTERNATIONAL T2 / PALCO T1 / SOUTHDENE T1</t>
  </si>
  <si>
    <t>KINGSLAND 33 T1 / SAFEWAY T1 / WOOLSTON T1 / WOOLSTON T2</t>
  </si>
  <si>
    <t>KINNERTON T1</t>
  </si>
  <si>
    <t>KIRKBY CENTRAL T1 / NORTHWOOD T1 / TOWER HILL (BANK LA) T1 / WESTVALE T1</t>
  </si>
  <si>
    <t>KNOWSLEY T1 / MARLED HEY T1</t>
  </si>
  <si>
    <t>KNUTSFORD T2</t>
  </si>
  <si>
    <t>LCWW HUNTINGTON T1 / LCWW HUNTINGTON T2</t>
  </si>
  <si>
    <t>LEA GREEN T1 / PILKINGTONS HO T1 / RAVENHEAD RETAIL PK T1 / SOMERFIELD DISTRIBUTION T1</t>
  </si>
  <si>
    <t>LEGACY LOCAL T1</t>
  </si>
  <si>
    <t>LEIGHTON HOSP T1</t>
  </si>
  <si>
    <t>LEVER SUNLIGHT T1 / LEVER SUNLIGHT T2</t>
  </si>
  <si>
    <t>LIVERPOOL RD 33 T1</t>
  </si>
  <si>
    <t>LLAINGOCH T1</t>
  </si>
  <si>
    <t>LLANARMON T1</t>
  </si>
  <si>
    <t>LLANBEDROG T1</t>
  </si>
  <si>
    <t>LLANBERIS T1</t>
  </si>
  <si>
    <t>LLANDDEUSANT T1</t>
  </si>
  <si>
    <t>LLANDDU QUARRY T1</t>
  </si>
  <si>
    <t>LLANDEGFAN T1</t>
  </si>
  <si>
    <t>LLANDRINIO T1</t>
  </si>
  <si>
    <t>LLANDUDNO T1 / LLANDUDNO T2</t>
  </si>
  <si>
    <t>LLANDYFRYDOG T1</t>
  </si>
  <si>
    <t>LLANDYRNOG T1</t>
  </si>
  <si>
    <t>LLANFAELOG T1</t>
  </si>
  <si>
    <t>LLANFAIR CAEREINION T1</t>
  </si>
  <si>
    <t>LLANFAIR PG T1</t>
  </si>
  <si>
    <t>LLANFAIRFECHAN T1</t>
  </si>
  <si>
    <t>LLANFROTHEN T1</t>
  </si>
  <si>
    <t>LLANFWROG T1 / RUTHIN T1</t>
  </si>
  <si>
    <t>LLANFYLLIN T1 / LLANFYLLIN T2</t>
  </si>
  <si>
    <t>LLANGAFFO T1</t>
  </si>
  <si>
    <t>LLANGEFNI IND EST T1 / LLANGEFNI IND EST T2</t>
  </si>
  <si>
    <t>LLANGEFNI T1</t>
  </si>
  <si>
    <t>LLANGOLLEN T1 / LLANGOLLEN T2</t>
  </si>
  <si>
    <t>LLANIDLOES T1 / LLANIDLOES T2</t>
  </si>
  <si>
    <t>LLANILAR T1</t>
  </si>
  <si>
    <t>LLANRWST T1</t>
  </si>
  <si>
    <t>LLANSANNAN T1</t>
  </si>
  <si>
    <t>LLANSILIN T1</t>
  </si>
  <si>
    <t>LLYNCLYS T1</t>
  </si>
  <si>
    <t>LORD ST T1 / MARSHSIDE T1 / MULLARDS BALMORAL DV T1 / SOUTHPORT T2</t>
  </si>
  <si>
    <t>LOSTOCK T1</t>
  </si>
  <si>
    <t>LOSTOCK TRIANGLE T1</t>
  </si>
  <si>
    <t>LOWER BEBINGTON T1 / NEW FERRY T1 / SPITAL T1 / UNILEVER RESEARCH T1</t>
  </si>
  <si>
    <t>LUGSDALE T1 / PILK SULLIVAN T1 / PILK SULLIVAN T2 / USAC T1</t>
  </si>
  <si>
    <t>LYMM T1 / WHITELEGGS LA T1</t>
  </si>
  <si>
    <t>MACHYNLLETH T1</t>
  </si>
  <si>
    <t>MACHYNLLETH T2</t>
  </si>
  <si>
    <t>MAELOR CREAMERY T1</t>
  </si>
  <si>
    <t>MAENTWROG T1</t>
  </si>
  <si>
    <t>MAES-Y-CLAWDD T1</t>
  </si>
  <si>
    <t>MANOD T1</t>
  </si>
  <si>
    <t>MANOR PK T1 / NORTON CHAINS T1</t>
  </si>
  <si>
    <t>MDHB EGERTON DOCK T1 / MDHB EGERTON DOCK T2</t>
  </si>
  <si>
    <t>MERE T1</t>
  </si>
  <si>
    <t>MIDDLEWICH T1</t>
  </si>
  <si>
    <t>MIDPOINT POCHIN WAY T1</t>
  </si>
  <si>
    <t>MILFORD T1</t>
  </si>
  <si>
    <t>MINFFORDD T1 / PARC BRYN CEGIN T1 / PARC BRYN CEGIN T2</t>
  </si>
  <si>
    <t>MOCHDRE T1</t>
  </si>
  <si>
    <t>MONA T1</t>
  </si>
  <si>
    <t>MONSANTO T1</t>
  </si>
  <si>
    <t>MORDA T1</t>
  </si>
  <si>
    <t>MORGANITE CERAMICS T1 / PLYMYARD T2</t>
  </si>
  <si>
    <t>MORRISONS T1</t>
  </si>
  <si>
    <t>NANTWICH T1</t>
  </si>
  <si>
    <t>NANT-Y-GAMAR T1</t>
  </si>
  <si>
    <t>NEVILL ST T1 / OCEAN PLAZA T1 / YORK RD T1</t>
  </si>
  <si>
    <t>NEW BRIGHTON T1 / SEAVIEW RD T2 / WALLASEY T1 / WALLASEY VILLAGE T1</t>
  </si>
  <si>
    <t>NEWHALL T1 / NEWHALL T2</t>
  </si>
  <si>
    <t>NORTH WALES PAPER T1 / NORTH WALES PAPER T2 / WOODFIELD AVE T1</t>
  </si>
  <si>
    <t>NWF T1</t>
  </si>
  <si>
    <t>OMEGA T1 / OMEGA T2 / ORION BOULEVARD T1 / NORTH WEST WATER CAMPUS T1 / NORTH WEST WATER CAMPUS T2</t>
  </si>
  <si>
    <t>OPTICAL FIBRES T1 / SHOTWICK T1 / WALBRO T1</t>
  </si>
  <si>
    <t>ORB CL T1 / STONEBRIDGE LA T1 / STONEBRIDGE LA T2</t>
  </si>
  <si>
    <t>ORFORD T1 / PADGATE T1</t>
  </si>
  <si>
    <t>OTIS ELEVATOR T1 / ST IVEL FOODS T1</t>
  </si>
  <si>
    <t>OVERTON T1</t>
  </si>
  <si>
    <t>PANDY T1 / PANDY T2</t>
  </si>
  <si>
    <t>PARC CYBI T1 / PARC CYBI T2</t>
  </si>
  <si>
    <t>PARC MENAI T1</t>
  </si>
  <si>
    <t>PEBLIC MILLS T1</t>
  </si>
  <si>
    <t>PENMAENMAWR T1</t>
  </si>
  <si>
    <t>PENTRAETH T1</t>
  </si>
  <si>
    <t>PEN-Y-GROES T1</t>
  </si>
  <si>
    <t>PETER SPENCE T1 / PETER SPENCE T2</t>
  </si>
  <si>
    <t>PILKINGTONS T1 / PILKINGTONS T2</t>
  </si>
  <si>
    <t>POINT OF AYR COLLIERY T1</t>
  </si>
  <si>
    <t>PORTHMADOG T1 / PORTHMADOG T2</t>
  </si>
  <si>
    <t>PREES T1</t>
  </si>
  <si>
    <t>PRIMROSE HALL T1</t>
  </si>
  <si>
    <t>PWLLHELI T1</t>
  </si>
  <si>
    <t>RADWAY GREEN T1</t>
  </si>
  <si>
    <t>RAF VALLEY T1</t>
  </si>
  <si>
    <t>RAVEN SQUARE T1</t>
  </si>
  <si>
    <t>REFORM ST T1</t>
  </si>
  <si>
    <t>RHM FOODS LTD T1</t>
  </si>
  <si>
    <t>RHOSLAN T1</t>
  </si>
  <si>
    <t>RHUDDLAN T1</t>
  </si>
  <si>
    <t>RHYDLYDAN T2</t>
  </si>
  <si>
    <t>RHYD-Y-FOEL T1</t>
  </si>
  <si>
    <t>RINGWAY T1</t>
  </si>
  <si>
    <t>RIVALS T1</t>
  </si>
  <si>
    <t>ROLLS ROYCE T1 / ROLLS ROYCE T2 / ROLLS ROYCE T3</t>
  </si>
  <si>
    <t>ROSSETT T1</t>
  </si>
  <si>
    <t>ROYAL INSURANCE (NEW QUAY) T1 / ROYAL INSURANCE (NEW QUAY) T2</t>
  </si>
  <si>
    <t>RUABON T1</t>
  </si>
  <si>
    <t>SANDBACH T1</t>
  </si>
  <si>
    <t>SHAWBURY T1</t>
  </si>
  <si>
    <t>SMALLWOOD T1</t>
  </si>
  <si>
    <t>SNOWHILL T1</t>
  </si>
  <si>
    <t>ST ASAPH BUSINESS PK T1</t>
  </si>
  <si>
    <t>ST HELENS RD T1</t>
  </si>
  <si>
    <t>STAPELEY T1</t>
  </si>
  <si>
    <t>TACO PLASTICS T1 / TACO PLASTICS T2 / UNITED PERIPHERALS T1</t>
  </si>
  <si>
    <t>TARPORLEY T1</t>
  </si>
  <si>
    <t>TARVIN T1</t>
  </si>
  <si>
    <t>TRYWERYN T1</t>
  </si>
  <si>
    <t>TWYFORDS T1</t>
  </si>
  <si>
    <t>TYWYN T1</t>
  </si>
  <si>
    <t>VAUXHALL NORTH RD T1</t>
  </si>
  <si>
    <t>WAENFAWR T1</t>
  </si>
  <si>
    <t>WELSHPOOL T1</t>
  </si>
  <si>
    <t>WEM EAST T1</t>
  </si>
  <si>
    <t>WEM T1</t>
  </si>
  <si>
    <t>WERVIN T1</t>
  </si>
  <si>
    <t>WEST FELTON T1</t>
  </si>
  <si>
    <t>WESTON T1</t>
  </si>
  <si>
    <t>WHEELOCK T1</t>
  </si>
  <si>
    <t>WHITCHURCH T1</t>
  </si>
  <si>
    <t>WIMPEYS PANT QUARRY T1 / WIMPEYS PANT QUARRY T2</t>
  </si>
  <si>
    <t>WINCHAM T1</t>
  </si>
  <si>
    <t>WISTASTON HALL T1</t>
  </si>
  <si>
    <t>WRENBURY FRITH T1</t>
  </si>
  <si>
    <t>YOCKINGS GATE T1</t>
  </si>
  <si>
    <t>YSBYTY GLAN CLWYD T1</t>
  </si>
  <si>
    <t>ROYAL LIVERPOOL HOSP T1 / ROYAL LIVERPOOL HOSP T2</t>
  </si>
  <si>
    <t>Pilkingtons Plate T1 &amp; T2</t>
  </si>
  <si>
    <t>British Steelworks T1 T2</t>
  </si>
  <si>
    <t>Yorkshire Imperial metals</t>
  </si>
  <si>
    <t>Solvay Interox T1 T2 T3</t>
  </si>
  <si>
    <t>British Gypsum T1 T2</t>
  </si>
  <si>
    <t xml:space="preserve">Fibreglass </t>
  </si>
  <si>
    <t>M.D.H.B. Freeport</t>
  </si>
  <si>
    <t>Sonaeá T1 T2 T3 T4</t>
  </si>
  <si>
    <t>NWW Woodside T1 T2</t>
  </si>
  <si>
    <t xml:space="preserve">NWWA Bromborough T1 T2 </t>
  </si>
  <si>
    <t xml:space="preserve">Norton Scrap T1 T2 </t>
  </si>
  <si>
    <t>Dista Products T1 T2 T3 T4</t>
  </si>
  <si>
    <t>Pilkingtons Greengate Works</t>
  </si>
  <si>
    <t>Pilkingtons Plateá T1 &amp; T2</t>
  </si>
  <si>
    <t>Mannis A B</t>
  </si>
  <si>
    <t>Burtonhead Rd</t>
  </si>
  <si>
    <t>Chiron Shaw Road</t>
  </si>
  <si>
    <t>Canada Dock</t>
  </si>
  <si>
    <t>L.A.H. Teaching Hospital</t>
  </si>
  <si>
    <t>UU Water Plc - Shell Green</t>
  </si>
  <si>
    <t>MAW Green</t>
  </si>
  <si>
    <t>Bishops Wood 132kV</t>
  </si>
  <si>
    <t>Bishops Wood 132kV_Hereford (Bishops Wood) &amp; Ludlow 132 66__</t>
  </si>
  <si>
    <t>Bishops Wood 132kV_Stourport 132 66 &amp; Upton Warren 132 66__</t>
  </si>
  <si>
    <t>Bishops Wood 132kV_Stourport 132 33__</t>
  </si>
  <si>
    <t>Bishops Wood 132kV_Ludlow 132 33__</t>
  </si>
  <si>
    <t>_NO NAME_ [EAST33 1-EASTTEE-EASTTEE dum-P...]</t>
  </si>
  <si>
    <t>HYB:[Bishops Wood 132kV_Hereford (Bishops Wood) &amp; Ludlow 132 66__] &amp; [Bishops Wood 132kV_Stourport 132 66 &amp; Upton Warren 132 66__]-&gt;Bishops Wood 132kV_Stourport 132 66 &amp; Upton Warren 132 66_Kenswick 66 11 (T2 &amp; T1 OS)</t>
  </si>
  <si>
    <t>HYB:[Bishops Wood 132kV_Stourport 132 66 &amp; Upton Warren 132 66__] &amp; [Bishops Wood 132kV_Stourport 132 33__]-&gt;Bishops Wood 132kV_Stourport 132 66 &amp; Upton Warren 132 66_Stourport 66 11 (T3 T4 &amp; T5)</t>
  </si>
  <si>
    <t>Bishops Wood 132kV_Stourport 132 66 &amp; Upton Warren 132 66_Stourport 66 11 (T3 T4 &amp; T5)</t>
  </si>
  <si>
    <t>Bishops Wood 132kV_Kidderminster 132 11 (GT1 GT2 &amp; T3 OS)__</t>
  </si>
  <si>
    <t>Bishops Wood 132kV_Ludlow 132 33_Bishops Castle 33 11 (T1)</t>
  </si>
  <si>
    <t>Bishops Wood 132kV_Hereford (Bishops Wood) &amp; Ludlow 132 66_Bodenham 66 11</t>
  </si>
  <si>
    <t>Bishops Wood 132kV_Hereford (Bishops Wood) &amp; Ludlow 132 66_Bromyard 66 11</t>
  </si>
  <si>
    <t>Bishops Wood 132kV_Ludlow 132 33_Cleobury Mortimer 33 11</t>
  </si>
  <si>
    <t>Bishops Wood 132kV_Ludlow 132 33_Craven Arms 33 11</t>
  </si>
  <si>
    <t>Bishops Wood 132kV_Stourport 132 66 &amp; Upton Warren 132 66_Droitwich 66 11 (T1 T2)</t>
  </si>
  <si>
    <t>Bishops Wood 132kV_Hereford (Bishops Wood) &amp; Ludlow 132 66_Dymock 66 11</t>
  </si>
  <si>
    <t>_NO NAME_ [HART11 1]</t>
  </si>
  <si>
    <t>Bishops Wood 132kV_Stourport 132 66 &amp; Upton Warren 132 66_Kenswick 66 11 (T2 &amp; T1 OS)</t>
  </si>
  <si>
    <t>Bishops Wood 132kV_Hereford (Bishops Wood) &amp; Ludlow 132 66_Kington 66 11</t>
  </si>
  <si>
    <t>Bishops Wood 132kV_Stourport 132 33_Kinver 33 11 (T1)</t>
  </si>
  <si>
    <t>Bishops Wood 132kV_Hereford (Bishops Wood) &amp; Ludlow 132 66_Presteigne 66 11</t>
  </si>
  <si>
    <t>Bishops Wood 132kV_Hereford (Bishops Wood) &amp; Ludlow 132 66_Knighton 66 11</t>
  </si>
  <si>
    <t>Bishops Wood 132kV_Hereford (Bishops Wood) &amp; Ludlow 132 66_Ledbury 66 11 (T1)</t>
  </si>
  <si>
    <t>Bishops Wood 132kV_Ludlow 132 33_Leebotwood 33 11 (T2)</t>
  </si>
  <si>
    <t>Bishops Wood 132kV_Hereford (Bishops Wood) &amp; Ludlow 132 66_Leominster 66 11</t>
  </si>
  <si>
    <t>Bishops Wood 132kV_Hereford (Bishops Wood) &amp; Ludlow 132 66_Lower Chadnor 66 11</t>
  </si>
  <si>
    <t>Bishops Wood 132kV_Ludlow 132 33_Ludlow 33 11</t>
  </si>
  <si>
    <t>Bishops Wood 132kV_Hereford (Bishops Wood) &amp; Ludlow 132 66_Madley 66 11</t>
  </si>
  <si>
    <t>Bishops Wood 132kV_Malvern 132 11__</t>
  </si>
  <si>
    <t>Bishops Wood 132kV_Hereford (Bishops Wood) &amp; Ludlow 132 66_Ross 66 11</t>
  </si>
  <si>
    <t>Bishops Wood 132kV_Hereford (Bishops Wood) &amp; Ludlow 132 66_Newent 66 11</t>
  </si>
  <si>
    <t>Bishops Wood 132kV_Warndon 132 11__</t>
  </si>
  <si>
    <t>Bishops Wood 132kV_Hereford (Bishops Wood) &amp; Ludlow 132 66_Peterchurch 66 11</t>
  </si>
  <si>
    <t>Bishops Wood 132kV_Hereford (Bishops Wood) &amp; Ludlow 132 66_Pontrilas 66 11</t>
  </si>
  <si>
    <t>Bishops Wood 132kV_Stourport 132 33_Quatt 33 11 (T1)</t>
  </si>
  <si>
    <t>Bishops Wood 132kV_Stourport 132 66 &amp; Upton Warren 132 66_Redditch North 66 11 (T3)</t>
  </si>
  <si>
    <t>_NO NAME_ [ROCF9ESS]</t>
  </si>
  <si>
    <t>Bishops Wood 132kV_Hereford (Bishops Wood) &amp; Ludlow 132 66_St. Weonards 66 11</t>
  </si>
  <si>
    <t>Bishops Wood 132kV_Worcester 132 11__</t>
  </si>
  <si>
    <t>Bishops Wood 132kV_Ludlow 132 33_Stockton 33 11</t>
  </si>
  <si>
    <t>Bishops Wood 132kV_Ludlow 132 33_Tenbury 33 11</t>
  </si>
  <si>
    <t>Bishops Wood 132kV_Timberdine 132 11__</t>
  </si>
  <si>
    <t>Bishops Wood 132kV_Upton Warren 132 11 (GT4 T1 &amp; T2 OS)__</t>
  </si>
  <si>
    <t>Bishops Wood 132kV_Hereford (Bishops Wood) &amp; Ludlow 132 66_Woofferton 66 11</t>
  </si>
  <si>
    <t>Bishops Wood 132kV_Stourport 132 33_Wribbenhall 33 11</t>
  </si>
  <si>
    <t>Willenhall 132kV</t>
  </si>
  <si>
    <t>Rugeley 132kV</t>
  </si>
  <si>
    <t>Bustleholm 132kV</t>
  </si>
  <si>
    <t>Bushbury 132kV</t>
  </si>
  <si>
    <t>HYB:[Willenhall 132kV] &amp; [Rugeley 132kV]-&gt;Rugeley 132kV_Burntwood 132 11 (GT1 GT2 &amp; GT3)__</t>
  </si>
  <si>
    <t>HYB:[Willenhall 132kV] &amp; [Bustleholm 132kV]-&gt;Willenhall 132kV_Bentley 132 11 (GT1 &amp; GT2)__</t>
  </si>
  <si>
    <t>HYB:[Rugeley 132kV] &amp; [Bushbury 132kV]-&gt;Bushbury 132kV_Stafford South 132 11 (GT1 &amp; GT3)__</t>
  </si>
  <si>
    <t>HYB:[Rugeley 132kV] &amp; [Bushbury 132kV]-&gt;Bushbury 132kV_Network Rail Stafford (T1 &amp; T2)__</t>
  </si>
  <si>
    <t>HYB:[Rugeley 132kV] &amp; [Bushbury 132kV]-&gt;Bushbury 132kV_Stafford 132 11 (GT1B &amp; GT2B)__</t>
  </si>
  <si>
    <t>Bushbury 132kV_Bushbury 132 33__</t>
  </si>
  <si>
    <t>_NO NAME_ [BELL3GEN]</t>
  </si>
  <si>
    <t>_NO NAME_ [BLXESS33]</t>
  </si>
  <si>
    <t>_NO NAME_ [Busbar1-FRYR33GE]</t>
  </si>
  <si>
    <t>Bustleholm 132kV_Network Rail Smethwick__</t>
  </si>
  <si>
    <t>Bushbury 132kV_Network Rail Stafford (T1 &amp; T2)__</t>
  </si>
  <si>
    <t>Willenhall 132kV_Network Rail Willenhall__</t>
  </si>
  <si>
    <t>Bustleholm 132kV_Network Rail Winson Green__</t>
  </si>
  <si>
    <t>Willenhall 132kV_Wolverhampton 132 33__</t>
  </si>
  <si>
    <t>Bushbury 132kV_Bushbury 132 33_Albrighton 33 11 (T1A)</t>
  </si>
  <si>
    <t>Bushbury 132kV_Bushbury 132 11__</t>
  </si>
  <si>
    <t>Willenhall 132kV_Bentley 132 11 (GT1 &amp; GT2)__</t>
  </si>
  <si>
    <t>Rugeley 132kV_Cannock 132 11 (GT1 &amp; GT2 GT3)__</t>
  </si>
  <si>
    <t>Rugeley 132kV_Lichfield 132 11__</t>
  </si>
  <si>
    <t>Rugeley 132kV_Burntwood 132 11 (GT1 GT2 &amp; GT3)__</t>
  </si>
  <si>
    <t>Bustleholm 132kV_Bustleholm 132 11__</t>
  </si>
  <si>
    <t>Bustleholm 132kV_Winson Green 132 11__</t>
  </si>
  <si>
    <t>_NO NAME_ [DELL GEN]</t>
  </si>
  <si>
    <t>Bustleholm 132kV_Smethwick 132 11__</t>
  </si>
  <si>
    <t>Bushbury 132kV_Bushbury 132 33_Four Ashes 33 11</t>
  </si>
  <si>
    <t>Bushbury 132kV_Stafford South 132 11 (GT1 &amp; GT3)__</t>
  </si>
  <si>
    <t>Bustleholm 132kV_Ladywood 132 11__</t>
  </si>
  <si>
    <t>Bushbury 132kV_Bushbury 132 33_I54</t>
  </si>
  <si>
    <t>Bustleholm 132kV_Kingstanding 132 11__</t>
  </si>
  <si>
    <t>Bustleholm 132kV_Perry Barr 132 11__</t>
  </si>
  <si>
    <t>Rugeley 132kV_Rugeley Town 132 11__</t>
  </si>
  <si>
    <t>Bustleholm 132kV_Rushall 132 11__</t>
  </si>
  <si>
    <t>Bushbury 132kV_Stafford 132 11 (GT1B &amp; GT2B)__</t>
  </si>
  <si>
    <t>Bushbury 132kV_Wednesfield 132 11__</t>
  </si>
  <si>
    <t>Willenhall 132kV_Willenhall 132 11 (GT2B GT4B GT1)__</t>
  </si>
  <si>
    <t>_NO NAME_ [WOLP11GEN]</t>
  </si>
  <si>
    <t>Willenhall 132kV_Wolverhampton 132 11 (GT1 GT2 &amp; T5)__</t>
  </si>
  <si>
    <t>_NO NAME_ [WWS 11]</t>
  </si>
  <si>
    <t>Cellarhead 132kV</t>
  </si>
  <si>
    <t>Cellarhead 132kV_Meaford 'C' 132 33__</t>
  </si>
  <si>
    <t>Cellarhead 132kV_Boothen 132 33__</t>
  </si>
  <si>
    <t>Cellarhead 132kV_Forsbrook 132 33__</t>
  </si>
  <si>
    <t>Cellarhead 132kV_Whitfield 132 33__</t>
  </si>
  <si>
    <t>Cellarhead 132kV_WHIC33 2__</t>
  </si>
  <si>
    <t>Cellarhead 132kV_Network Rail Kidsgrove__</t>
  </si>
  <si>
    <t>Cellarhead 132kV_Longton 132 33__</t>
  </si>
  <si>
    <t>Cellarhead 132kV_Newcastle 132 33__</t>
  </si>
  <si>
    <t>HYB:[Cellarhead 132kV_Meaford 'C' 132 33__] &amp; [Cellarhead 132kV_Forsbrook 132 33__]-&gt;Cellarhead 132kV_Forsbrook 132 33_Simplex 33 11</t>
  </si>
  <si>
    <t>Cellarhead 132kV_Meaford 'C' 132 33_Bearstone 33 11</t>
  </si>
  <si>
    <t>Cellarhead 132kV_Boothen 132 11 (GT1B GT2B &amp; T3)__</t>
  </si>
  <si>
    <t>Cellarhead 132kV_Burslem 132 11__</t>
  </si>
  <si>
    <t>Cellarhead 132kV_Forsbrook 132 33_Cauldon 33 11</t>
  </si>
  <si>
    <t>_NO NAME_ [CHAT11GEN]</t>
  </si>
  <si>
    <t>Cellarhead 132kV_Forsbrook 132 33_Cheadle 33 11 (T1 &amp; T2)</t>
  </si>
  <si>
    <t>Cellarhead 132kV_Whitfield 132 33_Cheddleton 33 11</t>
  </si>
  <si>
    <t>Cellarhead 132kV_Meaford 'C' 132 33_Cotes Heath 33 11</t>
  </si>
  <si>
    <t>Cellarhead 132kV_Whitfield 132 33_Congleton 33 11</t>
  </si>
  <si>
    <t>Cellarhead 132kV_Meaford 'C' 132 33_Eccleshall 33 11</t>
  </si>
  <si>
    <t>Cellarhead 132kV_Whitfield 132 33_Endon 33 11</t>
  </si>
  <si>
    <t>Cellarhead 132kV_Longton 132 11__</t>
  </si>
  <si>
    <t>Cellarhead 132kV_Forsbrook 132 33_Froghall 33 11</t>
  </si>
  <si>
    <t>Cellarhead 132kV_Meaford 'C' 132 33_Gnosall 33 11</t>
  </si>
  <si>
    <t>Cellarhead 132kV_Whitfield 132 33_Goldenhill Bank 33 11</t>
  </si>
  <si>
    <t>_NO NAME_ [HAWD11]</t>
  </si>
  <si>
    <t>Cellarhead 132kV_Meaford 'C' 132 33_High Offley 33 11</t>
  </si>
  <si>
    <t>Cellarhead 132kV_Meaford 'C' 132 33_Hill Chorlton 33 11</t>
  </si>
  <si>
    <t>Cellarhead 132kV_Meaford 'C' 132 33_Hinstock 33 11</t>
  </si>
  <si>
    <t>Cellarhead 132kV_Newcastle 132 11__</t>
  </si>
  <si>
    <t>Cellarhead 132kV_Meaford 'C' 132 33_Hookgate 33 11</t>
  </si>
  <si>
    <t>Cellarhead 132kV_Forsbrook 132 33_Kingsley Holt 33 11</t>
  </si>
  <si>
    <t>Cellarhead 132kV_Whitfield 132 33_Knypersley 33 11</t>
  </si>
  <si>
    <t>Cellarhead 132kV_Whitfield 132 33_Leek 33 11</t>
  </si>
  <si>
    <t>Cellarhead 132kV_Meaford 'C' 132 33_Market Drayton 33 11</t>
  </si>
  <si>
    <t>Cellarhead 132kV_Meaford 'C' 132 33_Meaford 33 11</t>
  </si>
  <si>
    <t>Cellarhead 132kV_Newcastle 132 33_Scot Hay 33 11</t>
  </si>
  <si>
    <t>Cellarhead 132kV_Forsbrook 132 33_Simplex 33 11</t>
  </si>
  <si>
    <t>Cellarhead 132kV_Stagefields 132 11__</t>
  </si>
  <si>
    <t>Cellarhead 132kV_Forsbrook 132 33_Stagefields 33 11 (T6)</t>
  </si>
  <si>
    <t>_NO NAME_ [STAU9GEN]</t>
  </si>
  <si>
    <t>_NO NAME_ [STOK GT  11]</t>
  </si>
  <si>
    <t>Cellarhead 132kV_Newcastle 132 33_Talke 33 11</t>
  </si>
  <si>
    <t>Cellarhead 132kV_Forsbrook 132 33_Tean 33 11</t>
  </si>
  <si>
    <t>Cellarhead 132kV_Whitfield 132 33_Whitfield 33 11</t>
  </si>
  <si>
    <t>Feckenham 66kV</t>
  </si>
  <si>
    <t>_NO NAME_ [BEED9PV-DRAF11 1-BROD9PV-LEYD9...]</t>
  </si>
  <si>
    <t>Feckenham 132kV_Bevington 66 11__</t>
  </si>
  <si>
    <t>Feckenham 132kV_Bloxham 66 11__</t>
  </si>
  <si>
    <t>Feckenham 132kV_Broadway 66 11__</t>
  </si>
  <si>
    <t>Feckenham 132kV_Brotheridge Green 66 11__</t>
  </si>
  <si>
    <t>_NO NAME_ [DRAF11 2-LUCS9PV-OAKD9PV-POPD9...]</t>
  </si>
  <si>
    <t>Feckenham 132kV_Droitwich 66 11 (T3)__</t>
  </si>
  <si>
    <t>Feckenham 132kV_Epwell 66 11__</t>
  </si>
  <si>
    <t>Feckenham 132kV_Evesham 66 11__</t>
  </si>
  <si>
    <t>Feckenham 132kV_Feckenham 66 11__</t>
  </si>
  <si>
    <t>Feckenham 132kV_Great Alne 66 11__</t>
  </si>
  <si>
    <t>Feckenham 132kV_Pershore 66 11__</t>
  </si>
  <si>
    <t>Feckenham 132kV_Ipsley 66 11__</t>
  </si>
  <si>
    <t>Feckenham 132kV_Ledbury 66 11 (T2)__</t>
  </si>
  <si>
    <t>Feckenham 132kV_Long Marston 66 11__</t>
  </si>
  <si>
    <t>Feckenham 132kV_Moreton 66 11__</t>
  </si>
  <si>
    <t>Feckenham 132kV_Northwick Estates Solar generation__</t>
  </si>
  <si>
    <t>Feckenham 132kV_Redditch North 66 11__</t>
  </si>
  <si>
    <t>Feckenham 132kV_Redditch South 66 11__</t>
  </si>
  <si>
    <t>Feckenham 132kV_Stratford 66 11__</t>
  </si>
  <si>
    <t>Feckenham 132kV_Shipston 66 11__</t>
  </si>
  <si>
    <t>Feckenham 132kV_Stow 66 11__</t>
  </si>
  <si>
    <t>Feckenham 132kV_Strensham 66 11__</t>
  </si>
  <si>
    <t>Feckenham 132kV_Tewkesbury 66 11__</t>
  </si>
  <si>
    <t>Feckenham 132kV_Wormington 66 11__</t>
  </si>
  <si>
    <t>Iron Acton 132kV</t>
  </si>
  <si>
    <t>Iron Acton 132kV_Chipping Sodbury 132 33</t>
  </si>
  <si>
    <t>Iron Acton 132kV_Ryeford 132 33__</t>
  </si>
  <si>
    <t>Bradley Stoke 132kV_Bradley Stoke 132 33__</t>
  </si>
  <si>
    <t>Iron Acton 132kV_FEER3J__</t>
  </si>
  <si>
    <t>Iron Acton 132kV_FEER3K__</t>
  </si>
  <si>
    <t>Iron Acton 132kV_LOLE3J__</t>
  </si>
  <si>
    <t>Iron Acton 132kV_LOLE3K__</t>
  </si>
  <si>
    <t>Iron Acton 132kV_Chipping Sodbury 132 33_Alveston 33 11</t>
  </si>
  <si>
    <t>Iron Acton 132kV_Chipping Sodbury 132 33_Hammerley Down 33 11</t>
  </si>
  <si>
    <t>Iron Acton 132kV_Ryeford 132 33_Berkeley 33 11</t>
  </si>
  <si>
    <t>Iron Acton 132kV_Ryeford 132 33_Camp 33 11</t>
  </si>
  <si>
    <t>Iron Acton 132kV_Ryeford 132 33_Cherington 33 11</t>
  </si>
  <si>
    <t>Iron Acton 132kV_Chipping Sodbury 132 11 (GT1 GT2 &amp; T3)__</t>
  </si>
  <si>
    <t>Iron Acton 132kV_Chipping Sodbury 132 33_Cowhorn 33 11</t>
  </si>
  <si>
    <t>Iron Acton 132kV_Ryeford 132 33_Dudbridge 33 11</t>
  </si>
  <si>
    <t>Iron Acton 132kV_Ryeford 132 33_Dursley 33 11</t>
  </si>
  <si>
    <t>Iron Acton 132kV_Ryeford 132 33_Netherhills 33 11</t>
  </si>
  <si>
    <t>Iron Acton 132kV_Chipping Sodbury 132 33_Naishcombe Hill 33 11</t>
  </si>
  <si>
    <t>Iron Acton 132kV_Chipping Sodbury 132 33_Oxbridge 33 11</t>
  </si>
  <si>
    <t>Iron Acton 132kV_Ryeford 132 33_Ryeford 33 11</t>
  </si>
  <si>
    <t>Ironbridge &amp; Shrewsbury 132kV</t>
  </si>
  <si>
    <t>Ironbridge &amp; Shrewsbury 132kV_Shrewsbury 132 33__</t>
  </si>
  <si>
    <t>_NO NAME_ [BISC33 1-CRAA33 2-CRAA33 1-CRA...]</t>
  </si>
  <si>
    <t>Ironbridge &amp; Shrewsbury 132kV_Ironbridge 132 33__</t>
  </si>
  <si>
    <t>Ironbridge &amp; Shrewsbury 132kV_Ketley 132 33__</t>
  </si>
  <si>
    <t>_NO NAME_ [SINW-SINW33]</t>
  </si>
  <si>
    <t>_NO NAME_ [BATT11]</t>
  </si>
  <si>
    <t>Ironbridge &amp; Shrewsbury 132kV_Shrewsbury 132 33_Bayston Hill 33 11</t>
  </si>
  <si>
    <t>Ironbridge &amp; Shrewsbury 132kV_Shrewsbury 132 33_Berrington 33 11</t>
  </si>
  <si>
    <t>Ironbridge &amp; Shrewsbury 132kV_Shrewsbury 132 33_Weir Hill 33 11</t>
  </si>
  <si>
    <t>Ironbridge &amp; Shrewsbury 132kV_Shrewsbury 132 33_Bishops Castle 33 11 (T2)</t>
  </si>
  <si>
    <t>Ironbridge &amp; Shrewsbury 132kV_Ironbridge 132 33_Broseley 33 11</t>
  </si>
  <si>
    <t>Ironbridge &amp; Shrewsbury 132kV_Ketley 132 11 (GT4 T1 &amp; T2 HS)__</t>
  </si>
  <si>
    <t>Ironbridge &amp; Shrewsbury 132kV_Shrewsbury 132 33_Spring Gardens</t>
  </si>
  <si>
    <t>Ironbridge &amp; Shrewsbury 132kV_Ketley 132 33_Donnington 33 11</t>
  </si>
  <si>
    <t>Ironbridge &amp; Shrewsbury 132kV_Shrewsbury 132 33_Dothill 33 11 (T1 &amp; T2)</t>
  </si>
  <si>
    <t>Ironbridge &amp; Shrewsbury 132kV_Ironbridge 132 33_Easthope 33 11</t>
  </si>
  <si>
    <t>Ironbridge &amp; Shrewsbury 132kV_Ketley 132 33_Snedshill 33 11</t>
  </si>
  <si>
    <t>Ironbridge &amp; Shrewsbury 132kV_Ketley 132 33_Newport 33 11</t>
  </si>
  <si>
    <t>Ironbridge &amp; Shrewsbury 132kV_Ironbridge 132 33_Halesfield 33 11</t>
  </si>
  <si>
    <t>Ironbridge &amp; Shrewsbury 132kV_Shrewsbury 132 33_Harlescott 33 11</t>
  </si>
  <si>
    <t>Ironbridge &amp; Shrewsbury 132kV_Hortonwood 132 11__</t>
  </si>
  <si>
    <t>Ironbridge &amp; Shrewsbury 132kV_Shrewsbury 132 33_Leaton 33 11</t>
  </si>
  <si>
    <t>Ironbridge &amp; Shrewsbury 132kV_Ironbridge 132 33_Madeley 33 11</t>
  </si>
  <si>
    <t>Ironbridge &amp; Shrewsbury 132kV_Shrewsbury 132 33_Malehurst 33 11</t>
  </si>
  <si>
    <t>Ironbridge &amp; Shrewsbury 132kV_Shrewsbury 132 33_Priest Weston 33 11</t>
  </si>
  <si>
    <t>Ironbridge &amp; Shrewsbury 132kV_Ironbridge 132 33_Quatt 33 11 (T2)</t>
  </si>
  <si>
    <t>Ironbridge &amp; Shrewsbury 132kV_Shrewsbury 132 33_Roushill 33 11</t>
  </si>
  <si>
    <t>Ironbridge &amp; Shrewsbury 132kV_Shrewsbury 132 33_Rowton 33 11</t>
  </si>
  <si>
    <t>Ironbridge &amp; Shrewsbury 132kV_Ketley 132 33_Sankey 33 11 (T1)</t>
  </si>
  <si>
    <t>Ironbridge &amp; Shrewsbury 132kV_Ketley 132 33_Sankey 33 11 (T2)</t>
  </si>
  <si>
    <t>Ironbridge &amp; Shrewsbury 132kV_Ketley 132 33_Shifnal 33 11</t>
  </si>
  <si>
    <t>_NO NAME_ [SINW_GAS]</t>
  </si>
  <si>
    <t>Ironbridge &amp; Shrewsbury 132kV_Ironbridge 132 33_Star Aluminium B 33 11 (T1 &amp; T3)</t>
  </si>
  <si>
    <t>Ironbridge &amp; Shrewsbury 132kV_Ironbridge 132 33_Star Aluminium A 33 11 (T2)</t>
  </si>
  <si>
    <t>_NO NAME_ [SWNC GEN]</t>
  </si>
  <si>
    <t>Ironbridge &amp; Shrewsbury 132kV_Ironbridge 132 33_Worfield 33 11</t>
  </si>
  <si>
    <t>Nechells 132kV</t>
  </si>
  <si>
    <t>Kitwell 132kV</t>
  </si>
  <si>
    <t>HYB:[Nechells 132kV] &amp; [Lea Marston 132kV]-&gt;Nechells 132kV_Castle Bromwich 132 11 (GT1 &amp; GT2)__</t>
  </si>
  <si>
    <t>HYB:[Nechells 132kV] &amp; [Lea Marston 132kV]-&gt;Nechells 132kV_Boughton Road 132 11 (GT1 &amp; GT2)__</t>
  </si>
  <si>
    <t>HYB:[Kitwell 132kV] &amp; [Lea Marston 132kV]-&gt;Kitwell 132kV_Shirley 132 11 (GT2 GT3 &amp; GT1)__</t>
  </si>
  <si>
    <t>Lea Marston 132kV_Network Rail Tamworth__</t>
  </si>
  <si>
    <t>Nechells 132kV_Network Rail Washwood Heath__</t>
  </si>
  <si>
    <t>Lea Marston 132kV_Tamworth and Tamworth Town_Apollo</t>
  </si>
  <si>
    <t>Nechells 132kV_Summer Lane 132 11__</t>
  </si>
  <si>
    <t>Lea Marston 132kV_Tamworth and Tamworth Town_Atherstone</t>
  </si>
  <si>
    <t>Lea Marston 132kV_Tamworth and Tamworth Town_Polesworth</t>
  </si>
  <si>
    <t>Kitwell 132kV_Bartley Green 132 11__</t>
  </si>
  <si>
    <t>Lea Marston 132kV_Tamworth and Tamworth Town_Tamworth 11</t>
  </si>
  <si>
    <t>Nechells 132kV_Boughton Road 132 11 (GT1 &amp; GT2)__</t>
  </si>
  <si>
    <t>Lea Marston 132kV_Tamworth and Tamworth Town_Birch Coppice</t>
  </si>
  <si>
    <t>Nechells 132kV_Bordesley 132 11__</t>
  </si>
  <si>
    <t>Kitwell 132kV_Bournville 132 11__</t>
  </si>
  <si>
    <t>Nechells 132kV_Castle Bromwich 132 11 (GT1 &amp; GT2)__</t>
  </si>
  <si>
    <t>Nechells 132kV_Cheapside 132 11__</t>
  </si>
  <si>
    <t>Kitwell 132kV_Chad Valley 132 11__</t>
  </si>
  <si>
    <t>Nechells 132kV_Chester Street 132 11__</t>
  </si>
  <si>
    <t>Lea Marston 132kV_Chelmsley Wood 132 11__</t>
  </si>
  <si>
    <t>Lea Marston 132kV_Copt Heath 132 11__</t>
  </si>
  <si>
    <t>Lea Marston 132kV_Elmdon 132 11__</t>
  </si>
  <si>
    <t>Nechells 132kV_Erdington 132 11__</t>
  </si>
  <si>
    <t>_NO NAME_ [FORD UT1-FORD11 1]</t>
  </si>
  <si>
    <t>Lea Marston 132kV_Hams Hall South 132 11__</t>
  </si>
  <si>
    <t>Kitwell 132kV_Halesowen 132 11__</t>
  </si>
  <si>
    <t>Kitwell 132kV_Hall Green 132 11__</t>
  </si>
  <si>
    <t>Nechells 132kV_Sparkbrook 132 11__</t>
  </si>
  <si>
    <t>Kitwell 132kV_Highters Heath 132 11__</t>
  </si>
  <si>
    <t>Nechells 132kV_Hockley 132 11__</t>
  </si>
  <si>
    <t>Nechells 132kV_Nechells West 132 11__</t>
  </si>
  <si>
    <t>Lea Marston 132kV_Kitts Green 132 11 (GT1 GT2 GT3)__</t>
  </si>
  <si>
    <t>Kitwell 132kV_Longbridge 132 11__</t>
  </si>
  <si>
    <t>Lea Marston 132kV_Solihull 132 11__</t>
  </si>
  <si>
    <t>Kitwell 132kV_Rednal 132 11__</t>
  </si>
  <si>
    <t>Kitwell 132kV_Selly Oak 132 11__</t>
  </si>
  <si>
    <t>Kitwell 132kV_Shirley 132 11 (GT2 GT3 &amp; GT1)__</t>
  </si>
  <si>
    <t>Lea Marston 132kV_Sutton Coldfield 132 11__</t>
  </si>
  <si>
    <t>Lea Marston 132kV_Tamworth Town 132 11__</t>
  </si>
  <si>
    <t>_NO NAME_ [TWD 11 1]</t>
  </si>
  <si>
    <t>Kitwell 132kV_Univ. of Birmingham 132 11__</t>
  </si>
  <si>
    <t>Lea Marston 132kV_Tamworth and Tamworth Town_Wood End</t>
  </si>
  <si>
    <t>Ocker Hill 132kV</t>
  </si>
  <si>
    <t>Ocker Hill 132kV_Ocker Hill 132 33__</t>
  </si>
  <si>
    <t>_NO NAME_ [OCKH33 3-SAND33GE-WEDP33 GEN]</t>
  </si>
  <si>
    <t>Ocker Hill 132kV_Black Lake 132 11__</t>
  </si>
  <si>
    <t>Ocker Hill 132kV_Ocker Hill 132 11__</t>
  </si>
  <si>
    <t>_NO NAME_ [SAND9GE]</t>
  </si>
  <si>
    <t>_NO NAME_ [WEDP9 GEN]</t>
  </si>
  <si>
    <t>Oldbury 132kV</t>
  </si>
  <si>
    <t>Oldbury 132kV_Oldbury 132 33_Union Road generation</t>
  </si>
  <si>
    <t>Oldbury 132kV_Birchfield Lane 132 11__</t>
  </si>
  <si>
    <t>_NO NAME_ [GIFW11 GEN]</t>
  </si>
  <si>
    <t>Oldbury 132kV_Tividale 132 11__</t>
  </si>
  <si>
    <t>Oldbury 132kV_Oldbury 132 11 (GT1 T5)__</t>
  </si>
  <si>
    <t>_NO NAME_ [UNIR51GE-UNIR5T-UNIR52GE]</t>
  </si>
  <si>
    <t>Penn 132kV</t>
  </si>
  <si>
    <t>Penn 132kV_Wolverhampton West 132 33__</t>
  </si>
  <si>
    <t>Penn 132kV_Hinksford 132 33__</t>
  </si>
  <si>
    <t>Penn 132kV_Wolverhampton West 132 33_Albrighton 33 11 (T2A)</t>
  </si>
  <si>
    <t>Penn 132kV_Coseley 132 11__</t>
  </si>
  <si>
    <t>Penn 132kV_Dudley 132 11__</t>
  </si>
  <si>
    <t>Penn 132kV_Hinksford 132 11 (GT1B GT2B &amp; T5 OS)__</t>
  </si>
  <si>
    <t>_NO NAME_ [Hinksford diesel generation]</t>
  </si>
  <si>
    <t>Penn 132kV_Hinksford 132 33_Kinver 33 11 (T2)</t>
  </si>
  <si>
    <t>Penn 132kV_Lye 132 11__</t>
  </si>
  <si>
    <t>_NO NAME_ [Langley Generation STOR]</t>
  </si>
  <si>
    <t>Penn 132kV_Wolverhampton West 132 33_Pattingham 33 11</t>
  </si>
  <si>
    <t>Penn 132kV_Wolverhampton West 132 33_Wolverhampton West 33 11</t>
  </si>
  <si>
    <t>Penn 132kV_Woodside 132 11__</t>
  </si>
  <si>
    <t>Port Ham 132kV</t>
  </si>
  <si>
    <t>_NO NAME_ [CAMB 2-IROA M-RYEF  1-IROA R-C...]</t>
  </si>
  <si>
    <t>Port Ham 132kV_Cheltenham 132 66__</t>
  </si>
  <si>
    <t>Port Ham 132kV_Hereford (Walham) 132 66_</t>
  </si>
  <si>
    <t>Port Ham 132kV_Lydney 132 33__</t>
  </si>
  <si>
    <t>Port Ham 132kV_Castle Meads 132 33__</t>
  </si>
  <si>
    <t>Port Ham 132kV_Lydney 132 33_Mitcheldean 33 11</t>
  </si>
  <si>
    <t>Port Ham 132kV_Cheltenham 132 66_Alderton 66 11</t>
  </si>
  <si>
    <t>Port Ham 132kV_Eastern Avenue 132 11__</t>
  </si>
  <si>
    <t>Port Ham 132kV_Lydney 132 33_Bilson 33 11</t>
  </si>
  <si>
    <t>Port Ham 132kV_Cheltenham 132 66_Bishops Cleeve 66 11</t>
  </si>
  <si>
    <t>Port Ham 132kV_Lydney 132 33_Bixhead 33 11</t>
  </si>
  <si>
    <t>_NO NAME_ [BRIR5STOR]</t>
  </si>
  <si>
    <t>Port Ham 132kV_Castle Meads 132 33_Brockworth 33 11</t>
  </si>
  <si>
    <t>Port Ham 132kV_Cheltenham 132 11__</t>
  </si>
  <si>
    <t>Port Ham 132kV_Commercial Road 132 11 (GT1 &amp; TA TB)__</t>
  </si>
  <si>
    <t>Port Ham 132kV_Hereford (Walham) 132 66_Hereford South 66 11</t>
  </si>
  <si>
    <t>Port Ham 132kV_Lydney 132 33_Elton 33 11</t>
  </si>
  <si>
    <t>Port Ham 132kV_Hereford (Walham) 132 66_Hereford North 66 11</t>
  </si>
  <si>
    <t>Port Ham 132kV_Castle Meads 132 33_Rotol 33 11</t>
  </si>
  <si>
    <t>Port Ham 132kV_Lydney 132 33_Lydney 33 11</t>
  </si>
  <si>
    <t>Port Ham 132kV_Marle Hill 132 11 (GT1 &amp; TD TC OS)__</t>
  </si>
  <si>
    <t>Port Ham 132kV_Lydney 132 33_Mead Lane 33 11</t>
  </si>
  <si>
    <t>Port Ham 132kV_Montpellier 132 11__</t>
  </si>
  <si>
    <t>Port Ham 132kV_Castle Meads 132 33_Tuffley 33 11 (T1A T2A &amp; T1B T2B)</t>
  </si>
  <si>
    <t>Port Ham 132kV_Lydney 132 33_Princess Royal 33 11</t>
  </si>
  <si>
    <t>Port Ham 132kV_Lydney 132 33_Stowfield 33 11</t>
  </si>
  <si>
    <t>_NO NAME_ [SUDR9GEN]</t>
  </si>
  <si>
    <t>Port Ham 132kV_Tewkesbury 132 11__</t>
  </si>
  <si>
    <t>Cramlington Biomass</t>
  </si>
  <si>
    <t>Blyth</t>
  </si>
  <si>
    <t>Widdrington Church wf</t>
  </si>
  <si>
    <t>Widdrington Steads wf</t>
  </si>
  <si>
    <t>alcan</t>
  </si>
  <si>
    <t>blyth offshore wf</t>
  </si>
  <si>
    <t>lynemouth wf</t>
  </si>
  <si>
    <t>middlemoor wf</t>
  </si>
  <si>
    <t>wandylaw wf</t>
  </si>
  <si>
    <t>alcan (1001)</t>
  </si>
  <si>
    <t>ashington (1002)</t>
  </si>
  <si>
    <t>benton square (1008)</t>
  </si>
  <si>
    <t>cramlington t1 t3 (1015)</t>
  </si>
  <si>
    <t>cramlington t2 t4 (1016)</t>
  </si>
  <si>
    <t>denwick (1018)</t>
  </si>
  <si>
    <t>fawdon &amp; seaton burn (1021)</t>
  </si>
  <si>
    <t>linton (1023)</t>
  </si>
  <si>
    <t>lynemouth (1027)</t>
  </si>
  <si>
    <t>maddison street (1030)</t>
  </si>
  <si>
    <t>morpeth (1032)</t>
  </si>
  <si>
    <t>reservoir (1037)</t>
  </si>
  <si>
    <t>seghill (1041)</t>
  </si>
  <si>
    <t>stobswood coal 11kV</t>
  </si>
  <si>
    <t>ulgham rail (1045)</t>
  </si>
  <si>
    <t>wansbeck (1046)</t>
  </si>
  <si>
    <t>warkworth (1049)</t>
  </si>
  <si>
    <t>west hartford (1052)</t>
  </si>
  <si>
    <t>ray wind farm</t>
  </si>
  <si>
    <t>Fourstones</t>
  </si>
  <si>
    <t>fourstones 20kV</t>
  </si>
  <si>
    <t>amberton road (1001)</t>
  </si>
  <si>
    <t>Hart Moor</t>
  </si>
  <si>
    <t>brenda trading (1003)</t>
  </si>
  <si>
    <t>hartlepool steel 66 (1006)</t>
  </si>
  <si>
    <t>hartmoor (1007)</t>
  </si>
  <si>
    <t>peterlee west (1009)</t>
  </si>
  <si>
    <t>wynyard (1013)</t>
  </si>
  <si>
    <t>wynyard park</t>
  </si>
  <si>
    <t>hawthorn pit (2002)</t>
  </si>
  <si>
    <t>Hawthorn Pit</t>
  </si>
  <si>
    <t>houghton (2009)</t>
  </si>
  <si>
    <t>peterlee industrial (2012)</t>
  </si>
  <si>
    <t>shotton (2014)</t>
  </si>
  <si>
    <t>stoney cut (2017)</t>
  </si>
  <si>
    <t>tunstall (2020)</t>
  </si>
  <si>
    <t>Allerton Waste</t>
  </si>
  <si>
    <t>Knaresborough</t>
  </si>
  <si>
    <t>boscar grange farm</t>
  </si>
  <si>
    <t>knabs ridge wf (1043)</t>
  </si>
  <si>
    <t>Harrogate West 11kV</t>
  </si>
  <si>
    <t>boroughbridge (1001)</t>
  </si>
  <si>
    <t>coneythorpe (1005)</t>
  </si>
  <si>
    <t>darley (1008)</t>
  </si>
  <si>
    <t>harrogate (1012)</t>
  </si>
  <si>
    <t>husthwaite (1015)</t>
  </si>
  <si>
    <t>nessfield (1018)</t>
  </si>
  <si>
    <t>oatlands (1021)</t>
  </si>
  <si>
    <t>ripon (1026)</t>
  </si>
  <si>
    <t>sessay bridge (1031)</t>
  </si>
  <si>
    <t>sowerby (1033)</t>
  </si>
  <si>
    <t>starbeck (1035)</t>
  </si>
  <si>
    <t>wormald green (1039)</t>
  </si>
  <si>
    <t>warrenby</t>
  </si>
  <si>
    <t>Lackenby</t>
  </si>
  <si>
    <t>bran sands (1001)</t>
  </si>
  <si>
    <t>carlin how t1 &amp; t2 (1003)</t>
  </si>
  <si>
    <t>carlin how t3 &amp; t4 (1006)</t>
  </si>
  <si>
    <t>cleveland potash (1009)</t>
  </si>
  <si>
    <t>grangetown (1012)</t>
  </si>
  <si>
    <t>guisborough (1014)</t>
  </si>
  <si>
    <t>guisborough t3 (1017)</t>
  </si>
  <si>
    <t>lackenby oxygen (1019)</t>
  </si>
  <si>
    <t>prissick (1020)</t>
  </si>
  <si>
    <t>redcar (1023)</t>
  </si>
  <si>
    <t>spencerbeck (1026)</t>
  </si>
  <si>
    <t>East Appleton Solar Hub</t>
  </si>
  <si>
    <t>Norton</t>
  </si>
  <si>
    <t>Moor House Wind Farm</t>
  </si>
  <si>
    <t>cleveland incinerator (3025)</t>
  </si>
  <si>
    <t>haverton generation</t>
  </si>
  <si>
    <t>haverton incinerator</t>
  </si>
  <si>
    <t>seamer wf</t>
  </si>
  <si>
    <t>sita north tees</t>
  </si>
  <si>
    <t>Hitachi Rail</t>
  </si>
  <si>
    <t>SNF</t>
  </si>
  <si>
    <t>acklam (3001)</t>
  </si>
  <si>
    <t>aycliffe industrial (3004)</t>
  </si>
  <si>
    <t>barden friar</t>
  </si>
  <si>
    <t>bedale (3007)</t>
  </si>
  <si>
    <t>billingham marsh house (3010)</t>
  </si>
  <si>
    <t>bowesfield 33/11kv (3014)</t>
  </si>
  <si>
    <t>bowesfield 66/11kv (3015)</t>
  </si>
  <si>
    <t>catterick camp (3022)</t>
  </si>
  <si>
    <t>cowton (3026)</t>
  </si>
  <si>
    <t>darlington 11 (3027)</t>
  </si>
  <si>
    <t>darlington 6 (3028)</t>
  </si>
  <si>
    <t>darlington central (3029)</t>
  </si>
  <si>
    <t>darlington east (3033)</t>
  </si>
  <si>
    <t>darlington west (3043)</t>
  </si>
  <si>
    <t>faraday street (3046)</t>
  </si>
  <si>
    <t>heighington (3056)</t>
  </si>
  <si>
    <t>hipswell 11</t>
  </si>
  <si>
    <t>hutton bonville rail (3059)</t>
  </si>
  <si>
    <t>leeming raf (3067)</t>
  </si>
  <si>
    <t>malleable (3068)</t>
  </si>
  <si>
    <t>millbank lane (3071)</t>
  </si>
  <si>
    <t>mond (3074)</t>
  </si>
  <si>
    <t>new road (3075)</t>
  </si>
  <si>
    <t>newton aycliffe south (3076)</t>
  </si>
  <si>
    <t>north tees t1 &amp; t2 (3086)</t>
  </si>
  <si>
    <t>north tees t3 &amp; t4 (3087)</t>
  </si>
  <si>
    <t>northallerton (3088)</t>
  </si>
  <si>
    <t>norton (3093)</t>
  </si>
  <si>
    <t>richmond (3095)</t>
  </si>
  <si>
    <t>rise carr (3098)</t>
  </si>
  <si>
    <t>romanby (3103)</t>
  </si>
  <si>
    <t>rudby (3105)</t>
  </si>
  <si>
    <t>stokesley (3109)</t>
  </si>
  <si>
    <t>thirsk (3112)</t>
  </si>
  <si>
    <t>urlay nook (3115)</t>
  </si>
  <si>
    <t>wensleydale (3119)</t>
  </si>
  <si>
    <t>knapton (1029)</t>
  </si>
  <si>
    <t>Osbaldwick</t>
  </si>
  <si>
    <t>campleshon road (1001)</t>
  </si>
  <si>
    <t>eastfield (1004)</t>
  </si>
  <si>
    <t>elvington (1007)</t>
  </si>
  <si>
    <t>foss islands (1010)</t>
  </si>
  <si>
    <t>gale lane (1013)</t>
  </si>
  <si>
    <t>haxby road t1/t4 (rowntrees) (1017)</t>
  </si>
  <si>
    <t>haxby road t2 (1019)</t>
  </si>
  <si>
    <t>huntington new lane (1021)</t>
  </si>
  <si>
    <t>kirbymoorside (1024)</t>
  </si>
  <si>
    <t>malton (1030)</t>
  </si>
  <si>
    <t>melrosegate 11</t>
  </si>
  <si>
    <t>moor monkton (1039)</t>
  </si>
  <si>
    <t>newby (1041)</t>
  </si>
  <si>
    <t>north street (1044)</t>
  </si>
  <si>
    <t>ravenscar (1050)</t>
  </si>
  <si>
    <t>rawcliffe lane (1052)</t>
  </si>
  <si>
    <t>scarborough (1055)</t>
  </si>
  <si>
    <t>severus hill (1061)</t>
  </si>
  <si>
    <t>sheriff hutton (1064)</t>
  </si>
  <si>
    <t>skeldergate (1067)</t>
  </si>
  <si>
    <t>thornton dale (1070)</t>
  </si>
  <si>
    <t>whitby t1 11kv (1074)</t>
  </si>
  <si>
    <t>whitby t2 11kv (1076)</t>
  </si>
  <si>
    <t>whitby west t1 11kv (1079)</t>
  </si>
  <si>
    <t>whitby west t2 11kv (1081)</t>
  </si>
  <si>
    <t>yedingham (1082)</t>
  </si>
  <si>
    <t>york university (1084)</t>
  </si>
  <si>
    <t>basf sw</t>
  </si>
  <si>
    <t>Saltholme</t>
  </si>
  <si>
    <t>phillips petroleum</t>
  </si>
  <si>
    <t>port clarence biomass</t>
  </si>
  <si>
    <t>seal sands (1013)</t>
  </si>
  <si>
    <t>teesport biomass</t>
  </si>
  <si>
    <t>basf sw (1001)</t>
  </si>
  <si>
    <t>billingham synthetic (1002)</t>
  </si>
  <si>
    <t>cryogenic oxygen plant</t>
  </si>
  <si>
    <t>greatham (1003)</t>
  </si>
  <si>
    <t>ici north bank (1006)</t>
  </si>
  <si>
    <t>phillips petroleum (1009)</t>
  </si>
  <si>
    <t>tees industrial t1 &amp; t2 (1016)</t>
  </si>
  <si>
    <t>tees industrial t3 &amp; t4 (1019)</t>
  </si>
  <si>
    <t>chilton biomass</t>
  </si>
  <si>
    <t>Spennymoor</t>
  </si>
  <si>
    <t>stonefoot wind farm</t>
  </si>
  <si>
    <t>Potter House 11 kV</t>
  </si>
  <si>
    <t>belmont (1003)</t>
  </si>
  <si>
    <t>brancepeth (1006)</t>
  </si>
  <si>
    <t>durham east (1011)</t>
  </si>
  <si>
    <t>durham rail (1014)</t>
  </si>
  <si>
    <t>eastgate cement (1017)</t>
  </si>
  <si>
    <t>fishburn (1067)</t>
  </si>
  <si>
    <t>fylands bridge (1020)</t>
  </si>
  <si>
    <t>harmire bridge (1025)</t>
  </si>
  <si>
    <t>high flatts (1029)</t>
  </si>
  <si>
    <t>low spennymoor (1032)</t>
  </si>
  <si>
    <t>meadowfield (1036)</t>
  </si>
  <si>
    <t>potter house 66/20kv (1042)</t>
  </si>
  <si>
    <t>skerneside (1047)</t>
  </si>
  <si>
    <t>spennymoor t1 &amp; t2 (1057)</t>
  </si>
  <si>
    <t>toronto 22kv (1060)</t>
  </si>
  <si>
    <t>kielder hydro</t>
  </si>
  <si>
    <t>Stella</t>
  </si>
  <si>
    <t>annfield t1 &amp; t4 (1004)</t>
  </si>
  <si>
    <t>annfield t2 &amp; t3 (1005)</t>
  </si>
  <si>
    <t>bensham (1009)</t>
  </si>
  <si>
    <t>benwell (1012)</t>
  </si>
  <si>
    <t>birtley grove 11kv (1015)</t>
  </si>
  <si>
    <t>birtley grove 20kv (1016)</t>
  </si>
  <si>
    <t>blaydon burn (1019)</t>
  </si>
  <si>
    <t>blucher (1022)</t>
  </si>
  <si>
    <t>close (1026)</t>
  </si>
  <si>
    <t>consett (1035)</t>
  </si>
  <si>
    <t>corporation street (1038)</t>
  </si>
  <si>
    <t>dunston 11kv (1041)</t>
  </si>
  <si>
    <t>dunston 20kv (1042)</t>
  </si>
  <si>
    <t>educational precinct (1046)</t>
  </si>
  <si>
    <t>gateshead central (1049)</t>
  </si>
  <si>
    <t>harraton (1059)</t>
  </si>
  <si>
    <t>hexham (1062)</t>
  </si>
  <si>
    <t>kenton (2034)</t>
  </si>
  <si>
    <t>kielder (1068)</t>
  </si>
  <si>
    <t>newburn haugh (1069)</t>
  </si>
  <si>
    <t>newcastle airport (1072)</t>
  </si>
  <si>
    <t>newcastle great park (1075)</t>
  </si>
  <si>
    <t>pilgrim (1076)</t>
  </si>
  <si>
    <t>prudhoe west (1079)</t>
  </si>
  <si>
    <t>riding mill 11kV</t>
  </si>
  <si>
    <t>spadeadam 20 (1090)</t>
  </si>
  <si>
    <t>tanfield (1097)</t>
  </si>
  <si>
    <t>team valley (1100)</t>
  </si>
  <si>
    <t>university (1103)</t>
  </si>
  <si>
    <t>west wylam (1106)</t>
  </si>
  <si>
    <t>westerhope (1109)</t>
  </si>
  <si>
    <t>Port of Tyne_Battery</t>
  </si>
  <si>
    <t>Tynemouth</t>
  </si>
  <si>
    <t>flatworth stor</t>
  </si>
  <si>
    <t>benton rail (2001)</t>
  </si>
  <si>
    <t>billymill (2003)</t>
  </si>
  <si>
    <t>flatworth central (2010)</t>
  </si>
  <si>
    <t>fossway (2013)</t>
  </si>
  <si>
    <t>garwood street (2016)</t>
  </si>
  <si>
    <t>gosforth (2023)</t>
  </si>
  <si>
    <t>gosforth metro (2027)</t>
  </si>
  <si>
    <t>howdon (2028)</t>
  </si>
  <si>
    <t>jarrow (2031)</t>
  </si>
  <si>
    <t>killingworth (2037)</t>
  </si>
  <si>
    <t>longbenton (2040)</t>
  </si>
  <si>
    <t>monkseaton (2043)</t>
  </si>
  <si>
    <t>simonside (2050)</t>
  </si>
  <si>
    <t>tynemouth central (2056)</t>
  </si>
  <si>
    <t>westoe (2059)</t>
  </si>
  <si>
    <t>willington (2062)</t>
  </si>
  <si>
    <t>boldon downhill (1002)</t>
  </si>
  <si>
    <t>West Boldon</t>
  </si>
  <si>
    <t>breamish</t>
  </si>
  <si>
    <t>carley hill (1005)</t>
  </si>
  <si>
    <t>carr hill (1007)</t>
  </si>
  <si>
    <t>fossway 66 (1016)</t>
  </si>
  <si>
    <t>gateshead east (1017)</t>
  </si>
  <si>
    <t>harlow green (1021)</t>
  </si>
  <si>
    <t>hebburn (1024)</t>
  </si>
  <si>
    <t>hebburn west (1026)</t>
  </si>
  <si>
    <t>hedworth (1028)</t>
  </si>
  <si>
    <t>high barmston (1032)</t>
  </si>
  <si>
    <t>leam central (1035)</t>
  </si>
  <si>
    <t>mount road (1037)</t>
  </si>
  <si>
    <t>nissan (1040)</t>
  </si>
  <si>
    <t>nissan north</t>
  </si>
  <si>
    <t>offerton 11kv (1043)</t>
  </si>
  <si>
    <t>pallion trading (1045)</t>
  </si>
  <si>
    <t>sunderland 11kv (1048)</t>
  </si>
  <si>
    <t>sunderland 11kv (1049)</t>
  </si>
  <si>
    <t>temple park (1052)</t>
  </si>
  <si>
    <t>usworth (1054)</t>
  </si>
  <si>
    <t>walker (1057)</t>
  </si>
  <si>
    <t>wardley (1059)</t>
  </si>
  <si>
    <t>west southwick (1062)</t>
  </si>
  <si>
    <t>adswod_33_a</t>
  </si>
  <si>
    <t>ADSWOOD</t>
  </si>
  <si>
    <t>adswod_33_b</t>
  </si>
  <si>
    <t>adswod_33_gt1</t>
  </si>
  <si>
    <t>adswod_33_gt2</t>
  </si>
  <si>
    <t>agecro_33_a</t>
  </si>
  <si>
    <t>AGECROFT</t>
  </si>
  <si>
    <t>agecro_33_b</t>
  </si>
  <si>
    <t>ainsco_11_a</t>
  </si>
  <si>
    <t>AINSCO</t>
  </si>
  <si>
    <t>ainsco_11_b</t>
  </si>
  <si>
    <t>aiprod_6.6_a</t>
  </si>
  <si>
    <t>AIPROD</t>
  </si>
  <si>
    <t>aiprod_6.6_b</t>
  </si>
  <si>
    <t>airpor_11_a</t>
  </si>
  <si>
    <t>MANCHESTER AIRPORT PLC</t>
  </si>
  <si>
    <t>airpor_11_b</t>
  </si>
  <si>
    <t>albist_6.6_a</t>
  </si>
  <si>
    <t>ALBION ST</t>
  </si>
  <si>
    <t>albist_6.6_b</t>
  </si>
  <si>
    <t>aldepd_11_a</t>
  </si>
  <si>
    <t>ALDEPD</t>
  </si>
  <si>
    <t>aldepd_11_b</t>
  </si>
  <si>
    <t>alderl_11_a</t>
  </si>
  <si>
    <t>ALDERLEY</t>
  </si>
  <si>
    <t>alderl_11_b</t>
  </si>
  <si>
    <t>alderl_33_a</t>
  </si>
  <si>
    <t>alderl_33_b</t>
  </si>
  <si>
    <t>alderp_33_a</t>
  </si>
  <si>
    <t>ALDERLEY PARK NO.1</t>
  </si>
  <si>
    <t>alderp_33_b</t>
  </si>
  <si>
    <t>ALDERLEY PARK NO.2</t>
  </si>
  <si>
    <t>alston_11_a</t>
  </si>
  <si>
    <t>ALSTON</t>
  </si>
  <si>
    <t>altrin_33_a</t>
  </si>
  <si>
    <t>ALTRINCHAM</t>
  </si>
  <si>
    <t>altrin_33_b</t>
  </si>
  <si>
    <t>ambles_11_a</t>
  </si>
  <si>
    <t>AMBLESIDE</t>
  </si>
  <si>
    <t>ambles_11_b</t>
  </si>
  <si>
    <t>ampape_11_a</t>
  </si>
  <si>
    <t>A.M.PAPER</t>
  </si>
  <si>
    <t>ampape_11_b</t>
  </si>
  <si>
    <t>ancnor_33_a</t>
  </si>
  <si>
    <t>ANCOATS NORTH</t>
  </si>
  <si>
    <t>ancnor_33_b</t>
  </si>
  <si>
    <t>ancnor_6.6_a</t>
  </si>
  <si>
    <t>ancnor_6.6_c</t>
  </si>
  <si>
    <t>ancnor_6.6_d</t>
  </si>
  <si>
    <t>annipi_11_a</t>
  </si>
  <si>
    <t>ANNIE PIT</t>
  </si>
  <si>
    <t>annipi_11_b</t>
  </si>
  <si>
    <t>ansdel_33_a</t>
  </si>
  <si>
    <t>ANSDELL</t>
  </si>
  <si>
    <t>ansdel_33_b</t>
  </si>
  <si>
    <t>ansdel_6.6_a</t>
  </si>
  <si>
    <t>ansdel_6.6_b</t>
  </si>
  <si>
    <t>ardwic_6.6_a</t>
  </si>
  <si>
    <t>ARDWICK</t>
  </si>
  <si>
    <t>ardwic_6.6_b</t>
  </si>
  <si>
    <t>armiwf_0.69_a</t>
  </si>
  <si>
    <t>ARMISTEAD WF</t>
  </si>
  <si>
    <t>arnsid_11_a</t>
  </si>
  <si>
    <t>ARNSIDE</t>
  </si>
  <si>
    <t>arnsid_11_b</t>
  </si>
  <si>
    <t>arnsid_33_a</t>
  </si>
  <si>
    <t>arnsid_33_b</t>
  </si>
  <si>
    <t>ashgo_33_t11</t>
  </si>
  <si>
    <t>ASHTON IN MAKERFIELD</t>
  </si>
  <si>
    <t>ashgo_33_t12</t>
  </si>
  <si>
    <t>ashmer_33_a</t>
  </si>
  <si>
    <t>ASHTON ON MERSEY</t>
  </si>
  <si>
    <t>ashmer_33_b</t>
  </si>
  <si>
    <t>ashmer_6.6_a</t>
  </si>
  <si>
    <t>ashmer_6.6_b</t>
  </si>
  <si>
    <t>ashtgo_6.6_a</t>
  </si>
  <si>
    <t>ASHTON-GOLBORNE</t>
  </si>
  <si>
    <t>ashtgo_6.6_b</t>
  </si>
  <si>
    <t>ashton_6.6_a</t>
  </si>
  <si>
    <t>ASHTON-RIBBLE</t>
  </si>
  <si>
    <t>ashunl_33_a</t>
  </si>
  <si>
    <t>ASHTON UNDER LYNE</t>
  </si>
  <si>
    <t>ashunl_33_b</t>
  </si>
  <si>
    <t>ashunl_33_c</t>
  </si>
  <si>
    <t>ashunl_6.6_a</t>
  </si>
  <si>
    <t>ashunl_6.6_b</t>
  </si>
  <si>
    <t>ashunl_6.6_c</t>
  </si>
  <si>
    <t>ashwod_6.6_a</t>
  </si>
  <si>
    <t>ASHWOOD DALE</t>
  </si>
  <si>
    <t>ashwod_6.6_b</t>
  </si>
  <si>
    <t>askam_0.69_a</t>
  </si>
  <si>
    <t>ASKAM</t>
  </si>
  <si>
    <t>askam_11_a</t>
  </si>
  <si>
    <t>askam_11_b</t>
  </si>
  <si>
    <t>askam_33_a</t>
  </si>
  <si>
    <t>askcas_11_a</t>
  </si>
  <si>
    <t>ASKERTON CASTLE</t>
  </si>
  <si>
    <t>aspatr_11_a</t>
  </si>
  <si>
    <t>ASPATRIA</t>
  </si>
  <si>
    <t>aspatr_11_b</t>
  </si>
  <si>
    <t>aspatr_33_a</t>
  </si>
  <si>
    <t>aspatr_33_b</t>
  </si>
  <si>
    <t>astraz_11_gt</t>
  </si>
  <si>
    <t>ASTRA ZENECA MACCLESFIELD</t>
  </si>
  <si>
    <t>astraz_11_st</t>
  </si>
  <si>
    <t>astraz_33_a</t>
  </si>
  <si>
    <t>ASTRA ZENECA NO.1</t>
  </si>
  <si>
    <t>astraz_33_b</t>
  </si>
  <si>
    <t>ASTRA ZENECA NO.2</t>
  </si>
  <si>
    <t>astraz_33_t1</t>
  </si>
  <si>
    <t>astraz_33_t2</t>
  </si>
  <si>
    <t>athert_33_a</t>
  </si>
  <si>
    <t>ATHERTON</t>
  </si>
  <si>
    <t>athert_33_b</t>
  </si>
  <si>
    <t>athetc_11_a</t>
  </si>
  <si>
    <t>ATHERTON TOWN CENTRE</t>
  </si>
  <si>
    <t>athetc_11_b</t>
  </si>
  <si>
    <t>athlst_33_a</t>
  </si>
  <si>
    <t>ATHLETIC STREET</t>
  </si>
  <si>
    <t>athlst_33_b</t>
  </si>
  <si>
    <t>athlst_6.6_a</t>
  </si>
  <si>
    <t>ATHLETIC ST</t>
  </si>
  <si>
    <t>athlst_6.6_b</t>
  </si>
  <si>
    <t>avenha_33_a</t>
  </si>
  <si>
    <t>AVENHAM</t>
  </si>
  <si>
    <t>avenha_33_b</t>
  </si>
  <si>
    <t>avenha_6.6_a</t>
  </si>
  <si>
    <t>avenha_6.6_b</t>
  </si>
  <si>
    <t>baesam_6.6_a</t>
  </si>
  <si>
    <t>BAESAM</t>
  </si>
  <si>
    <t>baesam_6.6_b</t>
  </si>
  <si>
    <t>baewar_6.6_a</t>
  </si>
  <si>
    <t>BAEWAR</t>
  </si>
  <si>
    <t>baewar_6.6_b</t>
  </si>
  <si>
    <t>baguly_11_a</t>
  </si>
  <si>
    <t>BAGULEY</t>
  </si>
  <si>
    <t>baguly_11_b</t>
  </si>
  <si>
    <t>baguly_33_a</t>
  </si>
  <si>
    <t>baguly_33_b</t>
  </si>
  <si>
    <t>bambri_11_a</t>
  </si>
  <si>
    <t>BAMBER BRIDGE</t>
  </si>
  <si>
    <t>bambri_11_b</t>
  </si>
  <si>
    <t>bancro_11_a</t>
  </si>
  <si>
    <t>BANCROFT RD GEN</t>
  </si>
  <si>
    <t>bancro_33_a</t>
  </si>
  <si>
    <t>barbar_6.6_a</t>
  </si>
  <si>
    <t>BARBARA ST</t>
  </si>
  <si>
    <t>barbar_6.6_b</t>
  </si>
  <si>
    <t>bardrd_6.6_a</t>
  </si>
  <si>
    <t>BARTON DOCK RD</t>
  </si>
  <si>
    <t>bardrd_6.6_b</t>
  </si>
  <si>
    <t>baroff_1_gt1</t>
  </si>
  <si>
    <t>BARROW OFFSHORE WF</t>
  </si>
  <si>
    <t>baroff_132_gt1</t>
  </si>
  <si>
    <t>BAROFF</t>
  </si>
  <si>
    <t>barrow_11_a</t>
  </si>
  <si>
    <t>BARROW</t>
  </si>
  <si>
    <t>barrow_11_b</t>
  </si>
  <si>
    <t>barrow_33_a</t>
  </si>
  <si>
    <t>barrow_33_b</t>
  </si>
  <si>
    <t>barton_33_a</t>
  </si>
  <si>
    <t>BARTON</t>
  </si>
  <si>
    <t>barton_33_b</t>
  </si>
  <si>
    <t>barton_33_c</t>
  </si>
  <si>
    <t>bbc_6.6_ma1</t>
  </si>
  <si>
    <t>BBC</t>
  </si>
  <si>
    <t>bbc_6.6_mb1</t>
  </si>
  <si>
    <t>beckbu_33_a</t>
  </si>
  <si>
    <t>BECKBU</t>
  </si>
  <si>
    <t>becker_11_a</t>
  </si>
  <si>
    <t>BECKERMET(BNFL)</t>
  </si>
  <si>
    <t>bedford_11_a</t>
  </si>
  <si>
    <t>BEDFORD</t>
  </si>
  <si>
    <t>bedford_11_b</t>
  </si>
  <si>
    <t>belfie_33_a</t>
  </si>
  <si>
    <t>BELFIELD</t>
  </si>
  <si>
    <t>belfie_33_b</t>
  </si>
  <si>
    <t>belgra_6.6_a</t>
  </si>
  <si>
    <t>BELGRAVE</t>
  </si>
  <si>
    <t>belgra_6.6_b</t>
  </si>
  <si>
    <t>benchi_11_a</t>
  </si>
  <si>
    <t>BENCHILL</t>
  </si>
  <si>
    <t>bentha_11_a</t>
  </si>
  <si>
    <t>BENTHAM</t>
  </si>
  <si>
    <t>bentha_33_a</t>
  </si>
  <si>
    <t>bgcwst_11_a</t>
  </si>
  <si>
    <t>BGC WESTFIELD POINT</t>
  </si>
  <si>
    <t>bgcwst_11_b</t>
  </si>
  <si>
    <t>bilsbo_33_a</t>
  </si>
  <si>
    <t>BILSBO</t>
  </si>
  <si>
    <t>bispha_132_gt1</t>
  </si>
  <si>
    <t>BISPHAM</t>
  </si>
  <si>
    <t>bispha_132_gt2</t>
  </si>
  <si>
    <t>bispha_22_a</t>
  </si>
  <si>
    <t>bispha_22_b</t>
  </si>
  <si>
    <t>bispha_33_a</t>
  </si>
  <si>
    <t>bispha_33_b</t>
  </si>
  <si>
    <t>bispha_6.6_a</t>
  </si>
  <si>
    <t>bispha_6.6_b</t>
  </si>
  <si>
    <t>bispha_90_a</t>
  </si>
  <si>
    <t>blabul_6.6_a</t>
  </si>
  <si>
    <t>BLACKBULL</t>
  </si>
  <si>
    <t>blabul_6.6_b</t>
  </si>
  <si>
    <t>blackb_132_gt1</t>
  </si>
  <si>
    <t>BLACKBURN</t>
  </si>
  <si>
    <t>blackb_132_gt2</t>
  </si>
  <si>
    <t>blackb_132_tee</t>
  </si>
  <si>
    <t>blackb_33_a</t>
  </si>
  <si>
    <t>blackb_33_b</t>
  </si>
  <si>
    <t>blackb_6.6_a</t>
  </si>
  <si>
    <t>blackb_6.6_b</t>
  </si>
  <si>
    <t>blackl_6.6_a</t>
  </si>
  <si>
    <t>BLACKLEY</t>
  </si>
  <si>
    <t>blackl_6.6_b</t>
  </si>
  <si>
    <t>blackp_33_a</t>
  </si>
  <si>
    <t>BLACKPOOL</t>
  </si>
  <si>
    <t>blackp_33_b</t>
  </si>
  <si>
    <t>blackp_6.6_a</t>
  </si>
  <si>
    <t>blackp_6.6_b</t>
  </si>
  <si>
    <t>blafri_33_a</t>
  </si>
  <si>
    <t>BLACKFRIARS A</t>
  </si>
  <si>
    <t>blafri_33_b</t>
  </si>
  <si>
    <t>BLACKFRIARS B</t>
  </si>
  <si>
    <t>blafri_6.6_a</t>
  </si>
  <si>
    <t>BLACKFRIARS</t>
  </si>
  <si>
    <t>blafri_6.6_b</t>
  </si>
  <si>
    <t>bloost_33_a</t>
  </si>
  <si>
    <t>BLOOM STREET</t>
  </si>
  <si>
    <t>bloost_33_b</t>
  </si>
  <si>
    <t>blrdcl_6.6_a</t>
  </si>
  <si>
    <t>BLACKBURN RD CLAYTON</t>
  </si>
  <si>
    <t>blrdcl_6.6_b</t>
  </si>
  <si>
    <t>bnflss11_11_a</t>
  </si>
  <si>
    <t>BNFLSS11</t>
  </si>
  <si>
    <t>bnflss9_11_a</t>
  </si>
  <si>
    <t>BNFLSS9</t>
  </si>
  <si>
    <t>bobybo_11_a</t>
  </si>
  <si>
    <t>BOLTON BY BOWLAND</t>
  </si>
  <si>
    <t>bobybo_33_a</t>
  </si>
  <si>
    <t>BOBYBO</t>
  </si>
  <si>
    <t>bold_132_mb1</t>
  </si>
  <si>
    <t>BOLD</t>
  </si>
  <si>
    <t>bold_132_rb1</t>
  </si>
  <si>
    <t>bolesa_11_a</t>
  </si>
  <si>
    <t>BOLTON LE SANDS</t>
  </si>
  <si>
    <t>bolesa_11_b</t>
  </si>
  <si>
    <t>bolesa_33_a</t>
  </si>
  <si>
    <t>BOLTON-LE-SANDS</t>
  </si>
  <si>
    <t>bolesa_33_b</t>
  </si>
  <si>
    <t>boling_11_a</t>
  </si>
  <si>
    <t>BOLLINGTON</t>
  </si>
  <si>
    <t>boling_11_b</t>
  </si>
  <si>
    <t>boling_33_a</t>
  </si>
  <si>
    <t>boling_33_b</t>
  </si>
  <si>
    <t>bolton_132_gt1</t>
  </si>
  <si>
    <t>BOLTON</t>
  </si>
  <si>
    <t>bolton_132_gt3</t>
  </si>
  <si>
    <t>bolton_132_gt4</t>
  </si>
  <si>
    <t>bolton_33_a</t>
  </si>
  <si>
    <t>bolton_33_b</t>
  </si>
  <si>
    <t>bolton_33_c</t>
  </si>
  <si>
    <t>bolton_33_d</t>
  </si>
  <si>
    <t>bolwas_11_a</t>
  </si>
  <si>
    <t>BOLTON WASTE</t>
  </si>
  <si>
    <t>bolwas_33_a</t>
  </si>
  <si>
    <t>BOLWAS</t>
  </si>
  <si>
    <t>botany_11_a</t>
  </si>
  <si>
    <t>BOTANY BAY</t>
  </si>
  <si>
    <t>botany_33_a</t>
  </si>
  <si>
    <t>bowate_11_a</t>
  </si>
  <si>
    <t>BOWATERS</t>
  </si>
  <si>
    <t>bowate_11_b</t>
  </si>
  <si>
    <t>BOWATE</t>
  </si>
  <si>
    <t>bowate_11_c</t>
  </si>
  <si>
    <t>bowdon_11_a</t>
  </si>
  <si>
    <t>BOWDON</t>
  </si>
  <si>
    <t>bowdon_11_b</t>
  </si>
  <si>
    <t>bowdon_11_ner</t>
  </si>
  <si>
    <t>bowlan_11_a</t>
  </si>
  <si>
    <t>BOW LANE</t>
  </si>
  <si>
    <t>bowlan_11_b</t>
  </si>
  <si>
    <t>bradfo_6.6_a</t>
  </si>
  <si>
    <t>BRADFORD</t>
  </si>
  <si>
    <t>bradfo_6.6_c</t>
  </si>
  <si>
    <t>bradga_6.6_a</t>
  </si>
  <si>
    <t>BRADSHAWGATE</t>
  </si>
  <si>
    <t>bradga_6.6_b</t>
  </si>
  <si>
    <t>bradsh_33_a</t>
  </si>
  <si>
    <t>BRADSHAW 33KV SW HSE</t>
  </si>
  <si>
    <t>bramhl_11_a</t>
  </si>
  <si>
    <t>BRAMHALL</t>
  </si>
  <si>
    <t>bramhl_11_b</t>
  </si>
  <si>
    <t>bramhl_33_a</t>
  </si>
  <si>
    <t>bramhl_33_b</t>
  </si>
  <si>
    <t>bredbu_132_mb3</t>
  </si>
  <si>
    <t>BREDBURY</t>
  </si>
  <si>
    <t>bredbu_132_mb4</t>
  </si>
  <si>
    <t>bredbu_132_rb3</t>
  </si>
  <si>
    <t>bredbu_132_rb4</t>
  </si>
  <si>
    <t>brinks_33_a</t>
  </si>
  <si>
    <t>BRINKSWAY</t>
  </si>
  <si>
    <t>brinks_33_b</t>
  </si>
  <si>
    <t>brinks_6.6_a</t>
  </si>
  <si>
    <t>brinks_6.6_b</t>
  </si>
  <si>
    <t>bristo_11_a</t>
  </si>
  <si>
    <t>BRISTOL AVENUE GEN</t>
  </si>
  <si>
    <t>britga_6.6_a</t>
  </si>
  <si>
    <t>BRITGA</t>
  </si>
  <si>
    <t>britga_6.6_b</t>
  </si>
  <si>
    <t>britgy_11_a</t>
  </si>
  <si>
    <t>BRITGY</t>
  </si>
  <si>
    <t>britgy_11_b</t>
  </si>
  <si>
    <t>briwat_6.6_a</t>
  </si>
  <si>
    <t>BRIDGEWATER</t>
  </si>
  <si>
    <t>briwat_6.6_b</t>
  </si>
  <si>
    <t>broadg_11_a</t>
  </si>
  <si>
    <t>BROADGATE GEN</t>
  </si>
  <si>
    <t>broadg_33_a</t>
  </si>
  <si>
    <t>broadh_11_a</t>
  </si>
  <si>
    <t>BROADHEATH</t>
  </si>
  <si>
    <t>broadh_11_b</t>
  </si>
  <si>
    <t>broadw_33_a</t>
  </si>
  <si>
    <t>BROADWAY</t>
  </si>
  <si>
    <t>broadw_33_b</t>
  </si>
  <si>
    <t>broadw_6.6_a</t>
  </si>
  <si>
    <t>broadw_6.6_b</t>
  </si>
  <si>
    <t>brooks_33_a</t>
  </si>
  <si>
    <t>BROOK STREET BESS</t>
  </si>
  <si>
    <t>bucksh_11_a</t>
  </si>
  <si>
    <t>BUCKSHAW</t>
  </si>
  <si>
    <t>bucksh_11_b</t>
  </si>
  <si>
    <t>bucksh_33_tee</t>
  </si>
  <si>
    <t>BUCKSH</t>
  </si>
  <si>
    <t>burcen_33_a</t>
  </si>
  <si>
    <t>BURNLEY CENTRE</t>
  </si>
  <si>
    <t>burcen_33_b</t>
  </si>
  <si>
    <t>burcen_6.6_a</t>
  </si>
  <si>
    <t>burcen_6.6_b</t>
  </si>
  <si>
    <t>burnle_33_a</t>
  </si>
  <si>
    <t>BURNLEY</t>
  </si>
  <si>
    <t>burnle_33_b</t>
  </si>
  <si>
    <t>burnle_6.6_a</t>
  </si>
  <si>
    <t>burnle_6.6_b</t>
  </si>
  <si>
    <t>burnor_6.6_a</t>
  </si>
  <si>
    <t>BURNLEY NORTH</t>
  </si>
  <si>
    <t>burpow_11_a</t>
  </si>
  <si>
    <t>BURY POWER</t>
  </si>
  <si>
    <t>burrow_11_a</t>
  </si>
  <si>
    <t>BURROW BECK</t>
  </si>
  <si>
    <t>burrow_11_b</t>
  </si>
  <si>
    <t>bursco_11_a</t>
  </si>
  <si>
    <t>BURSCOUGH BRIDGE</t>
  </si>
  <si>
    <t>bursco_11_b</t>
  </si>
  <si>
    <t>bursco_11_ner</t>
  </si>
  <si>
    <t>BURSCO</t>
  </si>
  <si>
    <t>bursco_33_a</t>
  </si>
  <si>
    <t>bury_33_a</t>
  </si>
  <si>
    <t xml:space="preserve">BURY </t>
  </si>
  <si>
    <t>bury_33_b</t>
  </si>
  <si>
    <t>bushel_6.6_b</t>
  </si>
  <si>
    <t>BUSHELL ST</t>
  </si>
  <si>
    <t>butoct_33_a</t>
  </si>
  <si>
    <t>BURY TOWN CENTRE</t>
  </si>
  <si>
    <t>butoct_33_b</t>
  </si>
  <si>
    <t>butoct_6.6_a</t>
  </si>
  <si>
    <t>butoct_6.6_b</t>
  </si>
  <si>
    <t>buxsto_0.4_a</t>
  </si>
  <si>
    <t>BUXTON STOR</t>
  </si>
  <si>
    <t>buxton_33_a</t>
  </si>
  <si>
    <t>BUXTON</t>
  </si>
  <si>
    <t>buxton_33_b</t>
  </si>
  <si>
    <t>calgar_3.3_a</t>
  </si>
  <si>
    <t>CALGAR</t>
  </si>
  <si>
    <t>calgar_3.3_b</t>
  </si>
  <si>
    <t>calgar_33_b</t>
  </si>
  <si>
    <t>calgar_33_c</t>
  </si>
  <si>
    <t>campst_11_a</t>
  </si>
  <si>
    <t>CAMPBELL ST</t>
  </si>
  <si>
    <t>campst_11_b</t>
  </si>
  <si>
    <t>cannst_6.6_a</t>
  </si>
  <si>
    <t>CANNON ST</t>
  </si>
  <si>
    <t>cannst_6.6_b</t>
  </si>
  <si>
    <t>cannst_6.6_c</t>
  </si>
  <si>
    <t>capont_11_a</t>
  </si>
  <si>
    <t>CAPONTREE</t>
  </si>
  <si>
    <t>capont_11_b</t>
  </si>
  <si>
    <t>capont_33_a</t>
  </si>
  <si>
    <t>capont_33_b</t>
  </si>
  <si>
    <t>carlet_11_a</t>
  </si>
  <si>
    <t>CARLETON</t>
  </si>
  <si>
    <t>carlis_33_a</t>
  </si>
  <si>
    <t>CARLISLE</t>
  </si>
  <si>
    <t>carlis_33_b</t>
  </si>
  <si>
    <t>carlis_33_c</t>
  </si>
  <si>
    <t>carlno_11_a</t>
  </si>
  <si>
    <t>CARLISLE NORTH</t>
  </si>
  <si>
    <t>carlno_11_b</t>
  </si>
  <si>
    <t>carrin_132_mb2</t>
  </si>
  <si>
    <t>CARRINGTON</t>
  </si>
  <si>
    <t>carrin_132_mb3</t>
  </si>
  <si>
    <t>carrin_132_mb4</t>
  </si>
  <si>
    <t>carrin_132_rb3</t>
  </si>
  <si>
    <t>carrin_132_rb4</t>
  </si>
  <si>
    <t>carrin_33_a</t>
  </si>
  <si>
    <t>carrin_33_b</t>
  </si>
  <si>
    <t>carrln_33_t11</t>
  </si>
  <si>
    <t>CARRLN</t>
  </si>
  <si>
    <t>carrln_33_t12</t>
  </si>
  <si>
    <t>carrpm_10_a</t>
  </si>
  <si>
    <t>CARRPM</t>
  </si>
  <si>
    <t>carrpm_132_b</t>
  </si>
  <si>
    <t>carrst_11_a</t>
  </si>
  <si>
    <t>CARR ST</t>
  </si>
  <si>
    <t>carrst_11_b</t>
  </si>
  <si>
    <t>carsto_11_a</t>
  </si>
  <si>
    <t>CARRINGTON STOR</t>
  </si>
  <si>
    <t>carsto_33_a</t>
  </si>
  <si>
    <t>CARSTO</t>
  </si>
  <si>
    <t>cascem_33_a</t>
  </si>
  <si>
    <t>CASCEM</t>
  </si>
  <si>
    <t>cascem_33_b</t>
  </si>
  <si>
    <t>castle_132_a</t>
  </si>
  <si>
    <t>CASTLETON</t>
  </si>
  <si>
    <t>castle_132_b</t>
  </si>
  <si>
    <t>castle_33_a</t>
  </si>
  <si>
    <t>castle_33_b</t>
  </si>
  <si>
    <t>castle_6.6_a</t>
  </si>
  <si>
    <t>castle_6.6_b</t>
  </si>
  <si>
    <t>catonm_0.69_a</t>
  </si>
  <si>
    <t>CATON MOOR WF</t>
  </si>
  <si>
    <t>catonm_33_t11</t>
  </si>
  <si>
    <t>CATONM</t>
  </si>
  <si>
    <t>catter_25_a</t>
  </si>
  <si>
    <t>CATTER</t>
  </si>
  <si>
    <t>catter_25_b</t>
  </si>
  <si>
    <t>catter_6.6_a</t>
  </si>
  <si>
    <t>CATTERALL WATERWORKS</t>
  </si>
  <si>
    <t>cecils_33_a</t>
  </si>
  <si>
    <t>CECIL STREET</t>
  </si>
  <si>
    <t>cecils_33_b</t>
  </si>
  <si>
    <t>cecils_6.6_a</t>
  </si>
  <si>
    <t>CECIL ST</t>
  </si>
  <si>
    <t>cecils_6.6_b</t>
  </si>
  <si>
    <t>cenman_6.6_a</t>
  </si>
  <si>
    <t>CENTRAL MANCHESTER</t>
  </si>
  <si>
    <t>cenman_6.6_b</t>
  </si>
  <si>
    <t>cenpar_11_a</t>
  </si>
  <si>
    <t>CENPAR</t>
  </si>
  <si>
    <t>cenpar_11_b</t>
  </si>
  <si>
    <t>chadde_33_a</t>
  </si>
  <si>
    <t>CHADDERTON</t>
  </si>
  <si>
    <t>chadde_33_b</t>
  </si>
  <si>
    <t>chadde_6.6_a</t>
  </si>
  <si>
    <t>chadde_6.6_b</t>
  </si>
  <si>
    <t>chadde_6.6_c</t>
  </si>
  <si>
    <t>chadde_6.6_d</t>
  </si>
  <si>
    <t>chambe_6.6_a</t>
  </si>
  <si>
    <t>CHAMBERHALL</t>
  </si>
  <si>
    <t>chambe_6.6_b</t>
  </si>
  <si>
    <t>chapew_6.6_a</t>
  </si>
  <si>
    <t>CHAPEW</t>
  </si>
  <si>
    <t>chapew_6.6_b</t>
  </si>
  <si>
    <t>chasrd_6.6_a</t>
  </si>
  <si>
    <t>CHASSEN RD</t>
  </si>
  <si>
    <t>chasrd_6.6_b</t>
  </si>
  <si>
    <t>chatsw_11_a</t>
  </si>
  <si>
    <t>CHATSWORTH ST</t>
  </si>
  <si>
    <t>chatsw_11_b</t>
  </si>
  <si>
    <t>cheath_33_a</t>
  </si>
  <si>
    <t>CHEADLE HEATH</t>
  </si>
  <si>
    <t>cheath_33_b</t>
  </si>
  <si>
    <t>cheath_6.6_a</t>
  </si>
  <si>
    <t>cheath_6.6_b</t>
  </si>
  <si>
    <t>chehil_6.6_a</t>
  </si>
  <si>
    <t>CHEETHAM HILL</t>
  </si>
  <si>
    <t>chehil_6.6_b</t>
  </si>
  <si>
    <t>chelfo_11_a</t>
  </si>
  <si>
    <t>CHELFORD</t>
  </si>
  <si>
    <t>chesrd_33_a</t>
  </si>
  <si>
    <t>CHESTER ROAD</t>
  </si>
  <si>
    <t>chesrd_33_b</t>
  </si>
  <si>
    <t>chesrd_6.6_a</t>
  </si>
  <si>
    <t>CHESTER RD</t>
  </si>
  <si>
    <t>chesrd_6.6_b</t>
  </si>
  <si>
    <t>chesrd_6.6_c</t>
  </si>
  <si>
    <t>chorls_11_a</t>
  </si>
  <si>
    <t>CHORLEY SOUTH</t>
  </si>
  <si>
    <t>chorls_11_b</t>
  </si>
  <si>
    <t>chorlt_33_a</t>
  </si>
  <si>
    <t>CHORLTON</t>
  </si>
  <si>
    <t>chorlt_33_b</t>
  </si>
  <si>
    <t>chorlt_6.6_a</t>
  </si>
  <si>
    <t>chrish_6.6_a</t>
  </si>
  <si>
    <t>CHRISH</t>
  </si>
  <si>
    <t>chrish_6.6_b</t>
  </si>
  <si>
    <t>chrish_6.6_c</t>
  </si>
  <si>
    <t>chrish_6.6_d</t>
  </si>
  <si>
    <t>christ_6.6_b</t>
  </si>
  <si>
    <t>CHRISTIE HOSPITAL</t>
  </si>
  <si>
    <t>chulme_11_a</t>
  </si>
  <si>
    <t>CHEADLE HULME</t>
  </si>
  <si>
    <t>chulme_11_b</t>
  </si>
  <si>
    <t>chulme_11_ner</t>
  </si>
  <si>
    <t>church_33_a</t>
  </si>
  <si>
    <t>CHURCH</t>
  </si>
  <si>
    <t>church_33_b</t>
  </si>
  <si>
    <t>church_6.6_a</t>
  </si>
  <si>
    <t>circle_6.6_a</t>
  </si>
  <si>
    <t>CIRCLE SQUARE</t>
  </si>
  <si>
    <t>circle_6.6_b</t>
  </si>
  <si>
    <t>clarrd_6.6_a</t>
  </si>
  <si>
    <t>CLARENDON RD</t>
  </si>
  <si>
    <t>clarrd_6.6_b</t>
  </si>
  <si>
    <t>claugh_11_a</t>
  </si>
  <si>
    <t>CLAUGHTON</t>
  </si>
  <si>
    <t>claugh_33_a</t>
  </si>
  <si>
    <t>cleato_33_a</t>
  </si>
  <si>
    <t>CLEATOR BATTERY</t>
  </si>
  <si>
    <t>clevel_33_t11</t>
  </si>
  <si>
    <t>CLEVEL</t>
  </si>
  <si>
    <t>clevel_33_t12</t>
  </si>
  <si>
    <t>clevel_6.6_a</t>
  </si>
  <si>
    <t>CLEVELEYS</t>
  </si>
  <si>
    <t>clevel_6.6_b</t>
  </si>
  <si>
    <t>clifto_0.69_a</t>
  </si>
  <si>
    <t>CLIFTON MARSH LANDFILL</t>
  </si>
  <si>
    <t>clifto_11_a</t>
  </si>
  <si>
    <t>CLIFTON JUNCTION</t>
  </si>
  <si>
    <t>clifto_33_a</t>
  </si>
  <si>
    <t>clijun_11_a</t>
  </si>
  <si>
    <t>clijun_11_b</t>
  </si>
  <si>
    <t>clivig_0.69_a</t>
  </si>
  <si>
    <t>CLIVIGER/COAL CLOUGH WF</t>
  </si>
  <si>
    <t>clivig_132_gt1</t>
  </si>
  <si>
    <t>CLIVIGER</t>
  </si>
  <si>
    <t>clohil_6.6_a</t>
  </si>
  <si>
    <t>CLOVER HILL</t>
  </si>
  <si>
    <t>clohil_6.6_b</t>
  </si>
  <si>
    <t>coglan_6.6_a</t>
  </si>
  <si>
    <t>COG LANE</t>
  </si>
  <si>
    <t>coglan_6.6_b</t>
  </si>
  <si>
    <t>conist_11_a</t>
  </si>
  <si>
    <t>CONISTON</t>
  </si>
  <si>
    <t>copser_6.6_a</t>
  </si>
  <si>
    <t>COPSE RD</t>
  </si>
  <si>
    <t>copser_6.6_b</t>
  </si>
  <si>
    <t>coxgre_11_a</t>
  </si>
  <si>
    <t>COX GREEN</t>
  </si>
  <si>
    <t>coxgre_11_b</t>
  </si>
  <si>
    <t>crarow_6.6_b</t>
  </si>
  <si>
    <t>CRAGGS ROW - BUSHELL ST</t>
  </si>
  <si>
    <t>crookh_0.66</t>
  </si>
  <si>
    <t>CROOKH</t>
  </si>
  <si>
    <t>crookh_33_a</t>
  </si>
  <si>
    <t>crownl_11_a</t>
  </si>
  <si>
    <t>CROWN LANE</t>
  </si>
  <si>
    <t>crownl_11_b</t>
  </si>
  <si>
    <t>culc_11_a</t>
  </si>
  <si>
    <t>CULCHETH</t>
  </si>
  <si>
    <t>culc_11_b</t>
  </si>
  <si>
    <t>cutacr_11_a</t>
  </si>
  <si>
    <t>CUTACR</t>
  </si>
  <si>
    <t>cutacr_11_b</t>
  </si>
  <si>
    <t>cutacr_33_a</t>
  </si>
  <si>
    <t>CUTACRE</t>
  </si>
  <si>
    <t>cutacr_33_b</t>
  </si>
  <si>
    <t>dalton_11_a</t>
  </si>
  <si>
    <t>DALTON</t>
  </si>
  <si>
    <t>dalton_11_b</t>
  </si>
  <si>
    <t>danest_132_a</t>
  </si>
  <si>
    <t>ROCHDALE (DANE ST)</t>
  </si>
  <si>
    <t>danest_132_b</t>
  </si>
  <si>
    <t>davyhu_6.6_a</t>
  </si>
  <si>
    <t>DAVYHULME</t>
  </si>
  <si>
    <t>davyhu_6.6_b</t>
  </si>
  <si>
    <t>davyhu_6.6_c</t>
  </si>
  <si>
    <t>davyhu_6.6_d</t>
  </si>
  <si>
    <t>davyhu_6.6_e</t>
  </si>
  <si>
    <t>davyhu_6.6_f</t>
  </si>
  <si>
    <t>deansg_6.6_a</t>
  </si>
  <si>
    <t>DEANSGATE</t>
  </si>
  <si>
    <t>deansg_6.6_b</t>
  </si>
  <si>
    <t>dentea_33_a</t>
  </si>
  <si>
    <t>DENTEA</t>
  </si>
  <si>
    <t>dentea_33_b</t>
  </si>
  <si>
    <t>DENTON EAST</t>
  </si>
  <si>
    <t>dentea_6.6_a</t>
  </si>
  <si>
    <t>dentea_6.6_b</t>
  </si>
  <si>
    <t>dentwe_33_a</t>
  </si>
  <si>
    <t>DENTON WEST</t>
  </si>
  <si>
    <t>dentwe_33_b</t>
  </si>
  <si>
    <t>dentwe_6.6_a</t>
  </si>
  <si>
    <t>dentwe_6.6_b</t>
  </si>
  <si>
    <t>dickin_6.6_e</t>
  </si>
  <si>
    <t>DICKINSON ST</t>
  </si>
  <si>
    <t>dickin_6.6_f</t>
  </si>
  <si>
    <t>dickin_6.6_g</t>
  </si>
  <si>
    <t>didsby_33_a</t>
  </si>
  <si>
    <t>DIDSBURY</t>
  </si>
  <si>
    <t>didsby_33_b</t>
  </si>
  <si>
    <t>didsby_6.6_a</t>
  </si>
  <si>
    <t>didsby_6.6_b</t>
  </si>
  <si>
    <t>disley_11_a</t>
  </si>
  <si>
    <t>DISLEY</t>
  </si>
  <si>
    <t>distis_11_a</t>
  </si>
  <si>
    <t>DISTIS</t>
  </si>
  <si>
    <t>dodgrd_6.6_a</t>
  </si>
  <si>
    <t>DODGSON RD</t>
  </si>
  <si>
    <t>dodgrd_6.6_b</t>
  </si>
  <si>
    <t>dougst_6.6_a</t>
  </si>
  <si>
    <t>DOUGLAS ST</t>
  </si>
  <si>
    <t>dougst_6.6_b</t>
  </si>
  <si>
    <t>dreast_6.6_a</t>
  </si>
  <si>
    <t>DROYLSDEN EAST</t>
  </si>
  <si>
    <t>dreast_6.6_b</t>
  </si>
  <si>
    <t>droyls_33_a</t>
  </si>
  <si>
    <t>DROYLSDEN</t>
  </si>
  <si>
    <t>droyls_33_b</t>
  </si>
  <si>
    <t>dukinf_6.6_a</t>
  </si>
  <si>
    <t>DUKINFIELD</t>
  </si>
  <si>
    <t>dukinf_6.6_b</t>
  </si>
  <si>
    <t>dumlan_11_a</t>
  </si>
  <si>
    <t>DUMERS LANE</t>
  </si>
  <si>
    <t>dumlan_11_b</t>
  </si>
  <si>
    <t>dumlan_33_a</t>
  </si>
  <si>
    <t>dumlan_33_b</t>
  </si>
  <si>
    <t>dumpli_11_a</t>
  </si>
  <si>
    <t>DUMPLINGTON</t>
  </si>
  <si>
    <t>dumpli_11_c</t>
  </si>
  <si>
    <t>east1_33_a</t>
  </si>
  <si>
    <t>EAST1</t>
  </si>
  <si>
    <t>east2_33_a</t>
  </si>
  <si>
    <t>EAST2</t>
  </si>
  <si>
    <t>east3_33_a</t>
  </si>
  <si>
    <t>EAST3</t>
  </si>
  <si>
    <t>eastla_6.6_a</t>
  </si>
  <si>
    <t>EASTLANDS</t>
  </si>
  <si>
    <t>eastla_6.6_b</t>
  </si>
  <si>
    <t>easton_11_a</t>
  </si>
  <si>
    <t>EASTON</t>
  </si>
  <si>
    <t>edgely_25_a</t>
  </si>
  <si>
    <t>EDGELY</t>
  </si>
  <si>
    <t>egremo_11_a</t>
  </si>
  <si>
    <t>EGREMONT</t>
  </si>
  <si>
    <t>egremo_11_b</t>
  </si>
  <si>
    <t>egremo_33_a</t>
  </si>
  <si>
    <t>egremo_33_b</t>
  </si>
  <si>
    <t>elevat_11_a</t>
  </si>
  <si>
    <t>ELEVATOR RD GENERATION</t>
  </si>
  <si>
    <t>emblet_11_a</t>
  </si>
  <si>
    <t>EMBLETON</t>
  </si>
  <si>
    <t>emblet_11_b</t>
  </si>
  <si>
    <t>emblet_33_a</t>
  </si>
  <si>
    <t>emblet_33_b</t>
  </si>
  <si>
    <t>exchst_11_a</t>
  </si>
  <si>
    <t>EXCHANGE ST</t>
  </si>
  <si>
    <t>exchst_11_b</t>
  </si>
  <si>
    <t>exchst_33_a</t>
  </si>
  <si>
    <t>exchst_33_b</t>
  </si>
  <si>
    <t>EXCHANGE STREET T12</t>
  </si>
  <si>
    <t>exchst_6.6_a</t>
  </si>
  <si>
    <t>exchst_6.6_b</t>
  </si>
  <si>
    <t>eyam_33_dem</t>
  </si>
  <si>
    <t>EYAM</t>
  </si>
  <si>
    <t>failsw_33_a</t>
  </si>
  <si>
    <t>FAILSWORTH</t>
  </si>
  <si>
    <t>failsw_33_b</t>
  </si>
  <si>
    <t>failsw_6.6_a</t>
  </si>
  <si>
    <t>failsw_6.6_b</t>
  </si>
  <si>
    <t>fallow_33_a</t>
  </si>
  <si>
    <t>FALLOWFIELD</t>
  </si>
  <si>
    <t>fallow_33_b</t>
  </si>
  <si>
    <t>fallow_6.6_a</t>
  </si>
  <si>
    <t>fallow_6.6_b</t>
  </si>
  <si>
    <t>farnwo_11_a</t>
  </si>
  <si>
    <t>FARNWORTH</t>
  </si>
  <si>
    <t>farnwo_11_b</t>
  </si>
  <si>
    <t>federa_11_a</t>
  </si>
  <si>
    <t>FEDERA</t>
  </si>
  <si>
    <t>federa_11_b</t>
  </si>
  <si>
    <t>federa_11_c</t>
  </si>
  <si>
    <t>felsid_11_a</t>
  </si>
  <si>
    <t>BNFL</t>
  </si>
  <si>
    <t>felsid_11_b</t>
  </si>
  <si>
    <t>felsid_11_c</t>
  </si>
  <si>
    <t>felsid_11_d</t>
  </si>
  <si>
    <t>fenisc_33_t11</t>
  </si>
  <si>
    <t>FENISCOWLES</t>
  </si>
  <si>
    <t>fenisc_6.6_a</t>
  </si>
  <si>
    <t>ferodo_11_a</t>
  </si>
  <si>
    <t>FERODO</t>
  </si>
  <si>
    <t>ferodo_11_b</t>
  </si>
  <si>
    <t>flalan_11_a</t>
  </si>
  <si>
    <t>FLAT LANE</t>
  </si>
  <si>
    <t>flalan_33_a</t>
  </si>
  <si>
    <t>flalan_33_b</t>
  </si>
  <si>
    <t>flimby_0.66_a</t>
  </si>
  <si>
    <t>FLIMBY WF</t>
  </si>
  <si>
    <t>flimby_33_a</t>
  </si>
  <si>
    <t>FLIMBY</t>
  </si>
  <si>
    <t>frankl_6.6_a</t>
  </si>
  <si>
    <t>FRANKL</t>
  </si>
  <si>
    <t>freder_33_a</t>
  </si>
  <si>
    <t>FREDERICK ROAD</t>
  </si>
  <si>
    <t>freder_33_b</t>
  </si>
  <si>
    <t>freder_33_c</t>
  </si>
  <si>
    <t>freder_6.6_a</t>
  </si>
  <si>
    <t>FREDERICK RD</t>
  </si>
  <si>
    <t>freder_6.6_b</t>
  </si>
  <si>
    <t>fushil_11_a</t>
  </si>
  <si>
    <t>FUSE HILL</t>
  </si>
  <si>
    <t>fushil_11_b</t>
  </si>
  <si>
    <t>fushil_33_a</t>
  </si>
  <si>
    <t>FUSEHILL</t>
  </si>
  <si>
    <t>fushil_33_b</t>
  </si>
  <si>
    <t>gale_33_a</t>
  </si>
  <si>
    <t>GALE</t>
  </si>
  <si>
    <t>gale_33_b</t>
  </si>
  <si>
    <t>gale_6.6_a</t>
  </si>
  <si>
    <t>gale_6.6_b</t>
  </si>
  <si>
    <t>galeba_3.3_a</t>
  </si>
  <si>
    <t>galeba_3.3_b</t>
  </si>
  <si>
    <t>galeba_33_b</t>
  </si>
  <si>
    <t>galeba_33_c</t>
  </si>
  <si>
    <t>garsta_6.6_a</t>
  </si>
  <si>
    <t>GARSTANG</t>
  </si>
  <si>
    <t>garsta_6.6_b</t>
  </si>
  <si>
    <t>garsta_6.6_ner</t>
  </si>
  <si>
    <t>GARSTA</t>
  </si>
  <si>
    <t>gatewa_33_a</t>
  </si>
  <si>
    <t>GATEWAY CRESCENT BESS</t>
  </si>
  <si>
    <t>gatley_33_a</t>
  </si>
  <si>
    <t>GATLEY</t>
  </si>
  <si>
    <t>gatley_33_b</t>
  </si>
  <si>
    <t>gatley_6.6_b</t>
  </si>
  <si>
    <t>georgi_11_a</t>
  </si>
  <si>
    <t>GEORGI</t>
  </si>
  <si>
    <t>georgi_11_b</t>
  </si>
  <si>
    <t>georgi_11_c</t>
  </si>
  <si>
    <t>georgi_11_d</t>
  </si>
  <si>
    <t>georgi_11_e</t>
  </si>
  <si>
    <t>georgi_11_f</t>
  </si>
  <si>
    <t>gidlow_33_a</t>
  </si>
  <si>
    <t>GIDLOW</t>
  </si>
  <si>
    <t>gidlow_33_b</t>
  </si>
  <si>
    <t>gidlow_6.6_a</t>
  </si>
  <si>
    <t>gidlow_6.6_b</t>
  </si>
  <si>
    <t>gillsr_11_a</t>
  </si>
  <si>
    <t>GILLSROW</t>
  </si>
  <si>
    <t>glaxoc_11_a</t>
  </si>
  <si>
    <t>GLAXOC</t>
  </si>
  <si>
    <t>glaxoc_11_b</t>
  </si>
  <si>
    <t>glaxou_11_a</t>
  </si>
  <si>
    <t>GLAXO</t>
  </si>
  <si>
    <t>glaxou_11_b</t>
  </si>
  <si>
    <t>globe_11_a</t>
  </si>
  <si>
    <t>GLOBE LANE STOR</t>
  </si>
  <si>
    <t>globe_33_a</t>
  </si>
  <si>
    <t>GLOBE</t>
  </si>
  <si>
    <t>glosop_11_a</t>
  </si>
  <si>
    <t>GLOSSOP</t>
  </si>
  <si>
    <t>glosop_11_b</t>
  </si>
  <si>
    <t>golbor_11_a</t>
  </si>
  <si>
    <t>GOLBORNE</t>
  </si>
  <si>
    <t>golbor_11_b</t>
  </si>
  <si>
    <t>golbor_33_a</t>
  </si>
  <si>
    <t>golbor_33_b</t>
  </si>
  <si>
    <t>goose_0.4_a</t>
  </si>
  <si>
    <t>GOOSE HOUSE LANE GEN</t>
  </si>
  <si>
    <t>gooseh_33_a</t>
  </si>
  <si>
    <t>GOOSEH</t>
  </si>
  <si>
    <t>gooseh_33_b</t>
  </si>
  <si>
    <t>gowhol_11_a</t>
  </si>
  <si>
    <t>GOWHOLE</t>
  </si>
  <si>
    <t>gowhol_11_b</t>
  </si>
  <si>
    <t>grange_11_a</t>
  </si>
  <si>
    <t>GRANGE</t>
  </si>
  <si>
    <t>grange_11_b</t>
  </si>
  <si>
    <t>grange_33_a</t>
  </si>
  <si>
    <t>grange_33_b</t>
  </si>
  <si>
    <t>granrd_33_a</t>
  </si>
  <si>
    <t>GRANE ROAD</t>
  </si>
  <si>
    <t>granrd_33_c</t>
  </si>
  <si>
    <t>granrd_6.6_a</t>
  </si>
  <si>
    <t>GRANE RD</t>
  </si>
  <si>
    <t>granrd_6.6_c</t>
  </si>
  <si>
    <t>greenf_11_a</t>
  </si>
  <si>
    <t>GREENFIELD</t>
  </si>
  <si>
    <t>greenf_11_b</t>
  </si>
  <si>
    <t>greenh_33_b</t>
  </si>
  <si>
    <t>GREENHILL</t>
  </si>
  <si>
    <t>greenh_33_c</t>
  </si>
  <si>
    <t>greenh_6.6_a</t>
  </si>
  <si>
    <t>greenh_6.6_b</t>
  </si>
  <si>
    <t>greenh_6.6_c</t>
  </si>
  <si>
    <t>greenl_11_a</t>
  </si>
  <si>
    <t>GREEN LANE-ALTRINCHAM</t>
  </si>
  <si>
    <t>greenl_11_b</t>
  </si>
  <si>
    <t>greens_6.6_a</t>
  </si>
  <si>
    <t>GREEN ST (T11)</t>
  </si>
  <si>
    <t>greens_6.6_b</t>
  </si>
  <si>
    <t>GREEN ST (T12+T13)</t>
  </si>
  <si>
    <t>greens_6.6_c</t>
  </si>
  <si>
    <t>grehar_6.6_a</t>
  </si>
  <si>
    <t>GREAT HARWOOD</t>
  </si>
  <si>
    <t>grehar_6.6_b</t>
  </si>
  <si>
    <t>griffi_33_a</t>
  </si>
  <si>
    <t>GRIFFIN</t>
  </si>
  <si>
    <t>griffi_33_b</t>
  </si>
  <si>
    <t>griffi_6.6_a</t>
  </si>
  <si>
    <t>griffi_6.6_b</t>
  </si>
  <si>
    <t>grlane_11_a</t>
  </si>
  <si>
    <t>GREEN LANE-HAZEL GROVE</t>
  </si>
  <si>
    <t>grlane_11_b</t>
  </si>
  <si>
    <t>gtclif_0.69_a</t>
  </si>
  <si>
    <t>GREAT CLIFTON WF</t>
  </si>
  <si>
    <t>gtclif_33_a</t>
  </si>
  <si>
    <t>GTCLIF</t>
  </si>
  <si>
    <t>hadfld_11_a</t>
  </si>
  <si>
    <t>HADFIELD</t>
  </si>
  <si>
    <t>hadfld_11_b</t>
  </si>
  <si>
    <t>hadfld_33_a</t>
  </si>
  <si>
    <t>hadfld_33_b</t>
  </si>
  <si>
    <t>halbur_0.69_a</t>
  </si>
  <si>
    <t>HALBURN WIND FARM</t>
  </si>
  <si>
    <t>halbur_33_a</t>
  </si>
  <si>
    <t>HALBUR</t>
  </si>
  <si>
    <t>halbur_33_b</t>
  </si>
  <si>
    <t>hallcr_33_a</t>
  </si>
  <si>
    <t>HALL CROSS</t>
  </si>
  <si>
    <t>hallcr_33_b</t>
  </si>
  <si>
    <t>hallcr_6.6_a</t>
  </si>
  <si>
    <t>hallcr_6.6_b</t>
  </si>
  <si>
    <t>hamel_0.69_a</t>
  </si>
  <si>
    <t>HAMELDON HILL WF 2</t>
  </si>
  <si>
    <t>hamel_0.69_b</t>
  </si>
  <si>
    <t>hamel_33_a</t>
  </si>
  <si>
    <t>HAMEL</t>
  </si>
  <si>
    <t>hamel_33_wf1</t>
  </si>
  <si>
    <t>hamel_33_wf2</t>
  </si>
  <si>
    <t>hamel_6.6_a</t>
  </si>
  <si>
    <t>handfo_11_a</t>
  </si>
  <si>
    <t>HANDFORTH</t>
  </si>
  <si>
    <t>handfo_11_b</t>
  </si>
  <si>
    <t>handfo_33_a</t>
  </si>
  <si>
    <t>handfo_33_b</t>
  </si>
  <si>
    <t>hangin_11_a</t>
  </si>
  <si>
    <t>HANGING BRIDGE</t>
  </si>
  <si>
    <t>hangin_33_a</t>
  </si>
  <si>
    <t>hangin_33_b</t>
  </si>
  <si>
    <t>hareho_6.6_a</t>
  </si>
  <si>
    <t>HAREHOLME</t>
  </si>
  <si>
    <t>hareho_6.6_b</t>
  </si>
  <si>
    <t>harker_132_mb2</t>
  </si>
  <si>
    <t>HARKER</t>
  </si>
  <si>
    <t>harpur_33_a</t>
  </si>
  <si>
    <t>HARPURHEY</t>
  </si>
  <si>
    <t>harpur_33_b</t>
  </si>
  <si>
    <t>harpur_6.6_a</t>
  </si>
  <si>
    <t>harpur_6.6_b</t>
  </si>
  <si>
    <t>harwoo_11_a</t>
  </si>
  <si>
    <t>HARWOOD</t>
  </si>
  <si>
    <t>harwoo_11_b</t>
  </si>
  <si>
    <t>hatter_11_a</t>
  </si>
  <si>
    <t>HATTERSLEY</t>
  </si>
  <si>
    <t>hatter_11_b</t>
  </si>
  <si>
    <t>hatter_33_a</t>
  </si>
  <si>
    <t>hatter_33_b</t>
  </si>
  <si>
    <t>havert_11_a</t>
  </si>
  <si>
    <t>HAVERTHWAITE</t>
  </si>
  <si>
    <t>havert_11_b</t>
  </si>
  <si>
    <t>havert_33_a</t>
  </si>
  <si>
    <t>havert_33_b</t>
  </si>
  <si>
    <t>hawesw_3.3_a</t>
  </si>
  <si>
    <t>HAWESW</t>
  </si>
  <si>
    <t>hawesw_3.3_b</t>
  </si>
  <si>
    <t>hawesw_33_a</t>
  </si>
  <si>
    <t>HAWESWATER</t>
  </si>
  <si>
    <t>hawesw_33_b</t>
  </si>
  <si>
    <t>hawesw_33_c</t>
  </si>
  <si>
    <t>hawkgn_11_a</t>
  </si>
  <si>
    <t>HAWK GREEN</t>
  </si>
  <si>
    <t>hawkgn_11_b</t>
  </si>
  <si>
    <t>hawkgn_33_a</t>
  </si>
  <si>
    <t>hawkgn_33_b</t>
  </si>
  <si>
    <t>haydoc_11_a</t>
  </si>
  <si>
    <t>HAYDOCK</t>
  </si>
  <si>
    <t>haydoc_11_b</t>
  </si>
  <si>
    <t>haydoc_33_a</t>
  </si>
  <si>
    <t>haydoc_33_b</t>
  </si>
  <si>
    <t>hazelg_33_a</t>
  </si>
  <si>
    <t>HAZEL GROVE</t>
  </si>
  <si>
    <t>hazelg_33_b</t>
  </si>
  <si>
    <t>hda1_11_a</t>
  </si>
  <si>
    <t>HDA NO1</t>
  </si>
  <si>
    <t>hda1_11_b</t>
  </si>
  <si>
    <t>hda2_11_b</t>
  </si>
  <si>
    <t>HDA NO2</t>
  </si>
  <si>
    <t>heabri_33_a</t>
  </si>
  <si>
    <t>HEAP BRIDGE</t>
  </si>
  <si>
    <t>heabri_33_b</t>
  </si>
  <si>
    <t>heabri_6.6_a</t>
  </si>
  <si>
    <t>heabri_6.6_b</t>
  </si>
  <si>
    <t>heahil_33_a</t>
  </si>
  <si>
    <t>HEADY HILL</t>
  </si>
  <si>
    <t>heahil_33_b</t>
  </si>
  <si>
    <t>heahil_6.6_a</t>
  </si>
  <si>
    <t>heahil_6.6_b</t>
  </si>
  <si>
    <t>heasan_33_a</t>
  </si>
  <si>
    <t>HEASANDFORD</t>
  </si>
  <si>
    <t>heasan_33_b</t>
  </si>
  <si>
    <t>heasan_6.6_a</t>
  </si>
  <si>
    <t>heasan_6.6_b</t>
  </si>
  <si>
    <t>heatmo_33_a</t>
  </si>
  <si>
    <t>HEATON MOOR</t>
  </si>
  <si>
    <t>heatmo_33_b</t>
  </si>
  <si>
    <t>heatmo_6.6_a</t>
  </si>
  <si>
    <t>heatmo_6.6_b</t>
  </si>
  <si>
    <t>heatno_33_a</t>
  </si>
  <si>
    <t>HEATON NORRIS</t>
  </si>
  <si>
    <t>heatno_33_b</t>
  </si>
  <si>
    <t>heatno_6.6_a</t>
  </si>
  <si>
    <t>heatno_6.6_b</t>
  </si>
  <si>
    <t>height_6.6_a</t>
  </si>
  <si>
    <t>THE HEIGHT</t>
  </si>
  <si>
    <t>height_6.6_b</t>
  </si>
  <si>
    <t>helbri_11_a</t>
  </si>
  <si>
    <t>HELWITH BRIDGE</t>
  </si>
  <si>
    <t>helbri_33_a</t>
  </si>
  <si>
    <t>hellr_0.4_a</t>
  </si>
  <si>
    <t>HELLRIGG WF</t>
  </si>
  <si>
    <t>hellr_33_a</t>
  </si>
  <si>
    <t>HELLR</t>
  </si>
  <si>
    <t>hensin_11_a</t>
  </si>
  <si>
    <t>HENSINGHAM</t>
  </si>
  <si>
    <t>hensin_11_b</t>
  </si>
  <si>
    <t>hensin_33_a</t>
  </si>
  <si>
    <t>hensin_33_b</t>
  </si>
  <si>
    <t>hey-290</t>
  </si>
  <si>
    <t>HEYSHAM</t>
  </si>
  <si>
    <t>heyrod_33_a</t>
  </si>
  <si>
    <t>HEYROD</t>
  </si>
  <si>
    <t>heyrod_33_b</t>
  </si>
  <si>
    <t>heyrod_33_c</t>
  </si>
  <si>
    <t>heyrod_6.6_a</t>
  </si>
  <si>
    <t>heyrod_6.6_b</t>
  </si>
  <si>
    <t>heysha_132_mb1a</t>
  </si>
  <si>
    <t>HEYSHAM 132KV</t>
  </si>
  <si>
    <t>heysha_132_mb1b</t>
  </si>
  <si>
    <t>heysha_132_mb2a</t>
  </si>
  <si>
    <t>heysha_132_mb2b</t>
  </si>
  <si>
    <t>heysid_6.6_a</t>
  </si>
  <si>
    <t>HEYSIDE</t>
  </si>
  <si>
    <t>heysid_6.6_b</t>
  </si>
  <si>
    <t>heywoo_6.6_a</t>
  </si>
  <si>
    <t>HEYWOOD</t>
  </si>
  <si>
    <t>heywoo_6.6_b</t>
  </si>
  <si>
    <t>highmi_6.6_a</t>
  </si>
  <si>
    <t>HIGHER MILL</t>
  </si>
  <si>
    <t>highmi_6.6_b</t>
  </si>
  <si>
    <t>hillho_11_a</t>
  </si>
  <si>
    <t>HILLHOUSE GENERATION</t>
  </si>
  <si>
    <t>hillho_33_a</t>
  </si>
  <si>
    <t>hiltop_11_a</t>
  </si>
  <si>
    <t>HILL TOP</t>
  </si>
  <si>
    <t>hiltop_11_b</t>
  </si>
  <si>
    <t>hiltop_11_c</t>
  </si>
  <si>
    <t>hiltop_33_a</t>
  </si>
  <si>
    <t>hiltop_33_b</t>
  </si>
  <si>
    <t>hindla_33_dem</t>
  </si>
  <si>
    <t>HINDLOW</t>
  </si>
  <si>
    <t>hindlb_33_dem</t>
  </si>
  <si>
    <t>HINDLB</t>
  </si>
  <si>
    <t>hindly_11_a</t>
  </si>
  <si>
    <t>HINDLEY GREEN</t>
  </si>
  <si>
    <t>hindly_11_b</t>
  </si>
  <si>
    <t>hindly_11_c</t>
  </si>
  <si>
    <t>hindly_33_a</t>
  </si>
  <si>
    <t>hindly_33_b</t>
  </si>
  <si>
    <t>hollin_33_a</t>
  </si>
  <si>
    <t>HOLLINWOOD</t>
  </si>
  <si>
    <t>hollin_6.6_a</t>
  </si>
  <si>
    <t>hollin_6.6_b</t>
  </si>
  <si>
    <t>holmrd_11_a</t>
  </si>
  <si>
    <t>HOLME RD</t>
  </si>
  <si>
    <t>holmrd_11_c</t>
  </si>
  <si>
    <t>holtst_11_a</t>
  </si>
  <si>
    <t>HOLT ST</t>
  </si>
  <si>
    <t>holtst_11_b</t>
  </si>
  <si>
    <t>holtst_33_a</t>
  </si>
  <si>
    <t>HOLT STREET</t>
  </si>
  <si>
    <t>holtst_33_b</t>
  </si>
  <si>
    <t>hrdann_33_a</t>
  </si>
  <si>
    <t xml:space="preserve">HOLME RD 33KV SWITCHING STATION                   </t>
  </si>
  <si>
    <t>hrwalt_11_a</t>
  </si>
  <si>
    <t>HIGHER WALTON</t>
  </si>
  <si>
    <t>hrwalt_11_b</t>
  </si>
  <si>
    <t>hrwalt_33_a</t>
  </si>
  <si>
    <t>hrwalt_33_b</t>
  </si>
  <si>
    <t>hulley_33_a</t>
  </si>
  <si>
    <t>HULLEY ROAD BESS</t>
  </si>
  <si>
    <t>huncoa_33_a</t>
  </si>
  <si>
    <t>HUNCOAT</t>
  </si>
  <si>
    <t>huncoa_33_b</t>
  </si>
  <si>
    <t>hurst_33_a</t>
  </si>
  <si>
    <t>HURST</t>
  </si>
  <si>
    <t>hurst_33_b</t>
  </si>
  <si>
    <t>hurst_6.6_a</t>
  </si>
  <si>
    <t>hurst_6.6_b</t>
  </si>
  <si>
    <t>hutton_11_a</t>
  </si>
  <si>
    <t>HUTTON END T11</t>
  </si>
  <si>
    <t>hutton_11_d</t>
  </si>
  <si>
    <t>HUTTON END T12</t>
  </si>
  <si>
    <t>hutton_132_mb1</t>
  </si>
  <si>
    <t>HUTTON</t>
  </si>
  <si>
    <t>hutton_132_mb2</t>
  </si>
  <si>
    <t>hyde_33_a</t>
  </si>
  <si>
    <t>HYDE</t>
  </si>
  <si>
    <t>hyde_33_b</t>
  </si>
  <si>
    <t>hyde_6.6_a</t>
  </si>
  <si>
    <t>hyde_6.6_b</t>
  </si>
  <si>
    <t>hydege_11_a</t>
  </si>
  <si>
    <t>HYDE GENERATION</t>
  </si>
  <si>
    <t>hydege_33_a</t>
  </si>
  <si>
    <t>HYDEGE</t>
  </si>
  <si>
    <t>hyndrd_6.6_a</t>
  </si>
  <si>
    <t>HYNDBURN RD</t>
  </si>
  <si>
    <t>hyndrd_6.6_b</t>
  </si>
  <si>
    <t>hyndwf_0.69_a</t>
  </si>
  <si>
    <t>HYNDBURN WF</t>
  </si>
  <si>
    <t>hyndwf_33_a</t>
  </si>
  <si>
    <t>HYNDWF</t>
  </si>
  <si>
    <t>idno_6.6_int1</t>
  </si>
  <si>
    <t>IDNO</t>
  </si>
  <si>
    <t>idno_6.6_int2</t>
  </si>
  <si>
    <t>igge_11_a</t>
  </si>
  <si>
    <t>IGGESUND</t>
  </si>
  <si>
    <t>igge_11_b</t>
  </si>
  <si>
    <t>igge_33_t11</t>
  </si>
  <si>
    <t>IGGE</t>
  </si>
  <si>
    <t>igge_33_t12</t>
  </si>
  <si>
    <t>indist_6.6_a</t>
  </si>
  <si>
    <t>INDIA ST</t>
  </si>
  <si>
    <t>indist_6.6_b</t>
  </si>
  <si>
    <t>inglet_11_a</t>
  </si>
  <si>
    <t>INGLETON</t>
  </si>
  <si>
    <t>iom_132_gt3</t>
  </si>
  <si>
    <t>IOM</t>
  </si>
  <si>
    <t>iom_132_gt4</t>
  </si>
  <si>
    <t>iom_22_a</t>
  </si>
  <si>
    <t>iom_22_b</t>
  </si>
  <si>
    <t>iom_33_a</t>
  </si>
  <si>
    <t>iom_90_a</t>
  </si>
  <si>
    <t>irlamp_6.6_a</t>
  </si>
  <si>
    <t>IRLAM</t>
  </si>
  <si>
    <t>irlamp_6.6_b</t>
  </si>
  <si>
    <t>irwpow_11_a</t>
  </si>
  <si>
    <t>IRWELL POWER</t>
  </si>
  <si>
    <t>jamerd_33_a</t>
  </si>
  <si>
    <t>JAMERD</t>
  </si>
  <si>
    <t>jamerd_33_b</t>
  </si>
  <si>
    <t>jamerd_6.6_a</t>
  </si>
  <si>
    <t>JAMESON RD NWW</t>
  </si>
  <si>
    <t>jamerd_6.6_b</t>
  </si>
  <si>
    <t>jamest_11_a</t>
  </si>
  <si>
    <t>JAMES ST</t>
  </si>
  <si>
    <t>jamest_11_b</t>
  </si>
  <si>
    <t>johmat_11_a</t>
  </si>
  <si>
    <t>JOHMAT</t>
  </si>
  <si>
    <t>kayst_6.6_a</t>
  </si>
  <si>
    <t>KAY ST</t>
  </si>
  <si>
    <t>kayst_6.6_b</t>
  </si>
  <si>
    <t>kealoc_33_b</t>
  </si>
  <si>
    <t>KEARSLEY</t>
  </si>
  <si>
    <t>kealoc_33_c</t>
  </si>
  <si>
    <t>kearsl_132_mb1</t>
  </si>
  <si>
    <t>KEARSLEY MAIN 3/4 &amp; RESERVE 3/4</t>
  </si>
  <si>
    <t>kearsl_132_mb2</t>
  </si>
  <si>
    <t>kearsl_132_mb3</t>
  </si>
  <si>
    <t>kearsl_132_rb1b</t>
  </si>
  <si>
    <t>kearsl_132_rb2</t>
  </si>
  <si>
    <t>kearsl_132_rb3b</t>
  </si>
  <si>
    <t>kellog_6.6_a</t>
  </si>
  <si>
    <t>KELLOGS</t>
  </si>
  <si>
    <t>kellog_6.6_c</t>
  </si>
  <si>
    <t>kendal_11_a</t>
  </si>
  <si>
    <t>KENDAL</t>
  </si>
  <si>
    <t>kendal_11_b</t>
  </si>
  <si>
    <t>kendal_33_a</t>
  </si>
  <si>
    <t>kendal_33_b</t>
  </si>
  <si>
    <t>keswic_11_a</t>
  </si>
  <si>
    <t>KESWICK</t>
  </si>
  <si>
    <t>keswic_11_b</t>
  </si>
  <si>
    <t>keswic_33_a</t>
  </si>
  <si>
    <t>keswic_33_b</t>
  </si>
  <si>
    <t>kielde_11_a</t>
  </si>
  <si>
    <t>KIELDER INTERCONNECTOR (CE)</t>
  </si>
  <si>
    <t>kielde_33_a</t>
  </si>
  <si>
    <t>KIELDE</t>
  </si>
  <si>
    <t>kingwa_11_a</t>
  </si>
  <si>
    <t>KINGSWAY</t>
  </si>
  <si>
    <t>kingwa_11_b</t>
  </si>
  <si>
    <t>kinhil_11_a</t>
  </si>
  <si>
    <t>KINKRY HILL</t>
  </si>
  <si>
    <t>kirbym_11_a</t>
  </si>
  <si>
    <t>KIRKBY MOOR</t>
  </si>
  <si>
    <t>kirkha_11_a</t>
  </si>
  <si>
    <t>KIRKHALL LANE</t>
  </si>
  <si>
    <t>kirkha_11_b</t>
  </si>
  <si>
    <t>kirkwf_11_a</t>
  </si>
  <si>
    <t>KIRKWF</t>
  </si>
  <si>
    <t>kirlon_11_a</t>
  </si>
  <si>
    <t>KIRKBY LONSDALE</t>
  </si>
  <si>
    <t>kirlon_11_b</t>
  </si>
  <si>
    <t>kirlon_33_a</t>
  </si>
  <si>
    <t>kirlon_33_b</t>
  </si>
  <si>
    <t>kirste_11_a</t>
  </si>
  <si>
    <t>KIRKBY STEPHEN</t>
  </si>
  <si>
    <t>kirste_11_b</t>
  </si>
  <si>
    <t>kirste_33_a</t>
  </si>
  <si>
    <t>kirste_33_b</t>
  </si>
  <si>
    <t>kirtho_11_a</t>
  </si>
  <si>
    <t>KIRKBY THORE</t>
  </si>
  <si>
    <t>kirtho_11_b</t>
  </si>
  <si>
    <t>kitgrn_33_a</t>
  </si>
  <si>
    <t>KITT GREEN</t>
  </si>
  <si>
    <t>kitgrn_33_b</t>
  </si>
  <si>
    <t>kitgrn_6.6_a</t>
  </si>
  <si>
    <t>kitgrn_6.6_b</t>
  </si>
  <si>
    <t>knomil_33_a</t>
  </si>
  <si>
    <t>KNOTT MILL</t>
  </si>
  <si>
    <t>knomil_33_b</t>
  </si>
  <si>
    <t>knomil_6.6_a</t>
  </si>
  <si>
    <t>knomil_6.6_b</t>
  </si>
  <si>
    <t>lamber_33_a</t>
  </si>
  <si>
    <t>LAMBERHEAD</t>
  </si>
  <si>
    <t>lamber_33_b</t>
  </si>
  <si>
    <t>lamber_6.6_a</t>
  </si>
  <si>
    <t>lamber_6.6_b</t>
  </si>
  <si>
    <t>lambwf_0.69_a</t>
  </si>
  <si>
    <t>LAMBWF</t>
  </si>
  <si>
    <t>lambwf_33_a</t>
  </si>
  <si>
    <t>LAMBRIGG WINDFARM</t>
  </si>
  <si>
    <t>lancas_11_a</t>
  </si>
  <si>
    <t>LANCASTER</t>
  </si>
  <si>
    <t>lancas_11_b</t>
  </si>
  <si>
    <t>lancas_33_a</t>
  </si>
  <si>
    <t>lancas_33_b</t>
  </si>
  <si>
    <t>lancas_33_c</t>
  </si>
  <si>
    <t>langle_11_a</t>
  </si>
  <si>
    <t>LANGLEY</t>
  </si>
  <si>
    <t>langle_11_b</t>
  </si>
  <si>
    <t>langle_33_a</t>
  </si>
  <si>
    <t>langle_33_b</t>
  </si>
  <si>
    <t>langrd_6.6_a</t>
  </si>
  <si>
    <t>LANGROYD RD</t>
  </si>
  <si>
    <t>langrd_6.6_b</t>
  </si>
  <si>
    <t>lascar_33_a</t>
  </si>
  <si>
    <t>LASCAR BATTERY STORAGE</t>
  </si>
  <si>
    <t>leigh_11_a</t>
  </si>
  <si>
    <t>LEIGH</t>
  </si>
  <si>
    <t>levens_33_a</t>
  </si>
  <si>
    <t>LEVENSHULME</t>
  </si>
  <si>
    <t>levens_33_b</t>
  </si>
  <si>
    <t>levens_6.6_a</t>
  </si>
  <si>
    <t>levens_6.6_b</t>
  </si>
  <si>
    <t>leylan_33_a</t>
  </si>
  <si>
    <t>LEYLAND</t>
  </si>
  <si>
    <t>leylan_33_b</t>
  </si>
  <si>
    <t>leynat_11_a</t>
  </si>
  <si>
    <t>LEYLAND NATIONAL</t>
  </si>
  <si>
    <t>leynat_11_b</t>
  </si>
  <si>
    <t>lithul_11_a</t>
  </si>
  <si>
    <t>LITTLE HULTON</t>
  </si>
  <si>
    <t>lithul_11_b</t>
  </si>
  <si>
    <t>litsal_11_a</t>
  </si>
  <si>
    <t>LITTLE SALKELD</t>
  </si>
  <si>
    <t>litsal_11_b</t>
  </si>
  <si>
    <t>little_6.6_a</t>
  </si>
  <si>
    <t>LITTLEBOROUGH</t>
  </si>
  <si>
    <t>little_6.6_b</t>
  </si>
  <si>
    <t>lodgln_11_a</t>
  </si>
  <si>
    <t>LODGE LANE SOUTH GEN</t>
  </si>
  <si>
    <t>lodgln_33_a</t>
  </si>
  <si>
    <t>LODGLN</t>
  </si>
  <si>
    <t>lodgln_33_b</t>
  </si>
  <si>
    <t>lonbri_6.6_a</t>
  </si>
  <si>
    <t>LONGFORD BRIDGE</t>
  </si>
  <si>
    <t>lonbri_6.6_b</t>
  </si>
  <si>
    <t>longri_6.6_a</t>
  </si>
  <si>
    <t>LONGRIDGE</t>
  </si>
  <si>
    <t>longri_6.6_b</t>
  </si>
  <si>
    <t>longsi_33_a</t>
  </si>
  <si>
    <t>LONGSIGHT</t>
  </si>
  <si>
    <t>longsi_33_b</t>
  </si>
  <si>
    <t>longsi_6.6_a</t>
  </si>
  <si>
    <t>longsi_6.6_b</t>
  </si>
  <si>
    <t>lostoc_11_a</t>
  </si>
  <si>
    <t>LOSTOCK</t>
  </si>
  <si>
    <t>lostoc_11_b</t>
  </si>
  <si>
    <t>lowdar_132_c</t>
  </si>
  <si>
    <t>LOWDAR</t>
  </si>
  <si>
    <t>lowdar_132_gt1</t>
  </si>
  <si>
    <t>LOWER DARWEN</t>
  </si>
  <si>
    <t>lowdar_132_gt2</t>
  </si>
  <si>
    <t>lowdar_33_a</t>
  </si>
  <si>
    <t>lowdar_33_b</t>
  </si>
  <si>
    <t>lowdar_33_c</t>
  </si>
  <si>
    <t>lowdar_6.6_a</t>
  </si>
  <si>
    <t>lowdar_6.6_b</t>
  </si>
  <si>
    <t>lyonrd_6.6_a</t>
  </si>
  <si>
    <t>LYONS RD</t>
  </si>
  <si>
    <t>lyonrd_6.6_b</t>
  </si>
  <si>
    <t>lytham_33_a</t>
  </si>
  <si>
    <t>LYTHAM</t>
  </si>
  <si>
    <t>lytham_33_b</t>
  </si>
  <si>
    <t>maccle_33_a</t>
  </si>
  <si>
    <t>MACCLESFIELD</t>
  </si>
  <si>
    <t>maccle_33_b</t>
  </si>
  <si>
    <t>manair_11_a</t>
  </si>
  <si>
    <t>MANAIR</t>
  </si>
  <si>
    <t>manair_11_b</t>
  </si>
  <si>
    <t>manuni_6.6_a</t>
  </si>
  <si>
    <t>MANCHESTER UNIVERSITY</t>
  </si>
  <si>
    <t>manuni_6.6_b</t>
  </si>
  <si>
    <t>marple_11_a</t>
  </si>
  <si>
    <t>MARPLE</t>
  </si>
  <si>
    <t>marton_33_a</t>
  </si>
  <si>
    <t>MARTON</t>
  </si>
  <si>
    <t>marton_33_b</t>
  </si>
  <si>
    <t>marton_6.6_a</t>
  </si>
  <si>
    <t>marton_6.6_b</t>
  </si>
  <si>
    <t>martrd_11_a</t>
  </si>
  <si>
    <t>MARTENS RD STOR</t>
  </si>
  <si>
    <t>martrd_33_a</t>
  </si>
  <si>
    <t>MARTRD</t>
  </si>
  <si>
    <t>marypo_11_a</t>
  </si>
  <si>
    <t>MARYPORT</t>
  </si>
  <si>
    <t>marypo_11_b</t>
  </si>
  <si>
    <t>math_11_a</t>
  </si>
  <si>
    <t>MATH</t>
  </si>
  <si>
    <t>meanmo_33_a</t>
  </si>
  <si>
    <t>MEANMO</t>
  </si>
  <si>
    <t>mediac_33_t11</t>
  </si>
  <si>
    <t>MEDIAC</t>
  </si>
  <si>
    <t>mediac_33_t12</t>
  </si>
  <si>
    <t>mediac_6.6_t11</t>
  </si>
  <si>
    <t>MEDIA CITY</t>
  </si>
  <si>
    <t>mediac_6.6_t12</t>
  </si>
  <si>
    <t>mellin_11_a</t>
  </si>
  <si>
    <t>MELLING</t>
  </si>
  <si>
    <t>mellin_33_t11</t>
  </si>
  <si>
    <t xml:space="preserve">MELLING                                 </t>
  </si>
  <si>
    <t>meresi_6.6_a</t>
  </si>
  <si>
    <t>MERESIDE</t>
  </si>
  <si>
    <t>meresi_6.6_b</t>
  </si>
  <si>
    <t>midjun_11_a</t>
  </si>
  <si>
    <t>MIDDLETON JUNCTION</t>
  </si>
  <si>
    <t>midjun_11_b</t>
  </si>
  <si>
    <t>midway_11_a</t>
  </si>
  <si>
    <t>MIDWAY</t>
  </si>
  <si>
    <t>midway_11_b</t>
  </si>
  <si>
    <t>milnro_6.6_a</t>
  </si>
  <si>
    <t>MILNROW</t>
  </si>
  <si>
    <t>milnro_6.6_b</t>
  </si>
  <si>
    <t>mintsf_11_a</t>
  </si>
  <si>
    <t>MINTSFEET</t>
  </si>
  <si>
    <t>mintsf_11_b</t>
  </si>
  <si>
    <t>mirror_6.6_a</t>
  </si>
  <si>
    <t>MIRROR</t>
  </si>
  <si>
    <t>mirror_6.6_b</t>
  </si>
  <si>
    <t>mitech_11_a</t>
  </si>
  <si>
    <t>MITECH</t>
  </si>
  <si>
    <t>mitech_11_b</t>
  </si>
  <si>
    <t>mjhnhs_6.6_a</t>
  </si>
  <si>
    <t>MJHNHS</t>
  </si>
  <si>
    <t>mjhnhs_6.6_b</t>
  </si>
  <si>
    <t>mjhnhs_6.6_c</t>
  </si>
  <si>
    <t>modspa_11_a</t>
  </si>
  <si>
    <t>MODSPA</t>
  </si>
  <si>
    <t>monsal_6.6_a</t>
  </si>
  <si>
    <t>MONSALL</t>
  </si>
  <si>
    <t>monsal_6.6_b</t>
  </si>
  <si>
    <t>monton_33_a</t>
  </si>
  <si>
    <t>MONTON</t>
  </si>
  <si>
    <t>monton_33_b</t>
  </si>
  <si>
    <t>monton_6.6_a</t>
  </si>
  <si>
    <t>monton_6.6_b</t>
  </si>
  <si>
    <t>monton_6.6_ner</t>
  </si>
  <si>
    <t>moorfd_0.4_a</t>
  </si>
  <si>
    <t>MOORFIELD DRIVE GEN</t>
  </si>
  <si>
    <t>moorfd_33_a</t>
  </si>
  <si>
    <t>MOORFD</t>
  </si>
  <si>
    <t>moorfd_33_b</t>
  </si>
  <si>
    <t>moorsi_33_a</t>
  </si>
  <si>
    <t>MOORSIDE</t>
  </si>
  <si>
    <t>moorsi_6.6_a</t>
  </si>
  <si>
    <t>moorsi_6.6_b</t>
  </si>
  <si>
    <t>morpar_11_a</t>
  </si>
  <si>
    <t>MORTON PK</t>
  </si>
  <si>
    <t>morpar_11_b</t>
  </si>
  <si>
    <t>moside_33_a</t>
  </si>
  <si>
    <t>MOSS SIDE(LONGSIGHT)</t>
  </si>
  <si>
    <t>moside_33_b</t>
  </si>
  <si>
    <t>moside_6.6_a</t>
  </si>
  <si>
    <t>moside_6.6_b</t>
  </si>
  <si>
    <t>MOSS SIDE (LONGSIGHT)</t>
  </si>
  <si>
    <t>moslan_11_a</t>
  </si>
  <si>
    <t>MOSS LANE</t>
  </si>
  <si>
    <t>moslan_11_b</t>
  </si>
  <si>
    <t>MOSS LN (T12)</t>
  </si>
  <si>
    <t>moslan_33_a</t>
  </si>
  <si>
    <t>MOSS LANE T11</t>
  </si>
  <si>
    <t>moslan_33_b</t>
  </si>
  <si>
    <t>MOSS LANE T12</t>
  </si>
  <si>
    <t>mosley_11_a</t>
  </si>
  <si>
    <t>MOSSLEY</t>
  </si>
  <si>
    <t>mosley_11_b</t>
  </si>
  <si>
    <t>moslrd_6.6_a</t>
  </si>
  <si>
    <t>MOSLEY RD</t>
  </si>
  <si>
    <t>moslrd_6.6_b</t>
  </si>
  <si>
    <t>mosnok_11_a</t>
  </si>
  <si>
    <t>MOSS NOOK</t>
  </si>
  <si>
    <t>mosnok_11_b</t>
  </si>
  <si>
    <t>mosnok_25_a</t>
  </si>
  <si>
    <t>mosnok_33_a</t>
  </si>
  <si>
    <t>mosnok_33_b</t>
  </si>
  <si>
    <t>mosnok_33_c</t>
  </si>
  <si>
    <t>mossid_11_a</t>
  </si>
  <si>
    <t>MOSS SIDE (LEYLAND)</t>
  </si>
  <si>
    <t>mossid_11_b</t>
  </si>
  <si>
    <t>mounts_33_a</t>
  </si>
  <si>
    <t>MOUNT STREET</t>
  </si>
  <si>
    <t>mounts_33_b</t>
  </si>
  <si>
    <t>mounts_6.6_a</t>
  </si>
  <si>
    <t>MOUNT ST</t>
  </si>
  <si>
    <t>mounts_6.6_b</t>
  </si>
  <si>
    <t>musgrd_6.6_a</t>
  </si>
  <si>
    <t>MUSGRAVE RD</t>
  </si>
  <si>
    <t>musgrd_6.6_b</t>
  </si>
  <si>
    <t>natsav_6.6_a</t>
  </si>
  <si>
    <t>NATSAV</t>
  </si>
  <si>
    <t>nelson_33_a</t>
  </si>
  <si>
    <t>NELSON</t>
  </si>
  <si>
    <t>nelson_33_b</t>
  </si>
  <si>
    <t>nelson_6.6_a</t>
  </si>
  <si>
    <t>nelson_6.6_b</t>
  </si>
  <si>
    <t>nelsst_11_a</t>
  </si>
  <si>
    <t>NELSST</t>
  </si>
  <si>
    <t>nelsst_33_a</t>
  </si>
  <si>
    <t>NELSON STREET</t>
  </si>
  <si>
    <t>newby_11_a</t>
  </si>
  <si>
    <t>NEWBY</t>
  </si>
  <si>
    <t>newby_33_a</t>
  </si>
  <si>
    <t>newby_33_b</t>
  </si>
  <si>
    <t>newhea_33_a</t>
  </si>
  <si>
    <t>NEWTON HEATH A</t>
  </si>
  <si>
    <t>newhea_33_b</t>
  </si>
  <si>
    <t>NEWTON HEATH B</t>
  </si>
  <si>
    <t>newhea_6.6_a</t>
  </si>
  <si>
    <t>NEWTON HEATH</t>
  </si>
  <si>
    <t>newhea_tee</t>
  </si>
  <si>
    <t>NEWHEA</t>
  </si>
  <si>
    <t>newlun_11_a</t>
  </si>
  <si>
    <t>NEWBIGGIN ON LUNE</t>
  </si>
  <si>
    <t>newmil_33_a</t>
  </si>
  <si>
    <t>NEW MILLS</t>
  </si>
  <si>
    <t>newmil_33_b</t>
  </si>
  <si>
    <t>newmos_33_a</t>
  </si>
  <si>
    <t>NEW MOSTON</t>
  </si>
  <si>
    <t>newmos_33_b</t>
  </si>
  <si>
    <t>newmos_6.6_a</t>
  </si>
  <si>
    <t>newmos_6.6_b</t>
  </si>
  <si>
    <t>newton_11_a</t>
  </si>
  <si>
    <t>NEWTON</t>
  </si>
  <si>
    <t>newton_11_b</t>
  </si>
  <si>
    <t>newwil_11_a</t>
  </si>
  <si>
    <t>NEWTON LE WILLOWS</t>
  </si>
  <si>
    <t>newwil_11_b</t>
  </si>
  <si>
    <t>newwil_33_a</t>
  </si>
  <si>
    <t>newwil_33_b</t>
  </si>
  <si>
    <t>norbre_33_a</t>
  </si>
  <si>
    <t>NORBRECK</t>
  </si>
  <si>
    <t>norbre_33_b</t>
  </si>
  <si>
    <t>norbre_33_t12</t>
  </si>
  <si>
    <t>norbre_6.6_a</t>
  </si>
  <si>
    <t>norbre_6.6_b</t>
  </si>
  <si>
    <t>norbry_11_a</t>
  </si>
  <si>
    <t>NORBURY</t>
  </si>
  <si>
    <t>norbry_11_b</t>
  </si>
  <si>
    <t>norbry_33_a</t>
  </si>
  <si>
    <t>norbry_33_b</t>
  </si>
  <si>
    <t>northn_33_a</t>
  </si>
  <si>
    <t>NORTHENDEN</t>
  </si>
  <si>
    <t>northn_33_b</t>
  </si>
  <si>
    <t>northn_6.6_a</t>
  </si>
  <si>
    <t>northn_6.6_b</t>
  </si>
  <si>
    <t>nwgpar_6.6_a</t>
  </si>
  <si>
    <t>NWGB PARTINGTON</t>
  </si>
  <si>
    <t>nwgpar_6.6_b</t>
  </si>
  <si>
    <t>oakfld_33_a</t>
  </si>
  <si>
    <t>OAKFLD</t>
  </si>
  <si>
    <t>ofertn_33_a</t>
  </si>
  <si>
    <t>OFFERTON</t>
  </si>
  <si>
    <t>ofertn_33_b</t>
  </si>
  <si>
    <t>ofertn_6.6_a</t>
  </si>
  <si>
    <t>ofertn_6.6_b</t>
  </si>
  <si>
    <t>opensh_6.6_a</t>
  </si>
  <si>
    <t>OPENSHAW</t>
  </si>
  <si>
    <t>opensh_6.6_b</t>
  </si>
  <si>
    <t>orchen_0.69_a</t>
  </si>
  <si>
    <t>ORCHARD END WF</t>
  </si>
  <si>
    <t>orchen_33_a</t>
  </si>
  <si>
    <t>ORCHEN</t>
  </si>
  <si>
    <t>ormon_0.95_a</t>
  </si>
  <si>
    <t>ORMON</t>
  </si>
  <si>
    <t>ormon_0.95_b</t>
  </si>
  <si>
    <t>ormon_132_tee</t>
  </si>
  <si>
    <t>ormon_33_a</t>
  </si>
  <si>
    <t>ormon_33_b</t>
  </si>
  <si>
    <t>ormon_33_b11</t>
  </si>
  <si>
    <t>ormon_33_b21</t>
  </si>
  <si>
    <t>ormon_33_comp</t>
  </si>
  <si>
    <t>ormon_33_off</t>
  </si>
  <si>
    <t>ormski_11_a</t>
  </si>
  <si>
    <t>ORMSKIRK</t>
  </si>
  <si>
    <t>ormski_11_b</t>
  </si>
  <si>
    <t>ormski_33_a</t>
  </si>
  <si>
    <t>ormski_33_b</t>
  </si>
  <si>
    <t>orrell_33_a</t>
  </si>
  <si>
    <t>ORRELL</t>
  </si>
  <si>
    <t>orrell_33_b</t>
  </si>
  <si>
    <t>padiha_11_a</t>
  </si>
  <si>
    <t>PADIHAM</t>
  </si>
  <si>
    <t>padiha_11_b</t>
  </si>
  <si>
    <t>padiha_132_mb1</t>
  </si>
  <si>
    <t>padiha_132_mb2</t>
  </si>
  <si>
    <t>padiha_132_rb1</t>
  </si>
  <si>
    <t>padiha_132_rb2</t>
  </si>
  <si>
    <t>padiha_33_a</t>
  </si>
  <si>
    <t>padiha_33_b</t>
  </si>
  <si>
    <t>parksi_25_a</t>
  </si>
  <si>
    <t>PARKSI</t>
  </si>
  <si>
    <t>parksi_25_b</t>
  </si>
  <si>
    <t>pastur_33_a</t>
  </si>
  <si>
    <t>PASTUR</t>
  </si>
  <si>
    <t>peel_132_mb1</t>
  </si>
  <si>
    <t>PEEL</t>
  </si>
  <si>
    <t>peel_132_mb2</t>
  </si>
  <si>
    <t>peel_33_a</t>
  </si>
  <si>
    <t>peel_33_b</t>
  </si>
  <si>
    <t>peel_6.6_mb1</t>
  </si>
  <si>
    <t>peel_6.6_mb2</t>
  </si>
  <si>
    <t>peelrd_11_a</t>
  </si>
  <si>
    <t>PEEL RD GENERATION</t>
  </si>
  <si>
    <t>peelrd_33_a</t>
  </si>
  <si>
    <t>peelst_11_a</t>
  </si>
  <si>
    <t>PEEL ST</t>
  </si>
  <si>
    <t>pendle_6.6_a</t>
  </si>
  <si>
    <t>PENDLETON</t>
  </si>
  <si>
    <t>pendle_6.6_b</t>
  </si>
  <si>
    <t>penrit_11_a</t>
  </si>
  <si>
    <t>PENRITH T11 &amp; T12</t>
  </si>
  <si>
    <t>penrit_11_b</t>
  </si>
  <si>
    <t>penrit_11_c</t>
  </si>
  <si>
    <t>PENRITH T13</t>
  </si>
  <si>
    <t>penrit_25_a</t>
  </si>
  <si>
    <t>penrit_25_b</t>
  </si>
  <si>
    <t>penrit_33_a</t>
  </si>
  <si>
    <t>PENRITH</t>
  </si>
  <si>
    <t>penrit_33_b</t>
  </si>
  <si>
    <t>penwea_132_mb3</t>
  </si>
  <si>
    <t>PENWORTHAM EAST M4/R4</t>
  </si>
  <si>
    <t>penwea_132_mb4</t>
  </si>
  <si>
    <t>penwea_132_rb3</t>
  </si>
  <si>
    <t>penwwe_132_mb2</t>
  </si>
  <si>
    <t>PENWWE</t>
  </si>
  <si>
    <t>penwwe_132_rb2</t>
  </si>
  <si>
    <t>petban_11_a</t>
  </si>
  <si>
    <t>PETTERIL BANK</t>
  </si>
  <si>
    <t>petban_11_b</t>
  </si>
  <si>
    <t>petban_33_a</t>
  </si>
  <si>
    <t>PETTERILL BANK</t>
  </si>
  <si>
    <t>petban_33_b</t>
  </si>
  <si>
    <t>philan_6.6_a</t>
  </si>
  <si>
    <t>PHILLIPS LANE</t>
  </si>
  <si>
    <t>piccad_6.6_a</t>
  </si>
  <si>
    <t>PICCADILLY</t>
  </si>
  <si>
    <t>piccad_6.6_b</t>
  </si>
  <si>
    <t>pimbo_11_a</t>
  </si>
  <si>
    <t>PIMBO</t>
  </si>
  <si>
    <t>pimbo_11_b</t>
  </si>
  <si>
    <t>pimbo_33_a</t>
  </si>
  <si>
    <t>pimbo_33_b</t>
  </si>
  <si>
    <t>pimbor_11_a</t>
  </si>
  <si>
    <t>PIMBO ROAD GEN</t>
  </si>
  <si>
    <t>pimbor_33_a</t>
  </si>
  <si>
    <t>pireli_11_a</t>
  </si>
  <si>
    <t>PIRELI</t>
  </si>
  <si>
    <t>pireli_11_b</t>
  </si>
  <si>
    <t>pirell_11_a</t>
  </si>
  <si>
    <t>PIRELLI</t>
  </si>
  <si>
    <t>pirell_11_b</t>
  </si>
  <si>
    <t>portwd_6.6_a</t>
  </si>
  <si>
    <t>PORTWOOD</t>
  </si>
  <si>
    <t>portwd_6.6_b</t>
  </si>
  <si>
    <t>poultn_6.6_a</t>
  </si>
  <si>
    <t>POULTON</t>
  </si>
  <si>
    <t>poultn_6.6_b</t>
  </si>
  <si>
    <t>poyntn_11_a</t>
  </si>
  <si>
    <t>POYNTON</t>
  </si>
  <si>
    <t>poyntn_11_b</t>
  </si>
  <si>
    <t>ppg_11_a</t>
  </si>
  <si>
    <t>PPG</t>
  </si>
  <si>
    <t>ppg_11_c</t>
  </si>
  <si>
    <t>ppg_33_a</t>
  </si>
  <si>
    <t>presor_6.6_a</t>
  </si>
  <si>
    <t>PRESTON OLD RD</t>
  </si>
  <si>
    <t>presor_6.6_b</t>
  </si>
  <si>
    <t>pressa_11_a</t>
  </si>
  <si>
    <t>PREESALL</t>
  </si>
  <si>
    <t>pressa_11_b</t>
  </si>
  <si>
    <t>preste_33_a</t>
  </si>
  <si>
    <t>PRESTON EAST</t>
  </si>
  <si>
    <t>preste_33_b</t>
  </si>
  <si>
    <t>preste_6.6_a</t>
  </si>
  <si>
    <t>preste_6.6_b</t>
  </si>
  <si>
    <t>prestw_6.6_a</t>
  </si>
  <si>
    <t>PRESTWICH</t>
  </si>
  <si>
    <t>prestw_6.6_b</t>
  </si>
  <si>
    <t>prihil_33_a</t>
  </si>
  <si>
    <t>PRINNY HILL</t>
  </si>
  <si>
    <t>prihil_6.6_a</t>
  </si>
  <si>
    <t>prinst_33_a</t>
  </si>
  <si>
    <t>PRINCE STREET</t>
  </si>
  <si>
    <t>prinst_6.6_a</t>
  </si>
  <si>
    <t>PRINGLE ST</t>
  </si>
  <si>
    <t>prinst_6.6_b</t>
  </si>
  <si>
    <t>quaysi_11_a</t>
  </si>
  <si>
    <t>QUAYSIDE</t>
  </si>
  <si>
    <t>quaysi_11_b</t>
  </si>
  <si>
    <t>queens_6.6_a</t>
  </si>
  <si>
    <t>QUEENS</t>
  </si>
  <si>
    <t>queens_6.6_b</t>
  </si>
  <si>
    <t>QUEENS PARK</t>
  </si>
  <si>
    <t>queens_6.6_c</t>
  </si>
  <si>
    <t>querpk_33_a</t>
  </si>
  <si>
    <t>QUERNMORE PARK</t>
  </si>
  <si>
    <t>querpk_33_b</t>
  </si>
  <si>
    <t>querpk_33_c</t>
  </si>
  <si>
    <t>querpk_33_d</t>
  </si>
  <si>
    <t>querpk_6.6_a</t>
  </si>
  <si>
    <t>querpk_6.6_b</t>
  </si>
  <si>
    <t>radcli_11_1a</t>
  </si>
  <si>
    <t>RADCLIFFESECT1A&amp;2A</t>
  </si>
  <si>
    <t>radcli_11_1b</t>
  </si>
  <si>
    <t>RADCLIFFESECT1B&amp;2B</t>
  </si>
  <si>
    <t>radcli_11_2a</t>
  </si>
  <si>
    <t>radcli_11_2b</t>
  </si>
  <si>
    <t>rakeln_0.4_a</t>
  </si>
  <si>
    <t>RAKE LANE GENERATION</t>
  </si>
  <si>
    <t>rakeln_33_a</t>
  </si>
  <si>
    <t>RAKELN</t>
  </si>
  <si>
    <t>randst_33_a</t>
  </si>
  <si>
    <t>RANDAL STREET</t>
  </si>
  <si>
    <t>randst_33_b</t>
  </si>
  <si>
    <t>randst_6.6_a</t>
  </si>
  <si>
    <t>RANDAL ST</t>
  </si>
  <si>
    <t>randst_6.6_b</t>
  </si>
  <si>
    <t>rawtrd_6.6_a</t>
  </si>
  <si>
    <t>RAWTENSTALL RD</t>
  </si>
  <si>
    <t>rawtrd_6.6_b</t>
  </si>
  <si>
    <t>reamos_0.66_gen</t>
  </si>
  <si>
    <t>REAPS MOSS WF</t>
  </si>
  <si>
    <t>reamos_33_a</t>
  </si>
  <si>
    <t>REAMOS</t>
  </si>
  <si>
    <t>redban_33_b</t>
  </si>
  <si>
    <t>RED BANK</t>
  </si>
  <si>
    <t>redban_33_c</t>
  </si>
  <si>
    <t>redsca_0.4_a</t>
  </si>
  <si>
    <t>RED SCAR BESS</t>
  </si>
  <si>
    <t>redsca_0.4_b</t>
  </si>
  <si>
    <t>redsca_11_a</t>
  </si>
  <si>
    <t>redsca_33_a</t>
  </si>
  <si>
    <t>redval_6.6_a</t>
  </si>
  <si>
    <t>REDDISH VALE</t>
  </si>
  <si>
    <t>redval_6.6_b</t>
  </si>
  <si>
    <t>rema_11_a</t>
  </si>
  <si>
    <t>REMA</t>
  </si>
  <si>
    <t>ribble_33_a</t>
  </si>
  <si>
    <t>RIBBLE</t>
  </si>
  <si>
    <t>ribble_33_b</t>
  </si>
  <si>
    <t>ribble_33_c</t>
  </si>
  <si>
    <t>ribble_33_te3</t>
  </si>
  <si>
    <t>ribdal_11_c</t>
  </si>
  <si>
    <t>RIBBLESDALE T13</t>
  </si>
  <si>
    <t>ribdal_11_d</t>
  </si>
  <si>
    <t>RIBBLESDALE T14</t>
  </si>
  <si>
    <t>ribdal_33_a</t>
  </si>
  <si>
    <t>RIBBLESDALE</t>
  </si>
  <si>
    <t>ribdal_33_b</t>
  </si>
  <si>
    <t>ribdal_33_c</t>
  </si>
  <si>
    <t>ribton_6.6_a</t>
  </si>
  <si>
    <t>RIBBLETON</t>
  </si>
  <si>
    <t>ribton_6.6_b</t>
  </si>
  <si>
    <t>rinpry_11_a</t>
  </si>
  <si>
    <t>RINGLEY</t>
  </si>
  <si>
    <t>rinpry_11_b</t>
  </si>
  <si>
    <t>risley_11_a</t>
  </si>
  <si>
    <t>RISLEY</t>
  </si>
  <si>
    <t>risley_11_b</t>
  </si>
  <si>
    <t>risley_132_gt2</t>
  </si>
  <si>
    <t>roaned_0.4_a</t>
  </si>
  <si>
    <t>ROANED</t>
  </si>
  <si>
    <t>roaned_33_a</t>
  </si>
  <si>
    <t>robhal_6.6_a</t>
  </si>
  <si>
    <t>ROBERT HALL ST</t>
  </si>
  <si>
    <t>robhal_6.6_b</t>
  </si>
  <si>
    <t>robinr_0.69_a</t>
  </si>
  <si>
    <t>ROBIN RIGG WINDFARM</t>
  </si>
  <si>
    <t>robinr_0.69_b</t>
  </si>
  <si>
    <t>robinr_0.69_c</t>
  </si>
  <si>
    <t>robinr_0.69_d</t>
  </si>
  <si>
    <t>robinr_132_gt1</t>
  </si>
  <si>
    <t>ROBINR</t>
  </si>
  <si>
    <t>robinr_132_gt2</t>
  </si>
  <si>
    <t>robinr_33_a</t>
  </si>
  <si>
    <t>robinr_33_b</t>
  </si>
  <si>
    <t>robinr_33_f3</t>
  </si>
  <si>
    <t>robinr_33_f4</t>
  </si>
  <si>
    <t>robinr_33_f7</t>
  </si>
  <si>
    <t>robinr_33_f8</t>
  </si>
  <si>
    <t>roccen_33_a</t>
  </si>
  <si>
    <t>ROCHDALE</t>
  </si>
  <si>
    <t>roccen_33_b</t>
  </si>
  <si>
    <t>roccen_6.6_a</t>
  </si>
  <si>
    <t>ROCHDALE CENTRAL</t>
  </si>
  <si>
    <t>roccen_6.6_c</t>
  </si>
  <si>
    <t>roccen_6.6_d</t>
  </si>
  <si>
    <t>rochda_132_mb1</t>
  </si>
  <si>
    <t>ROCHDALE RESERVE 1</t>
  </si>
  <si>
    <t>rochda_132_mb2</t>
  </si>
  <si>
    <t>ROCHDALE MAIN 1/2 &amp; RESERVE 2</t>
  </si>
  <si>
    <t>rochda_132_rb1</t>
  </si>
  <si>
    <t>rochda_132_rb2</t>
  </si>
  <si>
    <t>rock_33_t11</t>
  </si>
  <si>
    <t>ROCK</t>
  </si>
  <si>
    <t>rock_33_t12</t>
  </si>
  <si>
    <t>rock_6.6_a</t>
  </si>
  <si>
    <t>rock_6.6_b</t>
  </si>
  <si>
    <t>romard_6.6_a</t>
  </si>
  <si>
    <t>ROMAN RD</t>
  </si>
  <si>
    <t>romard_6.6_b</t>
  </si>
  <si>
    <t>romily_11_a</t>
  </si>
  <si>
    <t>ROMILEY</t>
  </si>
  <si>
    <t>romily_11_b</t>
  </si>
  <si>
    <t>romily_33_a</t>
  </si>
  <si>
    <t>romily_33_b</t>
  </si>
  <si>
    <t>roosco_11_a</t>
  </si>
  <si>
    <t>ROOSECOTE BESS</t>
  </si>
  <si>
    <t>roosec_132_mb1</t>
  </si>
  <si>
    <t>ROOSECOTE</t>
  </si>
  <si>
    <t>roosec_132_mb2</t>
  </si>
  <si>
    <t>roosec_132_rb1</t>
  </si>
  <si>
    <t>roosec_132_rb2</t>
  </si>
  <si>
    <t>rossal_6.6_a</t>
  </si>
  <si>
    <t>ROSSALL</t>
  </si>
  <si>
    <t>rossen_33_a</t>
  </si>
  <si>
    <t>ROSSENDALE</t>
  </si>
  <si>
    <t>rossen_33_b</t>
  </si>
  <si>
    <t>royton_33_a</t>
  </si>
  <si>
    <t>ROYTON</t>
  </si>
  <si>
    <t>royton_33_b</t>
  </si>
  <si>
    <t>royton_6.6_a</t>
  </si>
  <si>
    <t>royton_6.6_b</t>
  </si>
  <si>
    <t>sale_33_a</t>
  </si>
  <si>
    <t>SALE</t>
  </si>
  <si>
    <t>sale_33_b</t>
  </si>
  <si>
    <t>sale_6.6_a</t>
  </si>
  <si>
    <t>sale_6.6_b</t>
  </si>
  <si>
    <t>salemo_33_a</t>
  </si>
  <si>
    <t>SALE MOOR</t>
  </si>
  <si>
    <t>salemo_33_b</t>
  </si>
  <si>
    <t>salemo_6.6_a</t>
  </si>
  <si>
    <t>salqua_6.6_a</t>
  </si>
  <si>
    <t>SALFORD QUAYS</t>
  </si>
  <si>
    <t>salqua_6.6_b</t>
  </si>
  <si>
    <t>salwic_11_a</t>
  </si>
  <si>
    <t>SALWICK</t>
  </si>
  <si>
    <t>salwic_11_b</t>
  </si>
  <si>
    <t>salwic_33_a</t>
  </si>
  <si>
    <t>salwic_33_b</t>
  </si>
  <si>
    <t>salwic_33_c</t>
  </si>
  <si>
    <t>sandga_11_a</t>
  </si>
  <si>
    <t>SANDGATE</t>
  </si>
  <si>
    <t>sandga_11_b</t>
  </si>
  <si>
    <t>sandga_33_a</t>
  </si>
  <si>
    <t>sandga_33_b</t>
  </si>
  <si>
    <t>sappi_11_a</t>
  </si>
  <si>
    <t>SAPPI PAPER MILL</t>
  </si>
  <si>
    <t>sappi_132_gt1</t>
  </si>
  <si>
    <t>SAPPI</t>
  </si>
  <si>
    <t>scaris_11_a</t>
  </si>
  <si>
    <t>SCARISBRICK</t>
  </si>
  <si>
    <t>scott_11_a</t>
  </si>
  <si>
    <t>SCOTT</t>
  </si>
  <si>
    <t>scott_11_b</t>
  </si>
  <si>
    <t>scott_11_c</t>
  </si>
  <si>
    <t>scott_11_d</t>
  </si>
  <si>
    <t>scott_11_e</t>
  </si>
  <si>
    <t>sctmor_0.66_a</t>
  </si>
  <si>
    <t>SCTMOR</t>
  </si>
  <si>
    <t>sctmor_0.66_b</t>
  </si>
  <si>
    <t>sctmor_0.66_c</t>
  </si>
  <si>
    <t>sctmor_33_a</t>
  </si>
  <si>
    <t>seberg_11_a</t>
  </si>
  <si>
    <t>SEBERGHAM</t>
  </si>
  <si>
    <t>sedber_11_a</t>
  </si>
  <si>
    <t>SEDBERGH</t>
  </si>
  <si>
    <t>sedber_11_b</t>
  </si>
  <si>
    <t>sellaf_132_mb1</t>
  </si>
  <si>
    <t>SELLAFIELD</t>
  </si>
  <si>
    <t>sellaf_132_mb2</t>
  </si>
  <si>
    <t>sellaf_132_rb1</t>
  </si>
  <si>
    <t>sellaf_132_rb2</t>
  </si>
  <si>
    <t>selsmi_11_a</t>
  </si>
  <si>
    <t>SELSMIRE</t>
  </si>
  <si>
    <t>semacc_11_a</t>
  </si>
  <si>
    <t>S.E. MACCLESFIELD</t>
  </si>
  <si>
    <t>semacc_11_b</t>
  </si>
  <si>
    <t>semacc_33_a</t>
  </si>
  <si>
    <t>semacc_33_b</t>
  </si>
  <si>
    <t>settle_11_a</t>
  </si>
  <si>
    <t>SETTLE</t>
  </si>
  <si>
    <t>settle_33_a</t>
  </si>
  <si>
    <t>sevsta_11_a</t>
  </si>
  <si>
    <t>SEVEN STARS</t>
  </si>
  <si>
    <t>shanon_6.6_a</t>
  </si>
  <si>
    <t>SHANNON ST</t>
  </si>
  <si>
    <t>shanon_6.6_b</t>
  </si>
  <si>
    <t>shap_11_a</t>
  </si>
  <si>
    <t>SHAP</t>
  </si>
  <si>
    <t>shap_11_b</t>
  </si>
  <si>
    <t>shap_33_a</t>
  </si>
  <si>
    <t>shap_33_b</t>
  </si>
  <si>
    <t>shaw_6.6_a</t>
  </si>
  <si>
    <t>SHAW</t>
  </si>
  <si>
    <t>shaw_6.6_b</t>
  </si>
  <si>
    <t>shellc_11</t>
  </si>
  <si>
    <t>SHELL CARRINGTON</t>
  </si>
  <si>
    <t>shellc_33_a</t>
  </si>
  <si>
    <t>SHELLC</t>
  </si>
  <si>
    <t>shellc_33_b</t>
  </si>
  <si>
    <t>shellc_33_c</t>
  </si>
  <si>
    <t>shephe_33_a</t>
  </si>
  <si>
    <t>SHEPHE</t>
  </si>
  <si>
    <t>shuttl_33_a</t>
  </si>
  <si>
    <t>SHUTTL</t>
  </si>
  <si>
    <t>shuttl_33_b</t>
  </si>
  <si>
    <t>siddic_11_a</t>
  </si>
  <si>
    <t>SIDDICK</t>
  </si>
  <si>
    <t>siddic_11_b</t>
  </si>
  <si>
    <t>siddic_33_a</t>
  </si>
  <si>
    <t>siddic_33_b</t>
  </si>
  <si>
    <t>sillot_11_a</t>
  </si>
  <si>
    <t>SILLOTH</t>
  </si>
  <si>
    <t>sillot_11_b</t>
  </si>
  <si>
    <t>sillot_11_c</t>
  </si>
  <si>
    <t>skelme_11_a</t>
  </si>
  <si>
    <t>SKELMERSDALE</t>
  </si>
  <si>
    <t>skelme_11_b</t>
  </si>
  <si>
    <t>skelme_33_a</t>
  </si>
  <si>
    <t>skelme_33_b</t>
  </si>
  <si>
    <t>skeltc_11_a</t>
  </si>
  <si>
    <t>SKELTON C</t>
  </si>
  <si>
    <t>slipwa_11_a</t>
  </si>
  <si>
    <t>SLIPWAY</t>
  </si>
  <si>
    <t>slipwa_11_b</t>
  </si>
  <si>
    <t>slipwa_33_a</t>
  </si>
  <si>
    <t>slipwa_33_b</t>
  </si>
  <si>
    <t>smanch_132_rb2a</t>
  </si>
  <si>
    <t>SMANCH</t>
  </si>
  <si>
    <t>smanch-132_mb1</t>
  </si>
  <si>
    <t>SOUTH MANCHESTER</t>
  </si>
  <si>
    <t>smanch-132_mb2</t>
  </si>
  <si>
    <t>smanch-132_rb1a</t>
  </si>
  <si>
    <t>smanch-132_rb1b</t>
  </si>
  <si>
    <t>smanch-132_rb2b</t>
  </si>
  <si>
    <t>snipe_6.6_a</t>
  </si>
  <si>
    <t>SQUIRES GATE</t>
  </si>
  <si>
    <t>snipe_6.6_b</t>
  </si>
  <si>
    <t>southp_11_a</t>
  </si>
  <si>
    <t>SOUTH PARK</t>
  </si>
  <si>
    <t>southp_11_b</t>
  </si>
  <si>
    <t>southp_33_a</t>
  </si>
  <si>
    <t>southp_33_b</t>
  </si>
  <si>
    <t>spadea_11_a</t>
  </si>
  <si>
    <t>SPADEADAM</t>
  </si>
  <si>
    <t>spadea_11_b</t>
  </si>
  <si>
    <t>spadea_33_a</t>
  </si>
  <si>
    <t xml:space="preserve">SPADEADAM              </t>
  </si>
  <si>
    <t>spadin_11_a</t>
  </si>
  <si>
    <t>SPADIN</t>
  </si>
  <si>
    <t>spadin_11_b</t>
  </si>
  <si>
    <t>sparod_6.6_a</t>
  </si>
  <si>
    <t>SPA RD</t>
  </si>
  <si>
    <t>sparod_6.6_b</t>
  </si>
  <si>
    <t>sparod_6.6_c</t>
  </si>
  <si>
    <t>sparod_6.6_d</t>
  </si>
  <si>
    <t>spgast_11_c</t>
  </si>
  <si>
    <t>SPRING GARDEN ST 11KV</t>
  </si>
  <si>
    <t>spgast_11_d</t>
  </si>
  <si>
    <t>spgast_6.6_a</t>
  </si>
  <si>
    <t>SPRING GARDEN ST 6.6KV</t>
  </si>
  <si>
    <t>spgast_6.6_b</t>
  </si>
  <si>
    <t>spotla_33_a</t>
  </si>
  <si>
    <t>SPOTLAND</t>
  </si>
  <si>
    <t>spotla_6.6_a</t>
  </si>
  <si>
    <t>spotla_6.6_b</t>
  </si>
  <si>
    <t>sprcot_6.6_a</t>
  </si>
  <si>
    <t>SPRING COTTAGE</t>
  </si>
  <si>
    <t>sprcot_6.6_b</t>
  </si>
  <si>
    <t>squire_33_a</t>
  </si>
  <si>
    <t>squire_33_b</t>
  </si>
  <si>
    <t>squire_6.6_a</t>
  </si>
  <si>
    <t>squire_6.6_b</t>
  </si>
  <si>
    <t>stagst_33_a</t>
  </si>
  <si>
    <t>STAGSTONE FARM BESS</t>
  </si>
  <si>
    <t>stagst_33_b</t>
  </si>
  <si>
    <t>stainb_11_a</t>
  </si>
  <si>
    <t>STAINBURN</t>
  </si>
  <si>
    <t>stainb_11_b</t>
  </si>
  <si>
    <t>stainb_33_a</t>
  </si>
  <si>
    <t>stainb_33_b</t>
  </si>
  <si>
    <t>stainw_33_a</t>
  </si>
  <si>
    <t>STAINING WOOD</t>
  </si>
  <si>
    <t>stainw_33_b</t>
  </si>
  <si>
    <t>stalyb_132_mb1</t>
  </si>
  <si>
    <t>STALYBRIDGE MAIN/RESERVE 1/2</t>
  </si>
  <si>
    <t>stalyb_132_mb2</t>
  </si>
  <si>
    <t>stalyb_132_rb1</t>
  </si>
  <si>
    <t>stalyb_132_rb2</t>
  </si>
  <si>
    <t>stanah_132_mb1</t>
  </si>
  <si>
    <t>STANAH</t>
  </si>
  <si>
    <t>stanah_132_mb2</t>
  </si>
  <si>
    <t>standi_11_a</t>
  </si>
  <si>
    <t>STANDISH</t>
  </si>
  <si>
    <t>standi_11_b</t>
  </si>
  <si>
    <t>standi_33_a</t>
  </si>
  <si>
    <t>standi_33_b</t>
  </si>
  <si>
    <t>stanle_0.4_a</t>
  </si>
  <si>
    <t>STANLEY WAY GENERATION</t>
  </si>
  <si>
    <t>stanne_33_a</t>
  </si>
  <si>
    <t>ST. ANNES</t>
  </si>
  <si>
    <t>stanne_33_b</t>
  </si>
  <si>
    <t>stanne_6.6_a</t>
  </si>
  <si>
    <t>ST ANNES</t>
  </si>
  <si>
    <t>stanne_6.6_b</t>
  </si>
  <si>
    <t>steelp_33_a</t>
  </si>
  <si>
    <t>STEEL POINT BESS</t>
  </si>
  <si>
    <t>stmary_33_a</t>
  </si>
  <si>
    <t>ST. MARYS</t>
  </si>
  <si>
    <t>stmary_33_b</t>
  </si>
  <si>
    <t>stmary_6.6_a</t>
  </si>
  <si>
    <t>ST MARYS</t>
  </si>
  <si>
    <t>stmary_6.6_b</t>
  </si>
  <si>
    <t>stmast_33_a</t>
  </si>
  <si>
    <t>ST. MARYS STREET</t>
  </si>
  <si>
    <t>stmast_33_b</t>
  </si>
  <si>
    <t>stmast_33_te1</t>
  </si>
  <si>
    <t>stmast_6.6_a</t>
  </si>
  <si>
    <t>ST MARYS ST</t>
  </si>
  <si>
    <t>stmast_6.6_b</t>
  </si>
  <si>
    <t>stmast_6.6_ner</t>
  </si>
  <si>
    <t>STMAST</t>
  </si>
  <si>
    <t>stmast_tee</t>
  </si>
  <si>
    <t>stnbrd_11_a</t>
  </si>
  <si>
    <t>STNBRD</t>
  </si>
  <si>
    <t>stock_11_a</t>
  </si>
  <si>
    <t>STOCK LANE STOR</t>
  </si>
  <si>
    <t>stock_33_a</t>
  </si>
  <si>
    <t>STOCK</t>
  </si>
  <si>
    <t>stock_33_b</t>
  </si>
  <si>
    <t>strban_33_a</t>
  </si>
  <si>
    <t>STRAWBERRY BANK</t>
  </si>
  <si>
    <t>strban_33_b</t>
  </si>
  <si>
    <t>strban_6.6_a</t>
  </si>
  <si>
    <t>strban_6.6_b</t>
  </si>
  <si>
    <t>stregi_33_a</t>
  </si>
  <si>
    <t>STREGI</t>
  </si>
  <si>
    <t>stregi_33_b</t>
  </si>
  <si>
    <t>stretf_33_a</t>
  </si>
  <si>
    <t>STRETFORD</t>
  </si>
  <si>
    <t>stretf_33_b</t>
  </si>
  <si>
    <t>strway_6.6_a</t>
  </si>
  <si>
    <t>STRANGEWAYS</t>
  </si>
  <si>
    <t>strway_6.6_b</t>
  </si>
  <si>
    <t>strway_6.6_ner</t>
  </si>
  <si>
    <t>STRWAY</t>
  </si>
  <si>
    <t>stthom_33_a</t>
  </si>
  <si>
    <t>ST. THOMAS ROAD</t>
  </si>
  <si>
    <t>stthom_33_b</t>
  </si>
  <si>
    <t>stthom_6.6_a</t>
  </si>
  <si>
    <t>ST THOMAS RD</t>
  </si>
  <si>
    <t>stthom_6.6_b</t>
  </si>
  <si>
    <t>stuart_33_a</t>
  </si>
  <si>
    <t>STUART STREET</t>
  </si>
  <si>
    <t>stuart_33_b</t>
  </si>
  <si>
    <t>stuart_6.6_a</t>
  </si>
  <si>
    <t>STUART ST</t>
  </si>
  <si>
    <t>stuart_6.6_b</t>
  </si>
  <si>
    <t>stubbi_11_a</t>
  </si>
  <si>
    <t>STUBBINS</t>
  </si>
  <si>
    <t>stubbi_11_b</t>
  </si>
  <si>
    <t>stubbi_33_a</t>
  </si>
  <si>
    <t>STUBBINS T11</t>
  </si>
  <si>
    <t>stubbi_33_b</t>
  </si>
  <si>
    <t>STUBBINS T12</t>
  </si>
  <si>
    <t>swinto_11_a</t>
  </si>
  <si>
    <t>SWINTON</t>
  </si>
  <si>
    <t>swinto_11_b</t>
  </si>
  <si>
    <t>swmacc_11_a</t>
  </si>
  <si>
    <t>S.W. MACCLESFIELD</t>
  </si>
  <si>
    <t>swmacc_11_b</t>
  </si>
  <si>
    <t>swmacc_33_a</t>
  </si>
  <si>
    <t>swmacc_33_b</t>
  </si>
  <si>
    <t>tallen_0.66_a</t>
  </si>
  <si>
    <t>TALLENTIRE WF</t>
  </si>
  <si>
    <t>tallen_33_a</t>
  </si>
  <si>
    <t>TALLEN</t>
  </si>
  <si>
    <t>tameva_6.6_a</t>
  </si>
  <si>
    <t>TAME VALLEY</t>
  </si>
  <si>
    <t>tameva_6.6_b</t>
  </si>
  <si>
    <t>targat_11_a</t>
  </si>
  <si>
    <t>TARDY GATE</t>
  </si>
  <si>
    <t>targat_11_b</t>
  </si>
  <si>
    <t>targat_33_a</t>
  </si>
  <si>
    <t>targat_33_b</t>
  </si>
  <si>
    <t>tarlet_11_a</t>
  </si>
  <si>
    <t>TARLETON</t>
  </si>
  <si>
    <t>tarlet_11_b</t>
  </si>
  <si>
    <t>tarlet_33_a</t>
  </si>
  <si>
    <t>tarlet_33_b</t>
  </si>
  <si>
    <t>tenax_11_a</t>
  </si>
  <si>
    <t>TENAX</t>
  </si>
  <si>
    <t>thornp_11_a</t>
  </si>
  <si>
    <t>THORNTON</t>
  </si>
  <si>
    <t>thornp_11_b</t>
  </si>
  <si>
    <t>thornp_33_a</t>
  </si>
  <si>
    <t>THORNTON T11</t>
  </si>
  <si>
    <t>thornp_33_b</t>
  </si>
  <si>
    <t>THORNTON T12</t>
  </si>
  <si>
    <t>thornt_33_a</t>
  </si>
  <si>
    <t>thornt_33_b</t>
  </si>
  <si>
    <t>townst_11_a</t>
  </si>
  <si>
    <t>TOWNLEY ST</t>
  </si>
  <si>
    <t>townst_11_b</t>
  </si>
  <si>
    <t>townst_33_a</t>
  </si>
  <si>
    <t>TOWNLEY STREET</t>
  </si>
  <si>
    <t>townst_33_b</t>
  </si>
  <si>
    <t>traffo_33_a</t>
  </si>
  <si>
    <t>TRAFFORD</t>
  </si>
  <si>
    <t>traffo_33_b</t>
  </si>
  <si>
    <t>traffo_6.6_a</t>
  </si>
  <si>
    <t>traffo_6.6_b</t>
  </si>
  <si>
    <t>trafpn_6.6_a</t>
  </si>
  <si>
    <t>TRAFFORD PARK NORTH</t>
  </si>
  <si>
    <t>trafpn_6.6_b</t>
  </si>
  <si>
    <t>trigen_6.6_a</t>
  </si>
  <si>
    <t>TRIGEN</t>
  </si>
  <si>
    <t>trigen_6.6_b</t>
  </si>
  <si>
    <t>trimpe_11_a</t>
  </si>
  <si>
    <t>TRIMPELL</t>
  </si>
  <si>
    <t>trimpe_11_b</t>
  </si>
  <si>
    <t>trinit_6.6_a</t>
  </si>
  <si>
    <t>TRINITY</t>
  </si>
  <si>
    <t>trinit_6.6_b</t>
  </si>
  <si>
    <t>trinit_6.6_c</t>
  </si>
  <si>
    <t>trinit_6.6_d</t>
  </si>
  <si>
    <t>tulket_33_a</t>
  </si>
  <si>
    <t>TULKETH</t>
  </si>
  <si>
    <t>tulket_33_b</t>
  </si>
  <si>
    <t>tulket_6.6_a</t>
  </si>
  <si>
    <t>tulket_6.6_b</t>
  </si>
  <si>
    <t>tunste_33_a</t>
  </si>
  <si>
    <t>TUNSTEAD</t>
  </si>
  <si>
    <t>tunste_33_b</t>
  </si>
  <si>
    <t>ulvers_11_a</t>
  </si>
  <si>
    <t>ULVERSTON</t>
  </si>
  <si>
    <t>ulvers_11_b</t>
  </si>
  <si>
    <t>ulvers_33_a</t>
  </si>
  <si>
    <t>ulvers_33_b</t>
  </si>
  <si>
    <t>uniman_6.6_a</t>
  </si>
  <si>
    <t>UNIMAN</t>
  </si>
  <si>
    <t>uniman_6.6_b</t>
  </si>
  <si>
    <t>uniman_6.6_c</t>
  </si>
  <si>
    <t>uniman_6.6_d</t>
  </si>
  <si>
    <t>uniman_6.6_e</t>
  </si>
  <si>
    <t>uniman_6.6_f</t>
  </si>
  <si>
    <t>uniman_6.6_g</t>
  </si>
  <si>
    <t>uniman_6.6_h</t>
  </si>
  <si>
    <t>uniman_6.6_i</t>
  </si>
  <si>
    <t>uniman_6.6_j</t>
  </si>
  <si>
    <t>uniord_6.6_a</t>
  </si>
  <si>
    <t>UNION RD</t>
  </si>
  <si>
    <t>uniord_6.6_b</t>
  </si>
  <si>
    <t>upholl_11_a</t>
  </si>
  <si>
    <t>UPHOLLAND</t>
  </si>
  <si>
    <t>upholl_11_b</t>
  </si>
  <si>
    <t>urmsto_6.6_a</t>
  </si>
  <si>
    <t>URMSTON</t>
  </si>
  <si>
    <t>urmsto_6.6_b</t>
  </si>
  <si>
    <t>uu_6.6_int1</t>
  </si>
  <si>
    <t>UU</t>
  </si>
  <si>
    <t>uu_6.6_int2</t>
  </si>
  <si>
    <t>vernon_33_a</t>
  </si>
  <si>
    <t>VERNON PARK</t>
  </si>
  <si>
    <t>vernon_33_b</t>
  </si>
  <si>
    <t>vickec_11_a</t>
  </si>
  <si>
    <t>VICKERS CENTRAL</t>
  </si>
  <si>
    <t>vicken_11_a</t>
  </si>
  <si>
    <t>VICKERS NORTH</t>
  </si>
  <si>
    <t>victpk_6.6_a</t>
  </si>
  <si>
    <t>VICTORIA PARK</t>
  </si>
  <si>
    <t>victpk_6.6_b</t>
  </si>
  <si>
    <t>victre_33_a</t>
  </si>
  <si>
    <t>VICTRE</t>
  </si>
  <si>
    <t>victre_33_b</t>
  </si>
  <si>
    <t>walney_0.69_a</t>
  </si>
  <si>
    <t>WALNEY OFFSHORE WF</t>
  </si>
  <si>
    <t>walney_0.69_b</t>
  </si>
  <si>
    <t>walney_132_b</t>
  </si>
  <si>
    <t>WALNEY</t>
  </si>
  <si>
    <t>walney_34_a</t>
  </si>
  <si>
    <t>walney_34_c</t>
  </si>
  <si>
    <t>walney_34_d</t>
  </si>
  <si>
    <t>warbre_33_a</t>
  </si>
  <si>
    <t>WARBRECK</t>
  </si>
  <si>
    <t>warbre_33_b</t>
  </si>
  <si>
    <t>warbre_6.6_a</t>
  </si>
  <si>
    <t>warbre_6.6_b</t>
  </si>
  <si>
    <t>wardle_33_a</t>
  </si>
  <si>
    <t>WARDLEWORTH</t>
  </si>
  <si>
    <t>wardle_33_b</t>
  </si>
  <si>
    <t>wardle_6.6_a</t>
  </si>
  <si>
    <t>wardle_6.6_b</t>
  </si>
  <si>
    <t>warton_33_a</t>
  </si>
  <si>
    <t>WARTON</t>
  </si>
  <si>
    <t>warton_33_b</t>
  </si>
  <si>
    <t>warton_6.6_a</t>
  </si>
  <si>
    <t>warton_6.6_b</t>
  </si>
  <si>
    <t>waterh_6.6_a</t>
  </si>
  <si>
    <t>WATERHEAD</t>
  </si>
  <si>
    <t>waterh_6.6_b</t>
  </si>
  <si>
    <t>waters_11_a</t>
  </si>
  <si>
    <t>WATERSWALLOWS</t>
  </si>
  <si>
    <t>waters_11_b</t>
  </si>
  <si>
    <t>watsto_0.4_a</t>
  </si>
  <si>
    <t>WATERSWALLOWS STOR</t>
  </si>
  <si>
    <t>wdidsb_33_a</t>
  </si>
  <si>
    <t>WEST DIDSBURY</t>
  </si>
  <si>
    <t>wdidsb_33_b</t>
  </si>
  <si>
    <t>wdidsb_33_c</t>
  </si>
  <si>
    <t>wdidsb_33_d</t>
  </si>
  <si>
    <t>wdidsb_33_gt3</t>
  </si>
  <si>
    <t>wdidsb_6.6_a</t>
  </si>
  <si>
    <t>wdidsb_6.6_b</t>
  </si>
  <si>
    <t>wdidsb_gt3</t>
  </si>
  <si>
    <t>weaste_6.6_a</t>
  </si>
  <si>
    <t>WEASTE</t>
  </si>
  <si>
    <t>weaste_6.6_b</t>
  </si>
  <si>
    <t>weplba_6.6_a</t>
  </si>
  <si>
    <t>WESLEY PLACE BACUP</t>
  </si>
  <si>
    <t>weplba_6.6_b</t>
  </si>
  <si>
    <t>wernet_6.6_a</t>
  </si>
  <si>
    <t>WERNETH</t>
  </si>
  <si>
    <t>wernet_6.6_b</t>
  </si>
  <si>
    <t>westga_33_a</t>
  </si>
  <si>
    <t>WESTGATE</t>
  </si>
  <si>
    <t>westga_33_b</t>
  </si>
  <si>
    <t>westga_6.6_a</t>
  </si>
  <si>
    <t>westga_6.6_b</t>
  </si>
  <si>
    <t>westho_11_a</t>
  </si>
  <si>
    <t>WESTHOUGHTON</t>
  </si>
  <si>
    <t>westho_11_b</t>
  </si>
  <si>
    <t>westho_33_a</t>
  </si>
  <si>
    <t>westho_33_b</t>
  </si>
  <si>
    <t>westli_11_a</t>
  </si>
  <si>
    <t>WESTLINTON</t>
  </si>
  <si>
    <t>westli_11_b</t>
  </si>
  <si>
    <t>westli_33_a</t>
  </si>
  <si>
    <t>westli_33_b</t>
  </si>
  <si>
    <t>westne_0.69_a</t>
  </si>
  <si>
    <t>WESTNE</t>
  </si>
  <si>
    <t>westne_33_a</t>
  </si>
  <si>
    <t>whalle_11_a</t>
  </si>
  <si>
    <t>WHALLEY</t>
  </si>
  <si>
    <t>whalle_11_b</t>
  </si>
  <si>
    <t>whalle_33_b</t>
  </si>
  <si>
    <t xml:space="preserve">WHALLEY PRY          </t>
  </si>
  <si>
    <t>whallr_33_a</t>
  </si>
  <si>
    <t>WHALLEY RANGE</t>
  </si>
  <si>
    <t>whallr_33_b</t>
  </si>
  <si>
    <t>whallr_6.6_a</t>
  </si>
  <si>
    <t>whallr_6.6_b</t>
  </si>
  <si>
    <t>whallr_6.6_ner</t>
  </si>
  <si>
    <t>wharrh_0.69_a</t>
  </si>
  <si>
    <t>WHARRH</t>
  </si>
  <si>
    <t>wharrh_33_a</t>
  </si>
  <si>
    <t>whasse_11_a</t>
  </si>
  <si>
    <t>WHASSET</t>
  </si>
  <si>
    <t>whasse_11_b</t>
  </si>
  <si>
    <t>whasse_33_a</t>
  </si>
  <si>
    <t>whasse_33_b</t>
  </si>
  <si>
    <t>whinfe_11_a</t>
  </si>
  <si>
    <t>WHINFELL</t>
  </si>
  <si>
    <t>whinfe_11_b</t>
  </si>
  <si>
    <t>WHINFE</t>
  </si>
  <si>
    <t>whiteg_132_mb3</t>
  </si>
  <si>
    <t>WHITEGATE</t>
  </si>
  <si>
    <t>whiteg_132_mb4</t>
  </si>
  <si>
    <t>whiteg_132_rb3</t>
  </si>
  <si>
    <t>whiteg_132_rb4</t>
  </si>
  <si>
    <t>whitjo_11_a</t>
  </si>
  <si>
    <t>WHITJO</t>
  </si>
  <si>
    <t>whitjo_11_b</t>
  </si>
  <si>
    <t>whitwo_6.6_a</t>
  </si>
  <si>
    <t>WHITWORTH</t>
  </si>
  <si>
    <t>whitwo_6.6_b</t>
  </si>
  <si>
    <t>whlewo_11_a</t>
  </si>
  <si>
    <t>WHITTLE LE WOODS</t>
  </si>
  <si>
    <t>whlewo_11_b</t>
  </si>
  <si>
    <t>whlewo_11_ner</t>
  </si>
  <si>
    <t>WHLEWO</t>
  </si>
  <si>
    <t>whlewo_33_a</t>
  </si>
  <si>
    <t>WHITTLE-LE-WOODS</t>
  </si>
  <si>
    <t>whlewo_33_b</t>
  </si>
  <si>
    <t>whlewo_33_t12</t>
  </si>
  <si>
    <t>wigan_33_a</t>
  </si>
  <si>
    <t>WIGAN</t>
  </si>
  <si>
    <t>wigan_33_b</t>
  </si>
  <si>
    <t>wigton_11_a</t>
  </si>
  <si>
    <t>WIGTON T11</t>
  </si>
  <si>
    <t>wigton_11_c</t>
  </si>
  <si>
    <t>wigton_33_a</t>
  </si>
  <si>
    <t>WIGTON</t>
  </si>
  <si>
    <t>wigton_33_b</t>
  </si>
  <si>
    <t>wilhey_11_a</t>
  </si>
  <si>
    <t>WILLOW HEY</t>
  </si>
  <si>
    <t>wilhey_11_b</t>
  </si>
  <si>
    <t>wilhey_33_a</t>
  </si>
  <si>
    <t>wilhey_33_b</t>
  </si>
  <si>
    <t>wilmsl_11_a</t>
  </si>
  <si>
    <t>WILMSLOW</t>
  </si>
  <si>
    <t>wilmsl_11_b</t>
  </si>
  <si>
    <t>wilmsl_33_a</t>
  </si>
  <si>
    <t>wilmsl_33_b</t>
  </si>
  <si>
    <t>wilowb_33_a</t>
  </si>
  <si>
    <t>WILLOWBANK</t>
  </si>
  <si>
    <t>wilowb_33_b</t>
  </si>
  <si>
    <t>wilowb_6.6_a</t>
  </si>
  <si>
    <t>wilowb_6.6_b</t>
  </si>
  <si>
    <t>wilowh_11_a</t>
  </si>
  <si>
    <t>WILLOWHOLME</t>
  </si>
  <si>
    <t>wilowh_11_b</t>
  </si>
  <si>
    <t>wilowh_33_t11</t>
  </si>
  <si>
    <t>WILOWH</t>
  </si>
  <si>
    <t>wilowh_33_t12</t>
  </si>
  <si>
    <t>winder_11_a</t>
  </si>
  <si>
    <t>WINDERMERE</t>
  </si>
  <si>
    <t>winder_11_b</t>
  </si>
  <si>
    <t>winder_33_a</t>
  </si>
  <si>
    <t>winder_33_b</t>
  </si>
  <si>
    <t>windso_11_a</t>
  </si>
  <si>
    <t>WINDSOR ST GEN</t>
  </si>
  <si>
    <t>winird_6.6_a</t>
  </si>
  <si>
    <t>WINIFRED RD</t>
  </si>
  <si>
    <t>winird_6.6_b</t>
  </si>
  <si>
    <t>winsca_0.69_a</t>
  </si>
  <si>
    <t>WINSCALES WF</t>
  </si>
  <si>
    <t>winsca_33_a</t>
  </si>
  <si>
    <t>WINSCA</t>
  </si>
  <si>
    <t>within_33_a</t>
  </si>
  <si>
    <t>WITHINGTON</t>
  </si>
  <si>
    <t>within_33_b</t>
  </si>
  <si>
    <t>within_6.6_a</t>
  </si>
  <si>
    <t>within_6.6_b</t>
  </si>
  <si>
    <t>within_6.6_ner</t>
  </si>
  <si>
    <t>WITHIN</t>
  </si>
  <si>
    <t>withyf_11_a</t>
  </si>
  <si>
    <t>WITHYFOLD DRIVE</t>
  </si>
  <si>
    <t>withyf_11_b</t>
  </si>
  <si>
    <t>withyf_11_c</t>
  </si>
  <si>
    <t>wodhpk_11_a</t>
  </si>
  <si>
    <t>WOODHOUSE PARK</t>
  </si>
  <si>
    <t>wodhpk_11_b</t>
  </si>
  <si>
    <t>wodhpk_33_a</t>
  </si>
  <si>
    <t>wodhpk_33_b</t>
  </si>
  <si>
    <t>wohila_33_a</t>
  </si>
  <si>
    <t>WOODHILL LANE</t>
  </si>
  <si>
    <t>wohila_6.6_a</t>
  </si>
  <si>
    <t>woodly_11_a</t>
  </si>
  <si>
    <t>WOODLEY</t>
  </si>
  <si>
    <t>woodly_11_b</t>
  </si>
  <si>
    <t>woodly_33_a</t>
  </si>
  <si>
    <t>woodly_33_b</t>
  </si>
  <si>
    <t>woodrd_11_a</t>
  </si>
  <si>
    <t>WOODFIELD RD</t>
  </si>
  <si>
    <t>woodrd_11_b</t>
  </si>
  <si>
    <t>woodrd_33_a</t>
  </si>
  <si>
    <t>WOODFIELD ROAD</t>
  </si>
  <si>
    <t>woodrd_33_b</t>
  </si>
  <si>
    <t>woodst_33_a</t>
  </si>
  <si>
    <t>WOODBINE STREET</t>
  </si>
  <si>
    <t>woodst_33_b</t>
  </si>
  <si>
    <t>woodst_6.6_a</t>
  </si>
  <si>
    <t>WOODBINE ST</t>
  </si>
  <si>
    <t>woodst_6.6_b</t>
  </si>
  <si>
    <t>woolfo_11_a</t>
  </si>
  <si>
    <t>WOOLFOLD</t>
  </si>
  <si>
    <t>woolfo_11_b</t>
  </si>
  <si>
    <t>woolfo_33_a</t>
  </si>
  <si>
    <t>woolfo_33_b</t>
  </si>
  <si>
    <t>wordsw_6.6_a</t>
  </si>
  <si>
    <t>WORDSWORTH ST</t>
  </si>
  <si>
    <t>wordsw_6.6_b</t>
  </si>
  <si>
    <t>worsme_6.6_a</t>
  </si>
  <si>
    <t>WORSLEY MESNES</t>
  </si>
  <si>
    <t>worsme_6.6_b</t>
  </si>
  <si>
    <t>wreay_33_a</t>
  </si>
  <si>
    <t>WREAY</t>
  </si>
  <si>
    <t>wreay_33_b</t>
  </si>
  <si>
    <t>wright_11_a</t>
  </si>
  <si>
    <t>wright_11_b</t>
  </si>
  <si>
    <t>wright_33_a</t>
  </si>
  <si>
    <t>WRIGHTINGTON</t>
  </si>
  <si>
    <t>wright_33_b</t>
  </si>
  <si>
    <t>yealan_11_a</t>
  </si>
  <si>
    <t>YEALAND</t>
  </si>
  <si>
    <t>ABNR31</t>
  </si>
  <si>
    <t>SPN 0003</t>
  </si>
  <si>
    <t>ABNR32</t>
  </si>
  <si>
    <t>ADDG51</t>
  </si>
  <si>
    <t>Addington Grid</t>
  </si>
  <si>
    <t>ADDL51</t>
  </si>
  <si>
    <t>Addington Local</t>
  </si>
  <si>
    <t>ADDL52</t>
  </si>
  <si>
    <t>ALLG51</t>
  </si>
  <si>
    <t>SPN 0018</t>
  </si>
  <si>
    <t>ANGM51</t>
  </si>
  <si>
    <t>Angmering</t>
  </si>
  <si>
    <t>ANGM52</t>
  </si>
  <si>
    <t>AREP31</t>
  </si>
  <si>
    <t>SPN 0084</t>
  </si>
  <si>
    <t>AREP91</t>
  </si>
  <si>
    <t>ARLP31</t>
  </si>
  <si>
    <t>ARLP91</t>
  </si>
  <si>
    <t>SPN 0067</t>
  </si>
  <si>
    <t>ASHG31</t>
  </si>
  <si>
    <t>SPN 0020</t>
  </si>
  <si>
    <t>ASHG51</t>
  </si>
  <si>
    <t>ASHI51</t>
  </si>
  <si>
    <t>Ashington</t>
  </si>
  <si>
    <t>ASHP31</t>
  </si>
  <si>
    <t>SPN 0078</t>
  </si>
  <si>
    <t>ASNR31</t>
  </si>
  <si>
    <t>SPN 0049</t>
  </si>
  <si>
    <t>ASNR32</t>
  </si>
  <si>
    <t>ASTD51</t>
  </si>
  <si>
    <t>Ashtead</t>
  </si>
  <si>
    <t>ASWN91</t>
  </si>
  <si>
    <t>SPN 0092</t>
  </si>
  <si>
    <t>ASWP31</t>
  </si>
  <si>
    <t>SPN 0073</t>
  </si>
  <si>
    <t>ASWP91</t>
  </si>
  <si>
    <t>AYBS31</t>
  </si>
  <si>
    <t>SPN 0095</t>
  </si>
  <si>
    <t>AYLF71</t>
  </si>
  <si>
    <t>Aylesford</t>
  </si>
  <si>
    <t>BALO51</t>
  </si>
  <si>
    <t>Baldslow</t>
  </si>
  <si>
    <t>BANS51</t>
  </si>
  <si>
    <t>Banstead</t>
  </si>
  <si>
    <t>BARM51</t>
  </si>
  <si>
    <t>Barming</t>
  </si>
  <si>
    <t>BEDD13</t>
  </si>
  <si>
    <t>Beddington</t>
  </si>
  <si>
    <t>BEDD14</t>
  </si>
  <si>
    <t>BEDD51</t>
  </si>
  <si>
    <t>BENR31</t>
  </si>
  <si>
    <t>Bengeworth Road</t>
  </si>
  <si>
    <t>BENR32</t>
  </si>
  <si>
    <t>BERF31</t>
  </si>
  <si>
    <t>SPN 0090</t>
  </si>
  <si>
    <t>BERR51</t>
  </si>
  <si>
    <t>Berrylands</t>
  </si>
  <si>
    <t>BETL51</t>
  </si>
  <si>
    <t>Betteshanger Local</t>
  </si>
  <si>
    <t>BEXH51</t>
  </si>
  <si>
    <t>Bexhill Town</t>
  </si>
  <si>
    <t>BHWG31</t>
  </si>
  <si>
    <t>SPN 0006</t>
  </si>
  <si>
    <t>BHWG51</t>
  </si>
  <si>
    <t>BHWG91</t>
  </si>
  <si>
    <t>BHWG92</t>
  </si>
  <si>
    <t>BHWG93</t>
  </si>
  <si>
    <t>BIGH51</t>
  </si>
  <si>
    <t>Biggin Hill</t>
  </si>
  <si>
    <t>BKWD51</t>
  </si>
  <si>
    <t>Brookwood</t>
  </si>
  <si>
    <t>BOBB31</t>
  </si>
  <si>
    <t>SPN 0079</t>
  </si>
  <si>
    <t>BRDK51</t>
  </si>
  <si>
    <t>Broad Oak</t>
  </si>
  <si>
    <t>BRIL51</t>
  </si>
  <si>
    <t>Bridges Lane</t>
  </si>
  <si>
    <t>BRWG31</t>
  </si>
  <si>
    <t>SPN 0091</t>
  </si>
  <si>
    <t>BSMG71</t>
  </si>
  <si>
    <t>Bensham Grove</t>
  </si>
  <si>
    <t>BSMG72</t>
  </si>
  <si>
    <t>BTCH51</t>
  </si>
  <si>
    <t>Betchworth</t>
  </si>
  <si>
    <t>BTCH52</t>
  </si>
  <si>
    <t>BTWN51</t>
  </si>
  <si>
    <t>Brighton Town</t>
  </si>
  <si>
    <t>BTWN52</t>
  </si>
  <si>
    <t>BURA31</t>
  </si>
  <si>
    <t>SPN 0042</t>
  </si>
  <si>
    <t>Burgess Hill</t>
  </si>
  <si>
    <t>BUXT51</t>
  </si>
  <si>
    <t>Buxted</t>
  </si>
  <si>
    <t>BYFL51</t>
  </si>
  <si>
    <t>Byfleet</t>
  </si>
  <si>
    <t>BYNR31</t>
  </si>
  <si>
    <t>SPN 0051</t>
  </si>
  <si>
    <t>BYNR32</t>
  </si>
  <si>
    <t>BYNR33</t>
  </si>
  <si>
    <t>CALC31</t>
  </si>
  <si>
    <t>SPN 0062</t>
  </si>
  <si>
    <t>CALC91</t>
  </si>
  <si>
    <t>CANR31</t>
  </si>
  <si>
    <t>SPN 0014</t>
  </si>
  <si>
    <t>CANR32</t>
  </si>
  <si>
    <t>CANT51</t>
  </si>
  <si>
    <t>Canterbury</t>
  </si>
  <si>
    <t>CAPG31</t>
  </si>
  <si>
    <t>SPN 0081</t>
  </si>
  <si>
    <t>CAPL51</t>
  </si>
  <si>
    <t>Capel</t>
  </si>
  <si>
    <t>CAPL52</t>
  </si>
  <si>
    <t>CASH71</t>
  </si>
  <si>
    <t>Ashford Central</t>
  </si>
  <si>
    <t>CBHM51</t>
  </si>
  <si>
    <t>Cobham Kent</t>
  </si>
  <si>
    <t>CCRY51</t>
  </si>
  <si>
    <t>Croydon Central</t>
  </si>
  <si>
    <t>CERL51</t>
  </si>
  <si>
    <t>C.E.R.L.</t>
  </si>
  <si>
    <t>CHER51</t>
  </si>
  <si>
    <t>Chertsey</t>
  </si>
  <si>
    <t>CHES51</t>
  </si>
  <si>
    <t>SPN 0021</t>
  </si>
  <si>
    <t>CHRT51</t>
  </si>
  <si>
    <t>Chartham</t>
  </si>
  <si>
    <t>CHTH51</t>
  </si>
  <si>
    <t>Chatham Hill</t>
  </si>
  <si>
    <t>CHTW51</t>
  </si>
  <si>
    <t>Chatham West</t>
  </si>
  <si>
    <t>CHTW52</t>
  </si>
  <si>
    <t>CINE51</t>
  </si>
  <si>
    <t>Crawley Ind East</t>
  </si>
  <si>
    <t>CINW51</t>
  </si>
  <si>
    <t>Crawley Industrial West</t>
  </si>
  <si>
    <t>CLEW51</t>
  </si>
  <si>
    <t>Lewes Central</t>
  </si>
  <si>
    <t>CNTT51</t>
  </si>
  <si>
    <t>Canterbury Town</t>
  </si>
  <si>
    <t>CNTT52</t>
  </si>
  <si>
    <t>COBM51</t>
  </si>
  <si>
    <t>Cobham Surrey</t>
  </si>
  <si>
    <t>COUN51</t>
  </si>
  <si>
    <t>Coulsdon</t>
  </si>
  <si>
    <t>COWF51</t>
  </si>
  <si>
    <t>Cowfold</t>
  </si>
  <si>
    <t>Cranleigh</t>
  </si>
  <si>
    <t>CREL51</t>
  </si>
  <si>
    <t>SPN 0001</t>
  </si>
  <si>
    <t>CRHM51</t>
  </si>
  <si>
    <t>Caterham</t>
  </si>
  <si>
    <t>CRNB51</t>
  </si>
  <si>
    <t>Cranbrook</t>
  </si>
  <si>
    <t>CRNR31</t>
  </si>
  <si>
    <t>SPN 0002</t>
  </si>
  <si>
    <t>CRNR32</t>
  </si>
  <si>
    <t>CROW51</t>
  </si>
  <si>
    <t>Crowhurst</t>
  </si>
  <si>
    <t>Croydon Grid</t>
  </si>
  <si>
    <t>CROY52</t>
  </si>
  <si>
    <t>CRWT71</t>
  </si>
  <si>
    <t>Crowborough Town</t>
  </si>
  <si>
    <t>CTWN51</t>
  </si>
  <si>
    <t>Crawley Town</t>
  </si>
  <si>
    <t>CWDC11</t>
  </si>
  <si>
    <t>SPN 0085</t>
  </si>
  <si>
    <t>CWDC12</t>
  </si>
  <si>
    <t>DART31</t>
  </si>
  <si>
    <t>Dartford</t>
  </si>
  <si>
    <t>DART32</t>
  </si>
  <si>
    <t>DART51</t>
  </si>
  <si>
    <t>DART52</t>
  </si>
  <si>
    <t>DEAL51</t>
  </si>
  <si>
    <t>Deal</t>
  </si>
  <si>
    <t>Deptford Grid 11kV</t>
  </si>
  <si>
    <t>DEPD52</t>
  </si>
  <si>
    <t>Deptford  Grid</t>
  </si>
  <si>
    <t>DEPD53</t>
  </si>
  <si>
    <t>DEPW71</t>
  </si>
  <si>
    <t>Deptford West</t>
  </si>
  <si>
    <t>DONR31</t>
  </si>
  <si>
    <t>SPN 0043</t>
  </si>
  <si>
    <t>DONR32</t>
  </si>
  <si>
    <t>DORT51</t>
  </si>
  <si>
    <t>Dorking Town</t>
  </si>
  <si>
    <t>DOVR51</t>
  </si>
  <si>
    <t>Dover</t>
  </si>
  <si>
    <t>DOVR52</t>
  </si>
  <si>
    <t>DROV51</t>
  </si>
  <si>
    <t>The Droveway</t>
  </si>
  <si>
    <t>DWSD71</t>
  </si>
  <si>
    <t>D.W.S.</t>
  </si>
  <si>
    <t>DYMC51</t>
  </si>
  <si>
    <t>Dymchurch</t>
  </si>
  <si>
    <t>EASH51</t>
  </si>
  <si>
    <t>Ashford East</t>
  </si>
  <si>
    <t>EBBS51</t>
  </si>
  <si>
    <t>Ebbsfleet</t>
  </si>
  <si>
    <t>EBNR31</t>
  </si>
  <si>
    <t>SPN 0038</t>
  </si>
  <si>
    <t>EBNR32</t>
  </si>
  <si>
    <t>EBOU51</t>
  </si>
  <si>
    <t>Eastbourne</t>
  </si>
  <si>
    <t>ECRY71</t>
  </si>
  <si>
    <t>East Croydon</t>
  </si>
  <si>
    <t>EDEN51</t>
  </si>
  <si>
    <t>Edenbridge</t>
  </si>
  <si>
    <t>EFFI51</t>
  </si>
  <si>
    <t>Effingham</t>
  </si>
  <si>
    <t>EFLK51</t>
  </si>
  <si>
    <t>Folkestone East</t>
  </si>
  <si>
    <t>EGRN51</t>
  </si>
  <si>
    <t>East Grinstead</t>
  </si>
  <si>
    <t>EGRN52</t>
  </si>
  <si>
    <t>Four Elms</t>
  </si>
  <si>
    <t>EPRS71</t>
  </si>
  <si>
    <t>Eastchurch Prison</t>
  </si>
  <si>
    <t>EPRS72</t>
  </si>
  <si>
    <t>EPRS91</t>
  </si>
  <si>
    <t>EPRS92</t>
  </si>
  <si>
    <t>EPSN51</t>
  </si>
  <si>
    <t>Epsom</t>
  </si>
  <si>
    <t>ESHR51</t>
  </si>
  <si>
    <t>Esher</t>
  </si>
  <si>
    <t>ETON71</t>
  </si>
  <si>
    <t>Tonbridge East</t>
  </si>
  <si>
    <t>ETON72</t>
  </si>
  <si>
    <t>EURO11</t>
  </si>
  <si>
    <t>SPN 0046</t>
  </si>
  <si>
    <t>EWEL51</t>
  </si>
  <si>
    <t>Ewell</t>
  </si>
  <si>
    <t>EWEL52</t>
  </si>
  <si>
    <t>Fairmeadow</t>
  </si>
  <si>
    <t>FARN51</t>
  </si>
  <si>
    <t>Farningham</t>
  </si>
  <si>
    <t>FAVM51</t>
  </si>
  <si>
    <t>Faversham</t>
  </si>
  <si>
    <t>FAVM52</t>
  </si>
  <si>
    <t>FINR31</t>
  </si>
  <si>
    <t>SPN 0005</t>
  </si>
  <si>
    <t>FINR32</t>
  </si>
  <si>
    <t>FINR33</t>
  </si>
  <si>
    <t>FONR31</t>
  </si>
  <si>
    <t>SPN 0047</t>
  </si>
  <si>
    <t>FONR32</t>
  </si>
  <si>
    <t>FROW51</t>
  </si>
  <si>
    <t>Forest Row</t>
  </si>
  <si>
    <t>GATA51</t>
  </si>
  <si>
    <t>Gatwick Airport AF</t>
  </si>
  <si>
    <t>GATB31</t>
  </si>
  <si>
    <t>SPN 0008</t>
  </si>
  <si>
    <t>GCAP31</t>
  </si>
  <si>
    <t>SPN 0074</t>
  </si>
  <si>
    <t>GLBS31</t>
  </si>
  <si>
    <t>SPN 0094</t>
  </si>
  <si>
    <t>GODG51</t>
  </si>
  <si>
    <t>Goddards Green Grid</t>
  </si>
  <si>
    <t>GOUD51</t>
  </si>
  <si>
    <t>Goudhurst</t>
  </si>
  <si>
    <t>GRAN51</t>
  </si>
  <si>
    <t>Grain</t>
  </si>
  <si>
    <t>Grovehurst Local</t>
  </si>
  <si>
    <t>GROV31</t>
  </si>
  <si>
    <t>SPN 0025</t>
  </si>
  <si>
    <t>GROV52</t>
  </si>
  <si>
    <t>Grovehurst Energy</t>
  </si>
  <si>
    <t>GRVS51</t>
  </si>
  <si>
    <t>Gravesend South</t>
  </si>
  <si>
    <t>GRVT71</t>
  </si>
  <si>
    <t>Gravesend Town</t>
  </si>
  <si>
    <t>GRVW51</t>
  </si>
  <si>
    <t>Gravesend West</t>
  </si>
  <si>
    <t>GUIA51</t>
  </si>
  <si>
    <t>Guildford 'A'</t>
  </si>
  <si>
    <t>GUIB51</t>
  </si>
  <si>
    <t>Guildford 'B'</t>
  </si>
  <si>
    <t>GUIL71</t>
  </si>
  <si>
    <t>Guildford</t>
  </si>
  <si>
    <t>HAIL51</t>
  </si>
  <si>
    <t>Hailsham</t>
  </si>
  <si>
    <t>HALL51</t>
  </si>
  <si>
    <t>Halling</t>
  </si>
  <si>
    <t>HAMM51</t>
  </si>
  <si>
    <t>Ham</t>
  </si>
  <si>
    <t>HAMP51</t>
  </si>
  <si>
    <t>Hampton</t>
  </si>
  <si>
    <t>Hangleton</t>
  </si>
  <si>
    <t>HANG52</t>
  </si>
  <si>
    <t>Harrietsham</t>
  </si>
  <si>
    <t>HASL51</t>
  </si>
  <si>
    <t>Hastings Local</t>
  </si>
  <si>
    <t>HASL52</t>
  </si>
  <si>
    <t>HASP31</t>
  </si>
  <si>
    <t>SPN 0057</t>
  </si>
  <si>
    <t>HASP91</t>
  </si>
  <si>
    <t>HAWK51</t>
  </si>
  <si>
    <t>Hawkhurst</t>
  </si>
  <si>
    <t>HAYW51</t>
  </si>
  <si>
    <t>Haywards Heath</t>
  </si>
  <si>
    <t>HCRN71</t>
  </si>
  <si>
    <t>Headcorn</t>
  </si>
  <si>
    <t>HELI51</t>
  </si>
  <si>
    <t>St Helier</t>
  </si>
  <si>
    <t>HERB51</t>
  </si>
  <si>
    <t>Herne Bay</t>
  </si>
  <si>
    <t>HMDP51</t>
  </si>
  <si>
    <t>Hampden Park</t>
  </si>
  <si>
    <t>HORL51</t>
  </si>
  <si>
    <t>Horley</t>
  </si>
  <si>
    <t>HORM51</t>
  </si>
  <si>
    <t>Horam</t>
  </si>
  <si>
    <t>Horsham Grid</t>
  </si>
  <si>
    <t>HOSF31</t>
  </si>
  <si>
    <t>SPN 0065</t>
  </si>
  <si>
    <t>HOSF91</t>
  </si>
  <si>
    <t>HOTF31</t>
  </si>
  <si>
    <t>SPN 0068</t>
  </si>
  <si>
    <t>HRSB51</t>
  </si>
  <si>
    <t>Horsebridge</t>
  </si>
  <si>
    <t>HRSL51</t>
  </si>
  <si>
    <t>Horsell</t>
  </si>
  <si>
    <t>HSPP51</t>
  </si>
  <si>
    <t>Hurstpierpoint</t>
  </si>
  <si>
    <t>HURS11</t>
  </si>
  <si>
    <t>Hurst 132kV</t>
  </si>
  <si>
    <t>HYTH51</t>
  </si>
  <si>
    <t>Hythe Main</t>
  </si>
  <si>
    <t>JARV71</t>
  </si>
  <si>
    <t>Jarvis Brook</t>
  </si>
  <si>
    <t>Kemp Town</t>
  </si>
  <si>
    <t>KFWF91</t>
  </si>
  <si>
    <t>SPN 0070</t>
  </si>
  <si>
    <t>KING51</t>
  </si>
  <si>
    <t>Kingsnorth Grid</t>
  </si>
  <si>
    <t>Kingston</t>
  </si>
  <si>
    <t>KITO51</t>
  </si>
  <si>
    <t>KMAR11</t>
  </si>
  <si>
    <t>SPN 0100</t>
  </si>
  <si>
    <t>KNPV31</t>
  </si>
  <si>
    <t>SPN 0015</t>
  </si>
  <si>
    <t>KNPV91</t>
  </si>
  <si>
    <t>KNRD71</t>
  </si>
  <si>
    <t>SPN 0059</t>
  </si>
  <si>
    <t>KNRD91</t>
  </si>
  <si>
    <t>KRE551</t>
  </si>
  <si>
    <t>SPN 0012</t>
  </si>
  <si>
    <t>KRPV31</t>
  </si>
  <si>
    <t>KTWF31</t>
  </si>
  <si>
    <t>LCHY31</t>
  </si>
  <si>
    <t>SPN 0039</t>
  </si>
  <si>
    <t>LEAD51</t>
  </si>
  <si>
    <t>Leatherhead Town</t>
  </si>
  <si>
    <t>LENR32</t>
  </si>
  <si>
    <t>SPN 0022</t>
  </si>
  <si>
    <t>LEYS71</t>
  </si>
  <si>
    <t>Leysdown</t>
  </si>
  <si>
    <t>LHPV31</t>
  </si>
  <si>
    <t>SPN 0048</t>
  </si>
  <si>
    <t>LHPV91</t>
  </si>
  <si>
    <t>LIPV31</t>
  </si>
  <si>
    <t>SPN 0052</t>
  </si>
  <si>
    <t>LIPV91</t>
  </si>
  <si>
    <t>LITB51</t>
  </si>
  <si>
    <t>Littlebrook</t>
  </si>
  <si>
    <t>LITC51</t>
  </si>
  <si>
    <t>Little Common</t>
  </si>
  <si>
    <t>LITC52</t>
  </si>
  <si>
    <t>LNGF51</t>
  </si>
  <si>
    <t>Longfield</t>
  </si>
  <si>
    <t>LRDW51</t>
  </si>
  <si>
    <t>Lordswood</t>
  </si>
  <si>
    <t>LTCH71</t>
  </si>
  <si>
    <t>Little Chart</t>
  </si>
  <si>
    <t>LTHA51</t>
  </si>
  <si>
    <t>Littlehampton</t>
  </si>
  <si>
    <t>LTHD31</t>
  </si>
  <si>
    <t>Little Horsted PV</t>
  </si>
  <si>
    <t>LTHP31</t>
  </si>
  <si>
    <t>LTWA51</t>
  </si>
  <si>
    <t>Lightweight Aggregates</t>
  </si>
  <si>
    <t>LTWN51</t>
  </si>
  <si>
    <t>Lewes Town</t>
  </si>
  <si>
    <t>MAHR31</t>
  </si>
  <si>
    <t>SPN 0064</t>
  </si>
  <si>
    <t>MAHR91</t>
  </si>
  <si>
    <t>MAIN51</t>
  </si>
  <si>
    <t>Maidstone Grid</t>
  </si>
  <si>
    <t>MAIS51</t>
  </si>
  <si>
    <t>Maidstone Grid South</t>
  </si>
  <si>
    <t>MANR31</t>
  </si>
  <si>
    <t>SPN 0019</t>
  </si>
  <si>
    <t>MANR32</t>
  </si>
  <si>
    <t>Manston</t>
  </si>
  <si>
    <t>MAPV31</t>
  </si>
  <si>
    <t>SPN 0054</t>
  </si>
  <si>
    <t>MAPV91</t>
  </si>
  <si>
    <t>MARD51</t>
  </si>
  <si>
    <t>Marden</t>
  </si>
  <si>
    <t>MARG51</t>
  </si>
  <si>
    <t>Margate</t>
  </si>
  <si>
    <t>MARG52</t>
  </si>
  <si>
    <t>MBPV31</t>
  </si>
  <si>
    <t>SPN 0076</t>
  </si>
  <si>
    <t>MEAD51</t>
  </si>
  <si>
    <t>Meads</t>
  </si>
  <si>
    <t>MEDW51</t>
  </si>
  <si>
    <t>Medway</t>
  </si>
  <si>
    <t>Merrow</t>
  </si>
  <si>
    <t>MERW51</t>
  </si>
  <si>
    <t>Mereworth</t>
  </si>
  <si>
    <t>MNST71</t>
  </si>
  <si>
    <t>Minster</t>
  </si>
  <si>
    <t>MNST72</t>
  </si>
  <si>
    <t>MNTF51</t>
  </si>
  <si>
    <t>Mountfield</t>
  </si>
  <si>
    <t>MOGD51</t>
  </si>
  <si>
    <t>SPN 0034</t>
  </si>
  <si>
    <t>MOLE91</t>
  </si>
  <si>
    <t>SPN 0061</t>
  </si>
  <si>
    <t>MOLS51</t>
  </si>
  <si>
    <t>Molesey</t>
  </si>
  <si>
    <t>MONG51</t>
  </si>
  <si>
    <t>Monkton Grid</t>
  </si>
  <si>
    <t>MONG53</t>
  </si>
  <si>
    <t>MONG54</t>
  </si>
  <si>
    <t>MONG55</t>
  </si>
  <si>
    <t>MONG56</t>
  </si>
  <si>
    <t>MONG57</t>
  </si>
  <si>
    <t>MONK51</t>
  </si>
  <si>
    <t>SPN 0053</t>
  </si>
  <si>
    <t>MORH51</t>
  </si>
  <si>
    <t>Morehall</t>
  </si>
  <si>
    <t>MOUL51</t>
  </si>
  <si>
    <t>Moulsecoomb</t>
  </si>
  <si>
    <t>NCHM51</t>
  </si>
  <si>
    <t>North Cheam</t>
  </si>
  <si>
    <t>NCHS51</t>
  </si>
  <si>
    <t>North Chessington</t>
  </si>
  <si>
    <t>NERF31</t>
  </si>
  <si>
    <t>SPN 0040</t>
  </si>
  <si>
    <t>NERF51</t>
  </si>
  <si>
    <t>Newhaven Town</t>
  </si>
  <si>
    <t>NFNR31</t>
  </si>
  <si>
    <t>SPN 0044</t>
  </si>
  <si>
    <t>NFNR32</t>
  </si>
  <si>
    <t>NFNR33</t>
  </si>
  <si>
    <t>NFNR34</t>
  </si>
  <si>
    <t>NHEA31</t>
  </si>
  <si>
    <t>SPN 0029</t>
  </si>
  <si>
    <t>NHEA91</t>
  </si>
  <si>
    <t>New Hook Eastchurch PV</t>
  </si>
  <si>
    <t>NHEA92</t>
  </si>
  <si>
    <t>NHEA93</t>
  </si>
  <si>
    <t>NHEA94</t>
  </si>
  <si>
    <t>NHEA95</t>
  </si>
  <si>
    <t>NHEA96</t>
  </si>
  <si>
    <t>NHEB31</t>
  </si>
  <si>
    <t>SPN 0055</t>
  </si>
  <si>
    <t>NHEB91</t>
  </si>
  <si>
    <t>NHEB92</t>
  </si>
  <si>
    <t>NHEB93</t>
  </si>
  <si>
    <t>NHEB94</t>
  </si>
  <si>
    <t>NHEB95</t>
  </si>
  <si>
    <t>NHEB96</t>
  </si>
  <si>
    <t>NINL51</t>
  </si>
  <si>
    <t>Ninfield Local</t>
  </si>
  <si>
    <t>NINP31</t>
  </si>
  <si>
    <t>SPN 0058</t>
  </si>
  <si>
    <t>NINP91</t>
  </si>
  <si>
    <t>NORB71</t>
  </si>
  <si>
    <t>Norbury</t>
  </si>
  <si>
    <t>NORK51</t>
  </si>
  <si>
    <t>Nork</t>
  </si>
  <si>
    <t>NRWF31</t>
  </si>
  <si>
    <t>SPN 0099</t>
  </si>
  <si>
    <t>NSHO51</t>
  </si>
  <si>
    <t>North Shoreham</t>
  </si>
  <si>
    <t>NTHM51</t>
  </si>
  <si>
    <t>Northiam</t>
  </si>
  <si>
    <t>NUTF51</t>
  </si>
  <si>
    <t>Nutfield</t>
  </si>
  <si>
    <t>NWIC51</t>
  </si>
  <si>
    <t>Newick</t>
  </si>
  <si>
    <t>NWOR51</t>
  </si>
  <si>
    <t>North Worthing</t>
  </si>
  <si>
    <t>OCKL51</t>
  </si>
  <si>
    <t>Ocklynge</t>
  </si>
  <si>
    <t>ORCF31</t>
  </si>
  <si>
    <t>SPN 0077</t>
  </si>
  <si>
    <t>ORMN31</t>
  </si>
  <si>
    <t>SPN 0050</t>
  </si>
  <si>
    <t>ORMN91</t>
  </si>
  <si>
    <t>ORPI51</t>
  </si>
  <si>
    <t>Orpington</t>
  </si>
  <si>
    <t>ORPI52</t>
  </si>
  <si>
    <t>ORPV31</t>
  </si>
  <si>
    <t>SPN 0030</t>
  </si>
  <si>
    <t>ORPV91</t>
  </si>
  <si>
    <t>OWOK51</t>
  </si>
  <si>
    <t>Old Woking</t>
  </si>
  <si>
    <t>OXTD51</t>
  </si>
  <si>
    <t>Oxted</t>
  </si>
  <si>
    <t>PADK31</t>
  </si>
  <si>
    <t>SPN 0063</t>
  </si>
  <si>
    <t>PADK91</t>
  </si>
  <si>
    <t>PADW51</t>
  </si>
  <si>
    <t>Paddock Wood</t>
  </si>
  <si>
    <t>PASF31</t>
  </si>
  <si>
    <t>SPN 0060</t>
  </si>
  <si>
    <t>PASF91</t>
  </si>
  <si>
    <t>PEAC51</t>
  </si>
  <si>
    <t>Peacehaven</t>
  </si>
  <si>
    <t>PENS51</t>
  </si>
  <si>
    <t>Penshurst</t>
  </si>
  <si>
    <t>PETW51</t>
  </si>
  <si>
    <t>Petts Wood</t>
  </si>
  <si>
    <t>PEVB51</t>
  </si>
  <si>
    <t>Pevensey Bay</t>
  </si>
  <si>
    <t>PFIZ51</t>
  </si>
  <si>
    <t>PFIZ52</t>
  </si>
  <si>
    <t>SPN 0056</t>
  </si>
  <si>
    <t>PLBG3A</t>
  </si>
  <si>
    <t>SPN 0007</t>
  </si>
  <si>
    <t>POLT51</t>
  </si>
  <si>
    <t>Polegate Town</t>
  </si>
  <si>
    <t>PORT51</t>
  </si>
  <si>
    <t>Portslade</t>
  </si>
  <si>
    <t>PRLG51</t>
  </si>
  <si>
    <t>Prologis</t>
  </si>
  <si>
    <t>PRLG52</t>
  </si>
  <si>
    <t>PULB51</t>
  </si>
  <si>
    <t>Pulborough</t>
  </si>
  <si>
    <t>PULO51</t>
  </si>
  <si>
    <t>Purley Local</t>
  </si>
  <si>
    <t>QBNR31</t>
  </si>
  <si>
    <t>SPN 0028</t>
  </si>
  <si>
    <t>QNBR71</t>
  </si>
  <si>
    <t>Queenborough</t>
  </si>
  <si>
    <t>QPRK51</t>
  </si>
  <si>
    <t>Queens Park</t>
  </si>
  <si>
    <t>Rainham</t>
  </si>
  <si>
    <t>RAMS51</t>
  </si>
  <si>
    <t>Ramsgate</t>
  </si>
  <si>
    <t>RAMS52</t>
  </si>
  <si>
    <t>RBTS51</t>
  </si>
  <si>
    <t>Robertsbridge</t>
  </si>
  <si>
    <t>RDHG51</t>
  </si>
  <si>
    <t>SPN 0071</t>
  </si>
  <si>
    <t>REDH51</t>
  </si>
  <si>
    <t>Redhill Primary</t>
  </si>
  <si>
    <t>REIG51</t>
  </si>
  <si>
    <t>Reigate</t>
  </si>
  <si>
    <t>RGPV31</t>
  </si>
  <si>
    <t>SPN 0072</t>
  </si>
  <si>
    <t>RGPV91</t>
  </si>
  <si>
    <t>RICH51</t>
  </si>
  <si>
    <t>Richborough</t>
  </si>
  <si>
    <t>RICM51</t>
  </si>
  <si>
    <t>Richmond</t>
  </si>
  <si>
    <t>RICM52</t>
  </si>
  <si>
    <t>RIDH71</t>
  </si>
  <si>
    <t>SPN 0024</t>
  </si>
  <si>
    <t>RIPV31</t>
  </si>
  <si>
    <t>SPN 0069</t>
  </si>
  <si>
    <t>RNMK51</t>
  </si>
  <si>
    <t>Rainham Mark</t>
  </si>
  <si>
    <t>RNMK52</t>
  </si>
  <si>
    <t>Romney Warren</t>
  </si>
  <si>
    <t>ROTT51</t>
  </si>
  <si>
    <t>Rottingdean</t>
  </si>
  <si>
    <t>RSHV71</t>
  </si>
  <si>
    <t>Rosherville</t>
  </si>
  <si>
    <t>RUST51</t>
  </si>
  <si>
    <t>Rusthall</t>
  </si>
  <si>
    <t>RUXL51</t>
  </si>
  <si>
    <t>Ruxley</t>
  </si>
  <si>
    <t>SELH72</t>
  </si>
  <si>
    <t>Selhurst</t>
  </si>
  <si>
    <t>SELS51</t>
  </si>
  <si>
    <t>Selsdon</t>
  </si>
  <si>
    <t>SESF31</t>
  </si>
  <si>
    <t>SPN 0080</t>
  </si>
  <si>
    <t>SEVI51</t>
  </si>
  <si>
    <t>Sevington</t>
  </si>
  <si>
    <t>SFRM51</t>
  </si>
  <si>
    <t>SPN 0016</t>
  </si>
  <si>
    <t>SHAL51</t>
  </si>
  <si>
    <t>Shalford</t>
  </si>
  <si>
    <t>SHAM81</t>
  </si>
  <si>
    <t>SPN 0004</t>
  </si>
  <si>
    <t>SHEE31</t>
  </si>
  <si>
    <t>Sheerness</t>
  </si>
  <si>
    <t>SHEE71</t>
  </si>
  <si>
    <t>SHEP51</t>
  </si>
  <si>
    <t>Shepway</t>
  </si>
  <si>
    <t>SHOV51</t>
  </si>
  <si>
    <t>South Hove</t>
  </si>
  <si>
    <t>SHRL51</t>
  </si>
  <si>
    <t>Shirley</t>
  </si>
  <si>
    <t>SHST11</t>
  </si>
  <si>
    <t>SPN 0023</t>
  </si>
  <si>
    <t>SHWF31</t>
  </si>
  <si>
    <t>Shepham Windfarm</t>
  </si>
  <si>
    <t>SING71</t>
  </si>
  <si>
    <t>Singleton</t>
  </si>
  <si>
    <t>SINR31</t>
  </si>
  <si>
    <t>SPN 0026</t>
  </si>
  <si>
    <t>SINR32</t>
  </si>
  <si>
    <t>SITO51</t>
  </si>
  <si>
    <t>Sittingbourne Town</t>
  </si>
  <si>
    <t>SITW51</t>
  </si>
  <si>
    <t>Sittingbourne West</t>
  </si>
  <si>
    <t>SMRS51</t>
  </si>
  <si>
    <t>Stonemarshes</t>
  </si>
  <si>
    <t>SMTH51</t>
  </si>
  <si>
    <t>Smeeth</t>
  </si>
  <si>
    <t>SOMP51</t>
  </si>
  <si>
    <t>Sompting</t>
  </si>
  <si>
    <t>SORP51</t>
  </si>
  <si>
    <t>South Orpington</t>
  </si>
  <si>
    <t>SORP52</t>
  </si>
  <si>
    <t>SPET51</t>
  </si>
  <si>
    <t>St Peters</t>
  </si>
  <si>
    <t>SPET52</t>
  </si>
  <si>
    <t>SPRG71</t>
  </si>
  <si>
    <t>Spurgeons Bridge</t>
  </si>
  <si>
    <t>SPRG72</t>
  </si>
  <si>
    <t>SRAD51</t>
  </si>
  <si>
    <t>Stelrad</t>
  </si>
  <si>
    <t>SRDW31</t>
  </si>
  <si>
    <t>SPN 0082</t>
  </si>
  <si>
    <t>SPN 0041</t>
  </si>
  <si>
    <t>STEY51</t>
  </si>
  <si>
    <t>Steyning</t>
  </si>
  <si>
    <t>STHG51</t>
  </si>
  <si>
    <t>Southgate</t>
  </si>
  <si>
    <t>STLX71</t>
  </si>
  <si>
    <t>Steel Cross</t>
  </si>
  <si>
    <t>STNE51</t>
  </si>
  <si>
    <t>Stone</t>
  </si>
  <si>
    <t>STNF51</t>
  </si>
  <si>
    <t>Stanford</t>
  </si>
  <si>
    <t>STPL71</t>
  </si>
  <si>
    <t>Staplehurst</t>
  </si>
  <si>
    <t>STRD51</t>
  </si>
  <si>
    <t>Strood</t>
  </si>
  <si>
    <t>SUFK71</t>
  </si>
  <si>
    <t>Suffolk Road</t>
  </si>
  <si>
    <t>SUND51</t>
  </si>
  <si>
    <t>Sundridge</t>
  </si>
  <si>
    <t>SURB51</t>
  </si>
  <si>
    <t>Surbiton</t>
  </si>
  <si>
    <t>SUTA51</t>
  </si>
  <si>
    <t>Sutton A</t>
  </si>
  <si>
    <t>SUTA52</t>
  </si>
  <si>
    <t>SUTB51</t>
  </si>
  <si>
    <t>Sutton B</t>
  </si>
  <si>
    <t>SWAN51</t>
  </si>
  <si>
    <t>Swanscombe</t>
  </si>
  <si>
    <t>SWAT51</t>
  </si>
  <si>
    <t>Southwater</t>
  </si>
  <si>
    <t>SWIC51</t>
  </si>
  <si>
    <t>Southwick</t>
  </si>
  <si>
    <t>SWIC52</t>
  </si>
  <si>
    <t>SWNL51</t>
  </si>
  <si>
    <t>Swanley</t>
  </si>
  <si>
    <t>SWOR51</t>
  </si>
  <si>
    <t>South Worthing</t>
  </si>
  <si>
    <t>TBNR31</t>
  </si>
  <si>
    <t>TBNR32</t>
  </si>
  <si>
    <t>TBNR33</t>
  </si>
  <si>
    <t>TEDD51</t>
  </si>
  <si>
    <t>Teddington</t>
  </si>
  <si>
    <t>TENT71</t>
  </si>
  <si>
    <t>Tenterden</t>
  </si>
  <si>
    <t>TGCP31</t>
  </si>
  <si>
    <t>SPN 0083</t>
  </si>
  <si>
    <t>THAN51</t>
  </si>
  <si>
    <t>Thanet</t>
  </si>
  <si>
    <t>THNR31</t>
  </si>
  <si>
    <t>SPN 0011</t>
  </si>
  <si>
    <t>THNR32</t>
  </si>
  <si>
    <t>THWO11</t>
  </si>
  <si>
    <t>SPN 0010</t>
  </si>
  <si>
    <t>THWO12</t>
  </si>
  <si>
    <t>TICH51</t>
  </si>
  <si>
    <t>Ticehurst</t>
  </si>
  <si>
    <t>TOWN31</t>
  </si>
  <si>
    <t>Townsend Hook</t>
  </si>
  <si>
    <t>TOWN51</t>
  </si>
  <si>
    <t>SPN 0032</t>
  </si>
  <si>
    <t>TOWN71</t>
  </si>
  <si>
    <t>TTWN71</t>
  </si>
  <si>
    <t>Tonbridge Town</t>
  </si>
  <si>
    <t>TUNT71</t>
  </si>
  <si>
    <t>Tunbridge Wells Town</t>
  </si>
  <si>
    <t>TUWG51</t>
  </si>
  <si>
    <t>Tunbridge Wells Grid</t>
  </si>
  <si>
    <t>TWAH71</t>
  </si>
  <si>
    <t>SPN 0033</t>
  </si>
  <si>
    <t>TWIC51</t>
  </si>
  <si>
    <t>Twickenham</t>
  </si>
  <si>
    <t>TWIC52</t>
  </si>
  <si>
    <t>TWNR31</t>
  </si>
  <si>
    <t>SPN 0045</t>
  </si>
  <si>
    <t>TWNR32</t>
  </si>
  <si>
    <t>UCKF51</t>
  </si>
  <si>
    <t>Uckfield</t>
  </si>
  <si>
    <t>WADH71</t>
  </si>
  <si>
    <t>Wadhurst</t>
  </si>
  <si>
    <t>Walton</t>
  </si>
  <si>
    <t>Warehorne</t>
  </si>
  <si>
    <t>WASH71</t>
  </si>
  <si>
    <t>West Ashford</t>
  </si>
  <si>
    <t>WATS51</t>
  </si>
  <si>
    <t>Waterside</t>
  </si>
  <si>
    <t>WCPV31</t>
  </si>
  <si>
    <t>SPN 0013</t>
  </si>
  <si>
    <t>WCRY51</t>
  </si>
  <si>
    <t>West Croydon</t>
  </si>
  <si>
    <t>WEYB51</t>
  </si>
  <si>
    <t>Weybridge</t>
  </si>
  <si>
    <t>Whitstable</t>
  </si>
  <si>
    <t>WHTH51</t>
  </si>
  <si>
    <t>West Hoathly</t>
  </si>
  <si>
    <t>WING51</t>
  </si>
  <si>
    <t>Wingham</t>
  </si>
  <si>
    <t>Withdean</t>
  </si>
  <si>
    <t>WOKG51</t>
  </si>
  <si>
    <t>Woking</t>
  </si>
  <si>
    <t>WOKS51</t>
  </si>
  <si>
    <t>Woking S</t>
  </si>
  <si>
    <t>WOKS52</t>
  </si>
  <si>
    <t>WRTM51</t>
  </si>
  <si>
    <t>Wrotham Heath</t>
  </si>
  <si>
    <t>WSTG51</t>
  </si>
  <si>
    <t>Westgate</t>
  </si>
  <si>
    <t>WTSM71</t>
  </si>
  <si>
    <t>Wittersham</t>
  </si>
  <si>
    <t>WTWN51</t>
  </si>
  <si>
    <t>Worthing Town</t>
  </si>
  <si>
    <t>WTWN52</t>
  </si>
  <si>
    <t>WWEY51</t>
  </si>
  <si>
    <t>West Weybridge</t>
  </si>
  <si>
    <t>WWIC51</t>
  </si>
  <si>
    <t>West Wickham</t>
  </si>
  <si>
    <t>WWOR51</t>
  </si>
  <si>
    <t>West Worthing</t>
  </si>
  <si>
    <t>XWAY51</t>
  </si>
  <si>
    <t>Crossways</t>
  </si>
  <si>
    <t>BARG3G</t>
  </si>
  <si>
    <t>MERE5</t>
  </si>
  <si>
    <t>NEWE5B</t>
  </si>
  <si>
    <t>SHHK3</t>
  </si>
  <si>
    <t>GARN5</t>
  </si>
  <si>
    <t>FELI3</t>
  </si>
  <si>
    <t>INCS5</t>
  </si>
  <si>
    <t>LIME5</t>
  </si>
  <si>
    <t>WAUN3</t>
  </si>
  <si>
    <t>BISH51</t>
  </si>
  <si>
    <t>BISH52</t>
  </si>
  <si>
    <t>LRHI51</t>
  </si>
  <si>
    <t>LRHI52</t>
  </si>
  <si>
    <t>RAVE5</t>
  </si>
  <si>
    <t>SKET5</t>
  </si>
  <si>
    <t>SWAT5</t>
  </si>
  <si>
    <t>UPLA5</t>
  </si>
  <si>
    <t>SWAU31</t>
  </si>
  <si>
    <t>SWAU32</t>
  </si>
  <si>
    <t>WESX5</t>
  </si>
  <si>
    <t>KIDW5</t>
  </si>
  <si>
    <t>MAES5</t>
  </si>
  <si>
    <t>NEWL5</t>
  </si>
  <si>
    <t>WESF5</t>
  </si>
  <si>
    <t>HEND5</t>
  </si>
  <si>
    <t>MEIN5</t>
  </si>
  <si>
    <t>PANF5</t>
  </si>
  <si>
    <t>PONY5</t>
  </si>
  <si>
    <t>CRHA5</t>
  </si>
  <si>
    <t>TUMB5</t>
  </si>
  <si>
    <t>LFYR5</t>
  </si>
  <si>
    <t>PEND51</t>
  </si>
  <si>
    <t>STCL5</t>
  </si>
  <si>
    <t>WHIT5</t>
  </si>
  <si>
    <t>ABAE51</t>
  </si>
  <si>
    <t>ABEP5</t>
  </si>
  <si>
    <t>WSTC3</t>
  </si>
  <si>
    <t>HIRW5</t>
  </si>
  <si>
    <t>MAER5</t>
  </si>
  <si>
    <t>YNYS5</t>
  </si>
  <si>
    <t>PYCM3</t>
  </si>
  <si>
    <t>CANT5</t>
  </si>
  <si>
    <t>ELY_5</t>
  </si>
  <si>
    <t>FAIR5</t>
  </si>
  <si>
    <t>HIGH5</t>
  </si>
  <si>
    <t>LLDO5</t>
  </si>
  <si>
    <t>PENA5</t>
  </si>
  <si>
    <t>SANA5</t>
  </si>
  <si>
    <t>CAER5</t>
  </si>
  <si>
    <t>CATN5A</t>
  </si>
  <si>
    <t>ENER5</t>
  </si>
  <si>
    <t>TRET5</t>
  </si>
  <si>
    <t>ABGA5</t>
  </si>
  <si>
    <t>ABSY5</t>
  </si>
  <si>
    <t>BLAE5</t>
  </si>
  <si>
    <t>MONM5</t>
  </si>
  <si>
    <t>USK_5</t>
  </si>
  <si>
    <t>BREC5</t>
  </si>
  <si>
    <t>BUIL5</t>
  </si>
  <si>
    <t>CRIC5A</t>
  </si>
  <si>
    <t>CRIC5B</t>
  </si>
  <si>
    <t>GLAS5</t>
  </si>
  <si>
    <t>LLDR5</t>
  </si>
  <si>
    <t>RHAY5</t>
  </si>
  <si>
    <t>CALD5</t>
  </si>
  <si>
    <t>CHEP5</t>
  </si>
  <si>
    <t>NEWH5</t>
  </si>
  <si>
    <t>STAR5</t>
  </si>
  <si>
    <t>BLAK3G</t>
  </si>
  <si>
    <t>HAVS3G</t>
  </si>
  <si>
    <t>RDBX3G</t>
  </si>
  <si>
    <t>OAKC3G</t>
  </si>
  <si>
    <t>FENT3G</t>
  </si>
  <si>
    <t>SRON3G</t>
  </si>
  <si>
    <t>HOPK3G</t>
  </si>
  <si>
    <t>CLWD3G</t>
  </si>
  <si>
    <t>PNYC3G</t>
  </si>
  <si>
    <t>BFGF3G1</t>
  </si>
  <si>
    <t>BAGL3G</t>
  </si>
  <si>
    <t>GOWE3G</t>
  </si>
  <si>
    <t>HIGF3G</t>
  </si>
  <si>
    <t>ENVI3G</t>
  </si>
  <si>
    <t>MYNB1G</t>
  </si>
  <si>
    <t>HNDR3G</t>
  </si>
  <si>
    <t>NFOE3G</t>
  </si>
  <si>
    <t>BRNW3G</t>
  </si>
  <si>
    <t>BLBW31G</t>
  </si>
  <si>
    <t>ABGL3G</t>
  </si>
  <si>
    <t>ALLA3G</t>
  </si>
  <si>
    <t>GLWI3G</t>
  </si>
  <si>
    <t>BREX1G</t>
  </si>
  <si>
    <t>BREW1G</t>
  </si>
  <si>
    <t>TJGF3G</t>
  </si>
  <si>
    <t>CNNC3G</t>
  </si>
  <si>
    <t>MAES1</t>
  </si>
  <si>
    <t>BTWS1</t>
  </si>
  <si>
    <t>MBIO1G</t>
  </si>
  <si>
    <t>CCLM3G</t>
  </si>
  <si>
    <t>NTDN3G</t>
  </si>
  <si>
    <t>BBIO3G</t>
  </si>
  <si>
    <t>STMD3G</t>
  </si>
  <si>
    <t>CNEP3G</t>
  </si>
  <si>
    <t>LCDL3G</t>
  </si>
  <si>
    <t>WHTN3G</t>
  </si>
  <si>
    <t>RGOS3G</t>
  </si>
  <si>
    <t>MLNC3G</t>
  </si>
  <si>
    <t>MAEW3G</t>
  </si>
  <si>
    <t>CIFR3G</t>
  </si>
  <si>
    <t>LHSE6G</t>
  </si>
  <si>
    <t>BTWF6G</t>
  </si>
  <si>
    <t>BBWF6G</t>
  </si>
  <si>
    <t>HNDY6G</t>
  </si>
  <si>
    <t>OAKG3G</t>
  </si>
  <si>
    <t>RHWL3G</t>
  </si>
  <si>
    <t>HFDF3G</t>
  </si>
  <si>
    <t>HILL3G</t>
  </si>
  <si>
    <t>CCSG3G</t>
  </si>
  <si>
    <t>BEAU3G</t>
  </si>
  <si>
    <t>BRCS3G</t>
  </si>
  <si>
    <t>RSIE3G</t>
  </si>
  <si>
    <t>MMOE3G</t>
  </si>
  <si>
    <t>VOGN3G</t>
  </si>
  <si>
    <t>TCAT3G</t>
  </si>
  <si>
    <t>PBPV6G</t>
  </si>
  <si>
    <t>MYAB6G</t>
  </si>
  <si>
    <t>LLYA6G</t>
  </si>
  <si>
    <t>FOET6G</t>
  </si>
  <si>
    <t>BLAE1</t>
  </si>
  <si>
    <t>WTHY3G</t>
  </si>
  <si>
    <t>STTN3G</t>
  </si>
  <si>
    <t>NEWW5</t>
  </si>
  <si>
    <t>PANT5</t>
  </si>
  <si>
    <t>GLYN5</t>
  </si>
  <si>
    <t>MAGO5</t>
  </si>
  <si>
    <t>CRUM5</t>
  </si>
  <si>
    <t>POPN51</t>
  </si>
  <si>
    <t>POPN52</t>
  </si>
  <si>
    <t>EBBC5</t>
  </si>
  <si>
    <t>RASW5</t>
  </si>
  <si>
    <t>NEWW53</t>
  </si>
  <si>
    <t>WOOD5</t>
  </si>
  <si>
    <t>ROBE51</t>
  </si>
  <si>
    <t>ROBE52</t>
  </si>
  <si>
    <t>WATE52</t>
  </si>
  <si>
    <t>BRIF5</t>
  </si>
  <si>
    <t>GOWE3</t>
  </si>
  <si>
    <t>LAMP1T</t>
  </si>
  <si>
    <t>LLAN1T</t>
  </si>
  <si>
    <t>BARY3G</t>
  </si>
  <si>
    <t>JESU3G</t>
  </si>
  <si>
    <t>LOUG3G</t>
  </si>
  <si>
    <t>SMOR3G</t>
  </si>
  <si>
    <t>DERW3G</t>
  </si>
  <si>
    <t>WBIO3G</t>
  </si>
  <si>
    <t>HAWS1G</t>
  </si>
  <si>
    <t>DOWE3G</t>
  </si>
  <si>
    <t>DOWW3G</t>
  </si>
  <si>
    <t>PBRN3G</t>
  </si>
  <si>
    <t>PNCS1G</t>
  </si>
  <si>
    <t>TRST3G</t>
  </si>
  <si>
    <t>BRIE3G</t>
  </si>
  <si>
    <t>LOLA1G</t>
  </si>
  <si>
    <t>SBRK3G</t>
  </si>
  <si>
    <t>LWRN1G</t>
  </si>
  <si>
    <t>CRUM3G</t>
  </si>
  <si>
    <t>MMOL3G</t>
  </si>
  <si>
    <t>WTYS3G</t>
  </si>
  <si>
    <t>WNYP3G2</t>
  </si>
  <si>
    <t>WNYP3G1</t>
  </si>
  <si>
    <t>MANO6G</t>
  </si>
  <si>
    <t>TRSX1G</t>
  </si>
  <si>
    <t>MNYG1</t>
  </si>
  <si>
    <t>PNDR1G</t>
  </si>
  <si>
    <t>FFYO6G</t>
  </si>
  <si>
    <t>PANY6G</t>
  </si>
  <si>
    <t>FDWM3G</t>
  </si>
  <si>
    <t>TRPK3G</t>
  </si>
  <si>
    <t>PENL3G</t>
  </si>
  <si>
    <t>WLOO1G</t>
  </si>
  <si>
    <t>YERB3G</t>
  </si>
  <si>
    <t>LIDR3G</t>
  </si>
  <si>
    <t>LLEL5A</t>
  </si>
  <si>
    <t>PYCN5</t>
  </si>
  <si>
    <t>TALB5</t>
  </si>
  <si>
    <t>NANT5</t>
  </si>
  <si>
    <t>PENC5</t>
  </si>
  <si>
    <t>UPPB5</t>
  </si>
  <si>
    <t>PEGG5</t>
  </si>
  <si>
    <t>CWMB5</t>
  </si>
  <si>
    <t>LLTA5</t>
  </si>
  <si>
    <t>NEWE5A</t>
  </si>
  <si>
    <t>MORR5</t>
  </si>
  <si>
    <t>MORN5</t>
  </si>
  <si>
    <t>SWWF5</t>
  </si>
  <si>
    <t>BOCM11</t>
  </si>
  <si>
    <t>BOCM12</t>
  </si>
  <si>
    <t>FORB51</t>
  </si>
  <si>
    <t>WIND5</t>
  </si>
  <si>
    <t>SULG5</t>
  </si>
  <si>
    <t>GRAT5</t>
  </si>
  <si>
    <t>SPVL31</t>
  </si>
  <si>
    <t>CARE5</t>
  </si>
  <si>
    <t>CARS5</t>
  </si>
  <si>
    <t>TROW5</t>
  </si>
  <si>
    <t>SUDB5</t>
  </si>
  <si>
    <t>ABTI5</t>
  </si>
  <si>
    <t>CWMF5</t>
  </si>
  <si>
    <t>POLL5</t>
  </si>
  <si>
    <t>BRMA5</t>
  </si>
  <si>
    <t>TRED5</t>
  </si>
  <si>
    <t>NEWS5</t>
  </si>
  <si>
    <t>ORBW31</t>
  </si>
  <si>
    <t>RING5</t>
  </si>
  <si>
    <t>ROGE5</t>
  </si>
  <si>
    <t>ALPH31</t>
  </si>
  <si>
    <t>ALPH32</t>
  </si>
  <si>
    <t>GRAN6A</t>
  </si>
  <si>
    <t>SIMS11</t>
  </si>
  <si>
    <t>TBSC3</t>
  </si>
  <si>
    <t>CEFN6A</t>
  </si>
  <si>
    <t>WSFM3G</t>
  </si>
  <si>
    <t>WEAR3G</t>
  </si>
  <si>
    <t>JORD3G</t>
  </si>
  <si>
    <t>LNTH3G</t>
  </si>
  <si>
    <t>HOPL3G</t>
  </si>
  <si>
    <t>YEBS3G</t>
  </si>
  <si>
    <t>NTEN3G</t>
  </si>
  <si>
    <t>LLCY3G</t>
  </si>
  <si>
    <t>CRBW3G</t>
  </si>
  <si>
    <t>AFAN3G</t>
  </si>
  <si>
    <t>MBRM3G</t>
  </si>
  <si>
    <t>PNTM3G</t>
  </si>
  <si>
    <t>CBET3G</t>
  </si>
  <si>
    <t>RYPD3G</t>
  </si>
  <si>
    <t>WNGF3G</t>
  </si>
  <si>
    <t>CCKV3G</t>
  </si>
  <si>
    <t>BLDI3G</t>
  </si>
  <si>
    <t>PONA3G</t>
  </si>
  <si>
    <t>PNTR3G</t>
  </si>
  <si>
    <t>BTEG3G</t>
  </si>
  <si>
    <t>ROVE5</t>
  </si>
  <si>
    <t>DOW_11</t>
  </si>
  <si>
    <t>RODM5</t>
  </si>
  <si>
    <t>CAEA5</t>
  </si>
  <si>
    <t>LLYN5</t>
  </si>
  <si>
    <t>OGMV5</t>
  </si>
  <si>
    <t>RHCR11</t>
  </si>
  <si>
    <t>RHCR12</t>
  </si>
  <si>
    <t>BRAW5</t>
  </si>
  <si>
    <t>BROF5</t>
  </si>
  <si>
    <t>FISH5</t>
  </si>
  <si>
    <t>GOLD5</t>
  </si>
  <si>
    <t>HAVP5</t>
  </si>
  <si>
    <t>MERB5</t>
  </si>
  <si>
    <t>MILP5</t>
  </si>
  <si>
    <t>NEVE5</t>
  </si>
  <si>
    <t>NEYL5</t>
  </si>
  <si>
    <t>PEBL5</t>
  </si>
  <si>
    <t>STFL5</t>
  </si>
  <si>
    <t>STTW5</t>
  </si>
  <si>
    <t>STDA5</t>
  </si>
  <si>
    <t>STEY5</t>
  </si>
  <si>
    <t>TENB5</t>
  </si>
  <si>
    <t>LLCY5</t>
  </si>
  <si>
    <t>JERM5</t>
  </si>
  <si>
    <t>GETH5</t>
  </si>
  <si>
    <t>STRA5</t>
  </si>
  <si>
    <t>TIRJ7</t>
  </si>
  <si>
    <t>UPBK5</t>
  </si>
  <si>
    <t>COMS5</t>
  </si>
  <si>
    <t>VICR5</t>
  </si>
  <si>
    <t>WERN5</t>
  </si>
  <si>
    <t>YNST5</t>
  </si>
  <si>
    <t>CLAS5</t>
  </si>
  <si>
    <t>COUR5</t>
  </si>
  <si>
    <t>COWB5</t>
  </si>
  <si>
    <t>EAST5</t>
  </si>
  <si>
    <t>SHIP5</t>
  </si>
  <si>
    <t>PARK5</t>
  </si>
  <si>
    <t>SAND5</t>
  </si>
  <si>
    <t>TAFF5</t>
  </si>
  <si>
    <t>ASHG5</t>
  </si>
  <si>
    <t>BIRC5</t>
  </si>
  <si>
    <t>CRWY5</t>
  </si>
  <si>
    <t>CYNC5</t>
  </si>
  <si>
    <t>GKTR5</t>
  </si>
  <si>
    <t>HEAT5</t>
  </si>
  <si>
    <t>HHOS5</t>
  </si>
  <si>
    <t>LLIS5</t>
  </si>
  <si>
    <t>NORT5</t>
  </si>
  <si>
    <t>STME5</t>
  </si>
  <si>
    <t>CREI5</t>
  </si>
  <si>
    <t>IRON5</t>
  </si>
  <si>
    <t>MILL5</t>
  </si>
  <si>
    <t>MORL5</t>
  </si>
  <si>
    <t>GASY5</t>
  </si>
  <si>
    <t>LADY5</t>
  </si>
  <si>
    <t>MIDD5</t>
  </si>
  <si>
    <t>MOUA5</t>
  </si>
  <si>
    <t>NELS5</t>
  </si>
  <si>
    <t>TONY5</t>
  </si>
  <si>
    <t>WATT5</t>
  </si>
  <si>
    <t>ABTY5</t>
  </si>
  <si>
    <t>NANW5</t>
  </si>
  <si>
    <t>PENT5</t>
  </si>
  <si>
    <t>CBGD3</t>
  </si>
  <si>
    <t>SWRD5</t>
  </si>
  <si>
    <t>ABDA5</t>
  </si>
  <si>
    <t>BLAP5</t>
  </si>
  <si>
    <t>BRID5</t>
  </si>
  <si>
    <t>CARG5</t>
  </si>
  <si>
    <t>CWFR5</t>
  </si>
  <si>
    <t>LAMP5</t>
  </si>
  <si>
    <t>LDOV5</t>
  </si>
  <si>
    <t>LLAY5</t>
  </si>
  <si>
    <t>LGAD5</t>
  </si>
  <si>
    <t>LLAN5</t>
  </si>
  <si>
    <t>LDEI5</t>
  </si>
  <si>
    <t>LWNI5</t>
  </si>
  <si>
    <t>MANO3</t>
  </si>
  <si>
    <t>NANG5</t>
  </si>
  <si>
    <t>NCES5</t>
  </si>
  <si>
    <t>PONA5</t>
  </si>
  <si>
    <t>RHOS5</t>
  </si>
  <si>
    <t>TREG5</t>
  </si>
  <si>
    <t>TREV5</t>
  </si>
  <si>
    <t>WGWB3</t>
  </si>
  <si>
    <t>ABEC5</t>
  </si>
  <si>
    <t>GWAU5</t>
  </si>
  <si>
    <t>POND5</t>
  </si>
  <si>
    <t>TRAV5</t>
  </si>
  <si>
    <t>BRTE5</t>
  </si>
  <si>
    <t>LITC5</t>
  </si>
  <si>
    <t>LLAG51</t>
  </si>
  <si>
    <t>LLAG52</t>
  </si>
  <si>
    <t>NOTT5</t>
  </si>
  <si>
    <t>PYLE5</t>
  </si>
  <si>
    <t>SCHW51</t>
  </si>
  <si>
    <t>ABTC3</t>
  </si>
  <si>
    <t>BOVE5</t>
  </si>
  <si>
    <t>BROA5</t>
  </si>
  <si>
    <t>BRHI5</t>
  </si>
  <si>
    <t>FOSL3G</t>
  </si>
  <si>
    <t>DYFG3G</t>
  </si>
  <si>
    <t>PCYN32</t>
  </si>
  <si>
    <t>PCYN31</t>
  </si>
  <si>
    <t>WHIT3G</t>
  </si>
  <si>
    <t>CRUG3G</t>
  </si>
  <si>
    <t>LBRI3G</t>
  </si>
  <si>
    <t>YSTF3G</t>
  </si>
  <si>
    <t>LWND3G</t>
  </si>
  <si>
    <t>TREG5G</t>
  </si>
  <si>
    <t>REDC3G</t>
  </si>
  <si>
    <t>BCIS3G</t>
  </si>
  <si>
    <t>MAEG3G</t>
  </si>
  <si>
    <t>PGTN3G</t>
  </si>
  <si>
    <t>BHNL3G</t>
  </si>
  <si>
    <t>MYNG3G</t>
  </si>
  <si>
    <t>CORN3G</t>
  </si>
  <si>
    <t>TEWF3G</t>
  </si>
  <si>
    <t>MYNP3G</t>
  </si>
  <si>
    <t>SPTC3G</t>
  </si>
  <si>
    <t>ROSD3G</t>
  </si>
  <si>
    <t>BARD3G</t>
  </si>
  <si>
    <t>GRNF3G</t>
  </si>
  <si>
    <t>TRGF3G</t>
  </si>
  <si>
    <t>ABAM3G</t>
  </si>
  <si>
    <t>ABPK3G</t>
  </si>
  <si>
    <t>PENR3G</t>
  </si>
  <si>
    <t>TNYS3G</t>
  </si>
  <si>
    <t>FERG3</t>
  </si>
  <si>
    <t>BRTH3G</t>
  </si>
  <si>
    <t>HNDF3G</t>
  </si>
  <si>
    <t>AVMO7K</t>
  </si>
  <si>
    <t>LAUN5K</t>
  </si>
  <si>
    <t>AARO3</t>
  </si>
  <si>
    <t>ADER5</t>
  </si>
  <si>
    <t>ALCO5</t>
  </si>
  <si>
    <t>ALER5</t>
  </si>
  <si>
    <t>ALMO5</t>
  </si>
  <si>
    <t>ALMR5</t>
  </si>
  <si>
    <t>ARMA5</t>
  </si>
  <si>
    <t>ASHB5</t>
  </si>
  <si>
    <t>ASHW5</t>
  </si>
  <si>
    <t>ATHL5</t>
  </si>
  <si>
    <t>AVMO7J</t>
  </si>
  <si>
    <t>AXBR5</t>
  </si>
  <si>
    <t>AXMN5</t>
  </si>
  <si>
    <t>BAEA5</t>
  </si>
  <si>
    <t>BARQ5</t>
  </si>
  <si>
    <t>BART5</t>
  </si>
  <si>
    <t>BATR5J</t>
  </si>
  <si>
    <t>BATR5K</t>
  </si>
  <si>
    <t>BEAM5</t>
  </si>
  <si>
    <t>BEDM5</t>
  </si>
  <si>
    <t>BHAL5</t>
  </si>
  <si>
    <t>BICK5</t>
  </si>
  <si>
    <t>BIDE5</t>
  </si>
  <si>
    <t>BISH5</t>
  </si>
  <si>
    <t>BLAC5</t>
  </si>
  <si>
    <t>BLAG5</t>
  </si>
  <si>
    <t>BODM5</t>
  </si>
  <si>
    <t>BOUR5</t>
  </si>
  <si>
    <t>BOVT5</t>
  </si>
  <si>
    <t>BOWA5</t>
  </si>
  <si>
    <t>BOWX5J</t>
  </si>
  <si>
    <t>BRAD5</t>
  </si>
  <si>
    <t>BRAF5</t>
  </si>
  <si>
    <t>BRAL5J</t>
  </si>
  <si>
    <t>BRAU5</t>
  </si>
  <si>
    <t>BRIL5J</t>
  </si>
  <si>
    <t>BRIM5</t>
  </si>
  <si>
    <t>BRSH5</t>
  </si>
  <si>
    <t>BUCK5</t>
  </si>
  <si>
    <t>BUCS5</t>
  </si>
  <si>
    <t>BUDS5</t>
  </si>
  <si>
    <t>BUGL5J</t>
  </si>
  <si>
    <t>BUGL5K</t>
  </si>
  <si>
    <t>BURL5</t>
  </si>
  <si>
    <t>BURN5</t>
  </si>
  <si>
    <t>CAIR5</t>
  </si>
  <si>
    <t>CALL5</t>
  </si>
  <si>
    <t>CAMH5</t>
  </si>
  <si>
    <t>CAMT5</t>
  </si>
  <si>
    <t>CARN5</t>
  </si>
  <si>
    <t>CHAR5</t>
  </si>
  <si>
    <t>CHED5</t>
  </si>
  <si>
    <t>CHEM5</t>
  </si>
  <si>
    <t>CHES5</t>
  </si>
  <si>
    <t>CHUG5</t>
  </si>
  <si>
    <t>CHUK5</t>
  </si>
  <si>
    <t>CHUS5</t>
  </si>
  <si>
    <t>CLEV5</t>
  </si>
  <si>
    <t>CLIF5</t>
  </si>
  <si>
    <t>CLOV5</t>
  </si>
  <si>
    <t>CLYH5</t>
  </si>
  <si>
    <t>COKE5</t>
  </si>
  <si>
    <t>COLE5</t>
  </si>
  <si>
    <t>COLL5J</t>
  </si>
  <si>
    <t>COLY5</t>
  </si>
  <si>
    <t>COMM5</t>
  </si>
  <si>
    <t>COMP7Dem</t>
  </si>
  <si>
    <t>CONG5</t>
  </si>
  <si>
    <t>CONS5</t>
  </si>
  <si>
    <t>CORH5J</t>
  </si>
  <si>
    <t>CORH5K</t>
  </si>
  <si>
    <t>COUW5</t>
  </si>
  <si>
    <t>COWR5</t>
  </si>
  <si>
    <t>CRED5</t>
  </si>
  <si>
    <t>CREE5</t>
  </si>
  <si>
    <t>CREW5</t>
  </si>
  <si>
    <t>CRIB5</t>
  </si>
  <si>
    <t>CULL5</t>
  </si>
  <si>
    <t>CULM5</t>
  </si>
  <si>
    <t>CURM5</t>
  </si>
  <si>
    <t>DART5</t>
  </si>
  <si>
    <t>DAVI5</t>
  </si>
  <si>
    <t>DAWL5</t>
  </si>
  <si>
    <t>DELA5</t>
  </si>
  <si>
    <t>DEVO5</t>
  </si>
  <si>
    <t>DIND5</t>
  </si>
  <si>
    <t>DOCN3</t>
  </si>
  <si>
    <t>DORS7J</t>
  </si>
  <si>
    <t>DOWF5</t>
  </si>
  <si>
    <t>DREC5</t>
  </si>
  <si>
    <t>DRSW5</t>
  </si>
  <si>
    <t>DUNK5</t>
  </si>
  <si>
    <t>EASB5</t>
  </si>
  <si>
    <t>EASG5</t>
  </si>
  <si>
    <t>EBUD5</t>
  </si>
  <si>
    <t>ECHI5</t>
  </si>
  <si>
    <t>ECUR5</t>
  </si>
  <si>
    <t>EDGA5</t>
  </si>
  <si>
    <t>EGGB5</t>
  </si>
  <si>
    <t>ELIT5</t>
  </si>
  <si>
    <t>ENTH7</t>
  </si>
  <si>
    <t>EVER5</t>
  </si>
  <si>
    <t>EXEB5</t>
  </si>
  <si>
    <t>EXMI5</t>
  </si>
  <si>
    <t>EXMW5</t>
  </si>
  <si>
    <t>FALD5</t>
  </si>
  <si>
    <t>FEEB5</t>
  </si>
  <si>
    <t>FEED5</t>
  </si>
  <si>
    <t>FILT5J</t>
  </si>
  <si>
    <t>FOLB5</t>
  </si>
  <si>
    <t>FOWE5</t>
  </si>
  <si>
    <t>FOXH5</t>
  </si>
  <si>
    <t>FRAD5</t>
  </si>
  <si>
    <t>FREM5</t>
  </si>
  <si>
    <t>GASL5</t>
  </si>
  <si>
    <t>GEEV5</t>
  </si>
  <si>
    <t>GEOR5</t>
  </si>
  <si>
    <t>GUNN5</t>
  </si>
  <si>
    <t>HATH5</t>
  </si>
  <si>
    <t>HAVE5</t>
  </si>
  <si>
    <t>HEAB5</t>
  </si>
  <si>
    <t>HEDX5</t>
  </si>
  <si>
    <t>HELS5</t>
  </si>
  <si>
    <t>HEMY5Dem</t>
  </si>
  <si>
    <t>HEWL5</t>
  </si>
  <si>
    <t>HIGL5</t>
  </si>
  <si>
    <t>HOLF5</t>
  </si>
  <si>
    <t>HOLL5</t>
  </si>
  <si>
    <t>HOLS5</t>
  </si>
  <si>
    <t>HONI5</t>
  </si>
  <si>
    <t>HYLL5</t>
  </si>
  <si>
    <t>ILFR5</t>
  </si>
  <si>
    <t>IMPS5</t>
  </si>
  <si>
    <t>ISLE5DEM</t>
  </si>
  <si>
    <t>IVYB5</t>
  </si>
  <si>
    <t>KEYE5</t>
  </si>
  <si>
    <t>KEYW5</t>
  </si>
  <si>
    <t>KINB5</t>
  </si>
  <si>
    <t>LANE5</t>
  </si>
  <si>
    <t>LANG5</t>
  </si>
  <si>
    <t>LANN5</t>
  </si>
  <si>
    <t>LANR5</t>
  </si>
  <si>
    <t>LAPF5</t>
  </si>
  <si>
    <t>LAUN5J</t>
  </si>
  <si>
    <t>LAWB5</t>
  </si>
  <si>
    <t>LAYW5</t>
  </si>
  <si>
    <t>LIFT5</t>
  </si>
  <si>
    <t>LINL5</t>
  </si>
  <si>
    <t>LISK5</t>
  </si>
  <si>
    <t>LOCK5</t>
  </si>
  <si>
    <t>LOCR5</t>
  </si>
  <si>
    <t>LONG5</t>
  </si>
  <si>
    <t>LOOE5</t>
  </si>
  <si>
    <t>LOST5</t>
  </si>
  <si>
    <t>LUCB5</t>
  </si>
  <si>
    <t>LYDS5</t>
  </si>
  <si>
    <t>LYNT5</t>
  </si>
  <si>
    <t>LYPF5</t>
  </si>
  <si>
    <t>MANG5</t>
  </si>
  <si>
    <t>MARA5</t>
  </si>
  <si>
    <t>MARB5</t>
  </si>
  <si>
    <t>MARG5K</t>
  </si>
  <si>
    <t>MARL5</t>
  </si>
  <si>
    <t>MART5J</t>
  </si>
  <si>
    <t>MART5K</t>
  </si>
  <si>
    <t>MERR5</t>
  </si>
  <si>
    <t>MEVA5</t>
  </si>
  <si>
    <t>MIDB5</t>
  </si>
  <si>
    <t>MIDN5</t>
  </si>
  <si>
    <t>ABBW5</t>
  </si>
  <si>
    <t>MODB5</t>
  </si>
  <si>
    <t>MONT5</t>
  </si>
  <si>
    <t>MORH5</t>
  </si>
  <si>
    <t>MORW5</t>
  </si>
  <si>
    <t>MOUS5</t>
  </si>
  <si>
    <t>MULL5</t>
  </si>
  <si>
    <t>NASE5</t>
  </si>
  <si>
    <t>NEAB5</t>
  </si>
  <si>
    <t>NECY5</t>
  </si>
  <si>
    <t>NEOT5</t>
  </si>
  <si>
    <t>NETK5</t>
  </si>
  <si>
    <t>NETR5</t>
  </si>
  <si>
    <t>NETS5</t>
  </si>
  <si>
    <t>NEWB5</t>
  </si>
  <si>
    <t>NEWF5</t>
  </si>
  <si>
    <t>NEWP5</t>
  </si>
  <si>
    <t>NORS5</t>
  </si>
  <si>
    <t>OFFW5</t>
  </si>
  <si>
    <t>OKEH5</t>
  </si>
  <si>
    <t>OLDF7</t>
  </si>
  <si>
    <t>OLDL5</t>
  </si>
  <si>
    <t>OTTS5</t>
  </si>
  <si>
    <t>PADS5</t>
  </si>
  <si>
    <t>PARH5Dem</t>
  </si>
  <si>
    <t>PARL5</t>
  </si>
  <si>
    <t>PARS7</t>
  </si>
  <si>
    <t>PAUL5</t>
  </si>
  <si>
    <t>PEAS5</t>
  </si>
  <si>
    <t>PENH5</t>
  </si>
  <si>
    <t>PENR5</t>
  </si>
  <si>
    <t>PENS5</t>
  </si>
  <si>
    <t>PENX5</t>
  </si>
  <si>
    <t>PERI5</t>
  </si>
  <si>
    <t>PERR5</t>
  </si>
  <si>
    <t>PINH5</t>
  </si>
  <si>
    <t>PLYS5</t>
  </si>
  <si>
    <t>POLZ5</t>
  </si>
  <si>
    <t>PRIO5</t>
  </si>
  <si>
    <t>PRIR5</t>
  </si>
  <si>
    <t>PROB5</t>
  </si>
  <si>
    <t>PURR7</t>
  </si>
  <si>
    <t>REDR5</t>
  </si>
  <si>
    <t>ROAD3</t>
  </si>
  <si>
    <t>ROCP5</t>
  </si>
  <si>
    <t>ROSE5</t>
  </si>
  <si>
    <t>ROUN5</t>
  </si>
  <si>
    <t>SALC5</t>
  </si>
  <si>
    <t>SALT5</t>
  </si>
  <si>
    <t>SAUS5</t>
  </si>
  <si>
    <t>SAWX5</t>
  </si>
  <si>
    <t>SHAP5</t>
  </si>
  <si>
    <t>SHEB5</t>
  </si>
  <si>
    <t>SHEM5</t>
  </si>
  <si>
    <t>SIDM5J</t>
  </si>
  <si>
    <t>SIDM5K</t>
  </si>
  <si>
    <t>SKEV5</t>
  </si>
  <si>
    <t>SLEV5</t>
  </si>
  <si>
    <t>SMOL5</t>
  </si>
  <si>
    <t>SOME5</t>
  </si>
  <si>
    <t>SOUB5</t>
  </si>
  <si>
    <t>STWA5</t>
  </si>
  <si>
    <t>SOWT5</t>
  </si>
  <si>
    <t>STAG5</t>
  </si>
  <si>
    <t>STAP5</t>
  </si>
  <si>
    <t>STAQ3</t>
  </si>
  <si>
    <t>STBU5</t>
  </si>
  <si>
    <t>STCO5</t>
  </si>
  <si>
    <t>STEN5</t>
  </si>
  <si>
    <t>STHO5</t>
  </si>
  <si>
    <t>STIV5</t>
  </si>
  <si>
    <t>STMA5</t>
  </si>
  <si>
    <t>STOB5</t>
  </si>
  <si>
    <t>STOK5</t>
  </si>
  <si>
    <t>STUD5</t>
  </si>
  <si>
    <t>TAMA3</t>
  </si>
  <si>
    <t>TAUL5</t>
  </si>
  <si>
    <t>TAVI5</t>
  </si>
  <si>
    <t>TEIG5</t>
  </si>
  <si>
    <t>TEIH5</t>
  </si>
  <si>
    <t>TINX5J</t>
  </si>
  <si>
    <t>TINX5K</t>
  </si>
  <si>
    <t>TIVE5</t>
  </si>
  <si>
    <t>TIVM5</t>
  </si>
  <si>
    <t>TIVS5</t>
  </si>
  <si>
    <t>TOPS5</t>
  </si>
  <si>
    <t>TORA5</t>
  </si>
  <si>
    <t>TORR5K</t>
  </si>
  <si>
    <t>TORT5</t>
  </si>
  <si>
    <t>TORW5</t>
  </si>
  <si>
    <t>TORY5</t>
  </si>
  <si>
    <t>TOTL5</t>
  </si>
  <si>
    <t>TREB5</t>
  </si>
  <si>
    <t>TRUL5</t>
  </si>
  <si>
    <t>TRUS5</t>
  </si>
  <si>
    <t>TRUT5</t>
  </si>
  <si>
    <t>TWEL5</t>
  </si>
  <si>
    <t>TWER7</t>
  </si>
  <si>
    <t>UPTV5</t>
  </si>
  <si>
    <t>WADE5</t>
  </si>
  <si>
    <t>WATC5</t>
  </si>
  <si>
    <t>WATE5K</t>
  </si>
  <si>
    <t>WATE5J</t>
  </si>
  <si>
    <t>WEDM5</t>
  </si>
  <si>
    <t>WELL5</t>
  </si>
  <si>
    <t>WELN5J</t>
  </si>
  <si>
    <t>WELN5K</t>
  </si>
  <si>
    <t>WELT5</t>
  </si>
  <si>
    <t>WESC5</t>
  </si>
  <si>
    <t>WESD5</t>
  </si>
  <si>
    <t>WESG5</t>
  </si>
  <si>
    <t>WESM5</t>
  </si>
  <si>
    <t>WHAQ5</t>
  </si>
  <si>
    <t>WHID5</t>
  </si>
  <si>
    <t>WHRH5</t>
  </si>
  <si>
    <t>WINS5</t>
  </si>
  <si>
    <t>WINT5</t>
  </si>
  <si>
    <t>WITH5</t>
  </si>
  <si>
    <t>WITR5</t>
  </si>
  <si>
    <t>WIVE5</t>
  </si>
  <si>
    <t>WOOD5J</t>
  </si>
  <si>
    <t>WOOY5</t>
  </si>
  <si>
    <t>YELV5</t>
  </si>
  <si>
    <t>PAPR3</t>
  </si>
  <si>
    <t>BLAK5</t>
  </si>
  <si>
    <t>WOOD5K</t>
  </si>
  <si>
    <t>AVOH5K</t>
  </si>
  <si>
    <t>FILT5K</t>
  </si>
  <si>
    <t>PAIG5</t>
  </si>
  <si>
    <t>DORS7K</t>
  </si>
  <si>
    <t>BAIR5</t>
  </si>
  <si>
    <t>STWB5</t>
  </si>
  <si>
    <t>DACR5</t>
  </si>
  <si>
    <t>ASTZ5</t>
  </si>
  <si>
    <t>NTAW5</t>
  </si>
  <si>
    <t>BRDW5</t>
  </si>
  <si>
    <t>SAWR5</t>
  </si>
  <si>
    <t>LNGE3</t>
  </si>
  <si>
    <t>SPAU5J</t>
  </si>
  <si>
    <t>SPAU5K</t>
  </si>
  <si>
    <t>WAPP5</t>
  </si>
  <si>
    <t>WWIC5</t>
  </si>
  <si>
    <t>ASHL5</t>
  </si>
  <si>
    <t>MARG5J</t>
  </si>
  <si>
    <t>CALY5</t>
  </si>
  <si>
    <t>COTH5</t>
  </si>
  <si>
    <t>EMGR5</t>
  </si>
  <si>
    <t>SMET5</t>
  </si>
  <si>
    <t>EXSC5</t>
  </si>
  <si>
    <t>HBBP5</t>
  </si>
  <si>
    <t>UOBA3D</t>
  </si>
  <si>
    <t>AHMD3</t>
  </si>
  <si>
    <t>PATC5</t>
  </si>
  <si>
    <t>SHER3</t>
  </si>
  <si>
    <t>LGTH3</t>
  </si>
  <si>
    <t>NSMA3</t>
  </si>
  <si>
    <t>WIGR3</t>
  </si>
  <si>
    <t>LANF3</t>
  </si>
  <si>
    <t>FNAT3</t>
  </si>
  <si>
    <t>CHEL3</t>
  </si>
  <si>
    <t>BLAD3</t>
  </si>
  <si>
    <t>BREO3</t>
  </si>
  <si>
    <t>CARL3</t>
  </si>
  <si>
    <t>COLD3</t>
  </si>
  <si>
    <t>COMP7</t>
  </si>
  <si>
    <t>DOCC3</t>
  </si>
  <si>
    <t>FBUR3</t>
  </si>
  <si>
    <t>HEMY5</t>
  </si>
  <si>
    <t>ISLE5</t>
  </si>
  <si>
    <t>PARH5</t>
  </si>
  <si>
    <t>BRFM3</t>
  </si>
  <si>
    <t>HUNT3</t>
  </si>
  <si>
    <t>BEDO3</t>
  </si>
  <si>
    <t>STDA3</t>
  </si>
  <si>
    <t>EXGN1R</t>
  </si>
  <si>
    <t>FILT1</t>
  </si>
  <si>
    <t>CONN3</t>
  </si>
  <si>
    <t>SHOT3</t>
  </si>
  <si>
    <t>DARM3</t>
  </si>
  <si>
    <t>HFLF3</t>
  </si>
  <si>
    <t>FULL1</t>
  </si>
  <si>
    <t>GOON3</t>
  </si>
  <si>
    <t>DELA3</t>
  </si>
  <si>
    <t>HWAV3</t>
  </si>
  <si>
    <t>LUXU3</t>
  </si>
  <si>
    <t>WDBN3</t>
  </si>
  <si>
    <t>AVBC3</t>
  </si>
  <si>
    <t>BLPP3</t>
  </si>
  <si>
    <t>GARL3</t>
  </si>
  <si>
    <t>WABA3</t>
  </si>
  <si>
    <t>MANR3</t>
  </si>
  <si>
    <t>NINS3</t>
  </si>
  <si>
    <t>CHPV3</t>
  </si>
  <si>
    <t>TRNH3</t>
  </si>
  <si>
    <t>HOPV3</t>
  </si>
  <si>
    <t>ESLA3</t>
  </si>
  <si>
    <t>WILL3</t>
  </si>
  <si>
    <t>WIPE3</t>
  </si>
  <si>
    <t>BRPV3</t>
  </si>
  <si>
    <t>CAPV3</t>
  </si>
  <si>
    <t>BEPV3</t>
  </si>
  <si>
    <t>TREF3G</t>
  </si>
  <si>
    <t>TREW3G</t>
  </si>
  <si>
    <t>HWAS3</t>
  </si>
  <si>
    <t>LANG3</t>
  </si>
  <si>
    <t>ASWR3</t>
  </si>
  <si>
    <t>HNBF3</t>
  </si>
  <si>
    <t>NESK3</t>
  </si>
  <si>
    <t>PKWA3</t>
  </si>
  <si>
    <t>NEWL3</t>
  </si>
  <si>
    <t>WYMD3</t>
  </si>
  <si>
    <t>COBB3</t>
  </si>
  <si>
    <t>HALS3</t>
  </si>
  <si>
    <t>HITR3</t>
  </si>
  <si>
    <t>FORD3</t>
  </si>
  <si>
    <t>BEAF3</t>
  </si>
  <si>
    <t>TREQ3</t>
  </si>
  <si>
    <t>AYSH3</t>
  </si>
  <si>
    <t>BURR3</t>
  </si>
  <si>
    <t>CALG3</t>
  </si>
  <si>
    <t>HTRE3</t>
  </si>
  <si>
    <t>HGRT3</t>
  </si>
  <si>
    <t>HOPE3</t>
  </si>
  <si>
    <t>KNOK3</t>
  </si>
  <si>
    <t>MRLY3</t>
  </si>
  <si>
    <t>MIDT3</t>
  </si>
  <si>
    <t>PNHL3</t>
  </si>
  <si>
    <t>PRIN3</t>
  </si>
  <si>
    <t>REWF3</t>
  </si>
  <si>
    <t>SLAD3</t>
  </si>
  <si>
    <t>WSTH3</t>
  </si>
  <si>
    <t>FOXC3</t>
  </si>
  <si>
    <t>HORS3</t>
  </si>
  <si>
    <t>TREK3</t>
  </si>
  <si>
    <t>MARS3</t>
  </si>
  <si>
    <t>HAZF3</t>
  </si>
  <si>
    <t>HATC3</t>
  </si>
  <si>
    <t>LITT3</t>
  </si>
  <si>
    <t>CULM3G</t>
  </si>
  <si>
    <t>PARS3</t>
  </si>
  <si>
    <t>BURT3</t>
  </si>
  <si>
    <t>EYWF3</t>
  </si>
  <si>
    <t>STON3</t>
  </si>
  <si>
    <t>WHIT3</t>
  </si>
  <si>
    <t>CLEA3</t>
  </si>
  <si>
    <t>FBUB3</t>
  </si>
  <si>
    <t>BRAT3</t>
  </si>
  <si>
    <t>TSOW3</t>
  </si>
  <si>
    <t>DENZ3</t>
  </si>
  <si>
    <t>GALS1</t>
  </si>
  <si>
    <t>PITW3</t>
  </si>
  <si>
    <t>STST3</t>
  </si>
  <si>
    <t>DENB3</t>
  </si>
  <si>
    <t>BIDW3</t>
  </si>
  <si>
    <t>CANW1</t>
  </si>
  <si>
    <t>CRPV3</t>
  </si>
  <si>
    <t>RCPV3</t>
  </si>
  <si>
    <t>CSPV3</t>
  </si>
  <si>
    <t>ACPV3</t>
  </si>
  <si>
    <t>GVPK3</t>
  </si>
  <si>
    <t>COOM3</t>
  </si>
  <si>
    <t>MRLF3</t>
  </si>
  <si>
    <t>NEDO3</t>
  </si>
  <si>
    <t>TILL3</t>
  </si>
  <si>
    <t>KING3</t>
  </si>
  <si>
    <t>LUSC3</t>
  </si>
  <si>
    <t>WEEK3</t>
  </si>
  <si>
    <t>WBAR3</t>
  </si>
  <si>
    <t>KERR3</t>
  </si>
  <si>
    <t>GARV3</t>
  </si>
  <si>
    <t>MEND3</t>
  </si>
  <si>
    <t>IWOO3</t>
  </si>
  <si>
    <t>NWRW3</t>
  </si>
  <si>
    <t>DERF3</t>
  </si>
  <si>
    <t>NEWR3</t>
  </si>
  <si>
    <t>GRAN3</t>
  </si>
  <si>
    <t>DINF3</t>
  </si>
  <si>
    <t>PTFM3</t>
  </si>
  <si>
    <t>CARF3</t>
  </si>
  <si>
    <t>CMPV3</t>
  </si>
  <si>
    <t>HIBE3</t>
  </si>
  <si>
    <t>PENA3</t>
  </si>
  <si>
    <t>SOMD3</t>
  </si>
  <si>
    <t>STFA3</t>
  </si>
  <si>
    <t>THWK3</t>
  </si>
  <si>
    <t>WALA3</t>
  </si>
  <si>
    <t>WHPV3</t>
  </si>
  <si>
    <t>WLPV3</t>
  </si>
  <si>
    <t>ASHC3</t>
  </si>
  <si>
    <t>BDWN3</t>
  </si>
  <si>
    <t>RDFM3</t>
  </si>
  <si>
    <t>TENG3</t>
  </si>
  <si>
    <t>BOMF3</t>
  </si>
  <si>
    <t>SERC1</t>
  </si>
  <si>
    <t>NOMO1</t>
  </si>
  <si>
    <t>OTHM1</t>
  </si>
  <si>
    <t>WILF3</t>
  </si>
  <si>
    <t>NOWA3</t>
  </si>
  <si>
    <t>NEBA3</t>
  </si>
  <si>
    <t>FTWO3</t>
  </si>
  <si>
    <t>CAPE3</t>
  </si>
  <si>
    <t>WALL3</t>
  </si>
  <si>
    <t>TRND3</t>
  </si>
  <si>
    <t>DUNX3</t>
  </si>
  <si>
    <t>ASLF3</t>
  </si>
  <si>
    <t>PYLL3</t>
  </si>
  <si>
    <t>OUTL3</t>
  </si>
  <si>
    <t>CLOG3</t>
  </si>
  <si>
    <t>NANT3</t>
  </si>
  <si>
    <t>GHIL3</t>
  </si>
  <si>
    <t>HIBY3</t>
  </si>
  <si>
    <t>LIVE3</t>
  </si>
  <si>
    <t>CMBF3</t>
  </si>
  <si>
    <t>CARD3</t>
  </si>
  <si>
    <t>TOWF3</t>
  </si>
  <si>
    <t>ROOK3</t>
  </si>
  <si>
    <t>NOWO3</t>
  </si>
  <si>
    <t>CHLW3</t>
  </si>
  <si>
    <t>LOFA3</t>
  </si>
  <si>
    <t>OSFA3</t>
  </si>
  <si>
    <t>ERLA3</t>
  </si>
  <si>
    <t>PAVI3</t>
  </si>
  <si>
    <t>PLAB3</t>
  </si>
  <si>
    <t>YOPA3</t>
  </si>
  <si>
    <t>APPL3</t>
  </si>
  <si>
    <t>RYDO3</t>
  </si>
  <si>
    <t>FRAN3</t>
  </si>
  <si>
    <t>HURC3</t>
  </si>
  <si>
    <t>NANC3</t>
  </si>
  <si>
    <t>FITZ3</t>
  </si>
  <si>
    <t>PURI3</t>
  </si>
  <si>
    <t>TRIK3</t>
  </si>
  <si>
    <t>WITD3</t>
  </si>
  <si>
    <t>PENF3</t>
  </si>
  <si>
    <t>WICF3</t>
  </si>
  <si>
    <t>MAKR3</t>
  </si>
  <si>
    <t>OAKF3</t>
  </si>
  <si>
    <t>BATS3</t>
  </si>
  <si>
    <t>NEWN3</t>
  </si>
  <si>
    <t>BALL3</t>
  </si>
  <si>
    <t>PORT3</t>
  </si>
  <si>
    <t>LAWR3</t>
  </si>
  <si>
    <t>HAWK3</t>
  </si>
  <si>
    <t>CREW3</t>
  </si>
  <si>
    <t>TRER3</t>
  </si>
  <si>
    <t>ROSK3</t>
  </si>
  <si>
    <t>BYST3</t>
  </si>
  <si>
    <t>CATT3</t>
  </si>
  <si>
    <t>WCAR3</t>
  </si>
  <si>
    <t>STDE1</t>
  </si>
  <si>
    <t>TMBG3</t>
  </si>
  <si>
    <t>HOU23</t>
  </si>
  <si>
    <t>REDH3</t>
  </si>
  <si>
    <t>AXEV3</t>
  </si>
  <si>
    <t>WCKW3</t>
  </si>
  <si>
    <t>WILT3</t>
  </si>
  <si>
    <t>SHAR3</t>
  </si>
  <si>
    <t>TONE3</t>
  </si>
  <si>
    <t>BAHW3</t>
  </si>
  <si>
    <t>WATB3</t>
  </si>
  <si>
    <t>OGWF1</t>
  </si>
  <si>
    <t>BCHP3</t>
  </si>
  <si>
    <t>VIRI3</t>
  </si>
  <si>
    <t>FIDO3</t>
  </si>
  <si>
    <t>RKHM3</t>
  </si>
  <si>
    <t>LKLB3</t>
  </si>
  <si>
    <t>HLMR3</t>
  </si>
  <si>
    <t>ALDW3</t>
  </si>
  <si>
    <t>WYND3</t>
  </si>
  <si>
    <t>WDBY1</t>
  </si>
  <si>
    <t>WSHB3</t>
  </si>
  <si>
    <t>SNRG1</t>
  </si>
  <si>
    <t>CLFD3</t>
  </si>
  <si>
    <t>LFTN3</t>
  </si>
  <si>
    <t>WRNR3</t>
  </si>
  <si>
    <t>FRSL3</t>
  </si>
  <si>
    <t>HALL3</t>
  </si>
  <si>
    <t>CSTL1</t>
  </si>
  <si>
    <t>TLLN1</t>
  </si>
  <si>
    <t>FDRB3</t>
  </si>
  <si>
    <t>TRNW1</t>
  </si>
  <si>
    <t>NIRO3</t>
  </si>
  <si>
    <t>LRLH1</t>
  </si>
  <si>
    <t>CNWF1</t>
  </si>
  <si>
    <t>OTPV3</t>
  </si>
  <si>
    <t>CWBP31</t>
  </si>
  <si>
    <t>TNVF3</t>
  </si>
  <si>
    <t>VTNG3</t>
  </si>
  <si>
    <t>HUSH1</t>
  </si>
  <si>
    <t>ARCT3</t>
  </si>
  <si>
    <t>TPCS3</t>
  </si>
  <si>
    <t>GMMM1</t>
  </si>
  <si>
    <t>FORE31</t>
  </si>
  <si>
    <t>FORE32</t>
  </si>
  <si>
    <t>Girlington Stor</t>
  </si>
  <si>
    <t>Bradford West</t>
  </si>
  <si>
    <t>ovenden moor</t>
  </si>
  <si>
    <t>airedale road 11 (1001)</t>
  </si>
  <si>
    <t>balme street 11 (1006)</t>
  </si>
  <si>
    <t>barnoldswick 11 (1014)</t>
  </si>
  <si>
    <t>bingley 11 (1018)</t>
  </si>
  <si>
    <t>bolton road 11 (1026)</t>
  </si>
  <si>
    <t>br bingley 25 (1029)</t>
  </si>
  <si>
    <t>bramhope 11 (1034)</t>
  </si>
  <si>
    <t>chelker reservoir 11 (1038)</t>
  </si>
  <si>
    <t>chevin end 11 (1040)</t>
  </si>
  <si>
    <t>cracoe 11 (1045)</t>
  </si>
  <si>
    <t>crosshills 11 (1049)</t>
  </si>
  <si>
    <t>crown street 11 (1053)</t>
  </si>
  <si>
    <t>denholme 11 (1057)</t>
  </si>
  <si>
    <t>four lane ends 11 (1060)</t>
  </si>
  <si>
    <t>furness avenue 11 (1063)</t>
  </si>
  <si>
    <t>gaisby lane 11 (1066)</t>
  </si>
  <si>
    <t>gibraltar road 11 (1070)</t>
  </si>
  <si>
    <t>hallam street 11 (1077)</t>
  </si>
  <si>
    <t>harden lane 11 (1081)</t>
  </si>
  <si>
    <t>haworth 1 11 (1083)</t>
  </si>
  <si>
    <t>haworth 2 11 (1084)</t>
  </si>
  <si>
    <t>idle 11 (1092)</t>
  </si>
  <si>
    <t>ilkley 11 (1095)</t>
  </si>
  <si>
    <t>ings lane 11 (1098)</t>
  </si>
  <si>
    <t>keighley 11 (1100)</t>
  </si>
  <si>
    <t>killinghall road 11 (1102)</t>
  </si>
  <si>
    <t>kirk drive 11 (1104)</t>
  </si>
  <si>
    <t>legrams mill lane 11 (1107)</t>
  </si>
  <si>
    <t>manchester road 11 (1110)</t>
  </si>
  <si>
    <t>moorside road 11 (1115)</t>
  </si>
  <si>
    <t>mount street 11 (1118)</t>
  </si>
  <si>
    <t>nab wood 11 (1121)</t>
  </si>
  <si>
    <t>north avenue 11 (1124)</t>
  </si>
  <si>
    <t>pool 11 (1127)</t>
  </si>
  <si>
    <t>queensbury 11 (1130)</t>
  </si>
  <si>
    <t>rawson road 11 (1133)</t>
  </si>
  <si>
    <t>saint street 11 (1136)</t>
  </si>
  <si>
    <t>salterforth 11 (1139)</t>
  </si>
  <si>
    <t>shipley 11 (1143)</t>
  </si>
  <si>
    <t>skipton 11 (1149)</t>
  </si>
  <si>
    <t>south street 11 (1152)</t>
  </si>
  <si>
    <t>thornton 11 (1158)</t>
  </si>
  <si>
    <t>toller lane 11 (1161)</t>
  </si>
  <si>
    <t>Beverley lane</t>
  </si>
  <si>
    <t>Creyke Beck</t>
  </si>
  <si>
    <t>Burn Park Cottages Battery</t>
  </si>
  <si>
    <t>Burn Park Cottages STOR</t>
  </si>
  <si>
    <t>Fraisthorpe</t>
  </si>
  <si>
    <t>Great Field Lane Generation</t>
  </si>
  <si>
    <t>Melton wf</t>
  </si>
  <si>
    <t>Routh Windfarm</t>
  </si>
  <si>
    <t>Soberhill wf</t>
  </si>
  <si>
    <t>hull power station</t>
  </si>
  <si>
    <t>humberfield landfill ehvc (1099)</t>
  </si>
  <si>
    <t>lissett wind farm (1155)</t>
  </si>
  <si>
    <t>tansterne biomass</t>
  </si>
  <si>
    <t>withernwick wf dummy</t>
  </si>
  <si>
    <t>Burn Park Cottage</t>
  </si>
  <si>
    <t>alfred gelder street (1001)</t>
  </si>
  <si>
    <t>belthorpe lane (1005)</t>
  </si>
  <si>
    <t>brett street (1020)</t>
  </si>
  <si>
    <t>burton pidsea (1025)</t>
  </si>
  <si>
    <t>butterwick (1028)</t>
  </si>
  <si>
    <t>clarendon street (1030)</t>
  </si>
  <si>
    <t>cornwall street (1035)</t>
  </si>
  <si>
    <t>county road north (1038)</t>
  </si>
  <si>
    <t>driffield (1044)</t>
  </si>
  <si>
    <t>elgar road (1051)</t>
  </si>
  <si>
    <t>endike lane (1054)</t>
  </si>
  <si>
    <t>first avenue (1059)</t>
  </si>
  <si>
    <t>gibson lane (1076)</t>
  </si>
  <si>
    <t>hayton (1080)</t>
  </si>
  <si>
    <t>hessle road 1 (1083)</t>
  </si>
  <si>
    <t>hessle road 2 (1084)</t>
  </si>
  <si>
    <t>holderness (1087)</t>
  </si>
  <si>
    <t>holme upon spalding moor (1091)</t>
  </si>
  <si>
    <t>hunmanby (1100)</t>
  </si>
  <si>
    <t>kirkburn  (1103)</t>
  </si>
  <si>
    <t>marton gate  (1105)</t>
  </si>
  <si>
    <t>national avenue (1109)</t>
  </si>
  <si>
    <t>newport t1 (1112)</t>
  </si>
  <si>
    <t>norwood (1114)</t>
  </si>
  <si>
    <t>plangeo (1117)</t>
  </si>
  <si>
    <t>salthouse road (1121)</t>
  </si>
  <si>
    <t>sandhill lane  (1125)</t>
  </si>
  <si>
    <t>sculcoates (1127)</t>
  </si>
  <si>
    <t>seaton  (1130)</t>
  </si>
  <si>
    <t>skillings lane (1132)</t>
  </si>
  <si>
    <t>southgate (1135)</t>
  </si>
  <si>
    <t>southwood road (1137)</t>
  </si>
  <si>
    <t>spark mill lane (1140)</t>
  </si>
  <si>
    <t>tiverton road (1143)</t>
  </si>
  <si>
    <t>wawne road (1146)</t>
  </si>
  <si>
    <t>west docks (1151)</t>
  </si>
  <si>
    <t>Selby Stor</t>
  </si>
  <si>
    <t>Drax</t>
  </si>
  <si>
    <t>Spaldington WF</t>
  </si>
  <si>
    <t>gascoigne wood (1002)</t>
  </si>
  <si>
    <t>sixpenny wood wf</t>
  </si>
  <si>
    <t>stillingfleet (1015)</t>
  </si>
  <si>
    <t>whitemoor (1019)</t>
  </si>
  <si>
    <t>newport t2 (1025)</t>
  </si>
  <si>
    <t>north selby (1003)</t>
  </si>
  <si>
    <t>olympia mills 11 (1004)</t>
  </si>
  <si>
    <t>riccall (1011)</t>
  </si>
  <si>
    <t>selby 11 (1012)</t>
  </si>
  <si>
    <t>thorpe road 11 (1016)</t>
  </si>
  <si>
    <t>thornhill (1099)</t>
  </si>
  <si>
    <t>Elland</t>
  </si>
  <si>
    <t>todmorden wf</t>
  </si>
  <si>
    <t>bailiff bridge (1002)</t>
  </si>
  <si>
    <t>batley (1005)</t>
  </si>
  <si>
    <t>brighouse 11kv (1008)</t>
  </si>
  <si>
    <t>calder wharf (1012)</t>
  </si>
  <si>
    <t>deighton (1015)</t>
  </si>
  <si>
    <t>denby grange (1018)</t>
  </si>
  <si>
    <t>dowker street (1020)</t>
  </si>
  <si>
    <t>elland (1024)</t>
  </si>
  <si>
    <t>grove street (1028)</t>
  </si>
  <si>
    <t>halifax 11kv (1031)</t>
  </si>
  <si>
    <t>hazelhead (1034)</t>
  </si>
  <si>
    <t>hebden bridge (1039)</t>
  </si>
  <si>
    <t>honley (1041)</t>
  </si>
  <si>
    <t>horbury (1045)</t>
  </si>
  <si>
    <t>lowfield (1054)</t>
  </si>
  <si>
    <t>meltham (1057)</t>
  </si>
  <si>
    <t>mill royd street (1060)</t>
  </si>
  <si>
    <t>mirfield (1063)</t>
  </si>
  <si>
    <t>mytholmroyd (1066)</t>
  </si>
  <si>
    <t>oakes road (1070)</t>
  </si>
  <si>
    <t>park road (1073)</t>
  </si>
  <si>
    <t>prospect road (1076)</t>
  </si>
  <si>
    <t>salterhebble (1079)</t>
  </si>
  <si>
    <t>scholes (1082)</t>
  </si>
  <si>
    <t>slaithwaite (1086)</t>
  </si>
  <si>
    <t>snelsins lane (1089)</t>
  </si>
  <si>
    <t>sowerby bridge 11kv (1092)</t>
  </si>
  <si>
    <t>spenborough (1096)</t>
  </si>
  <si>
    <t>swan bank lane 11 (1155)</t>
  </si>
  <si>
    <t>todmorden (1104)</t>
  </si>
  <si>
    <t>Goole 2</t>
  </si>
  <si>
    <t>Ferrybridge A</t>
  </si>
  <si>
    <t>Twin Rivers</t>
  </si>
  <si>
    <t>goolefields wf</t>
  </si>
  <si>
    <t>rusholme wf</t>
  </si>
  <si>
    <t>SGG</t>
  </si>
  <si>
    <t>crowle (1049)</t>
  </si>
  <si>
    <t>drax 11 (1003)</t>
  </si>
  <si>
    <t>eggborough 11 (1005)</t>
  </si>
  <si>
    <t>ferrybridge 11 (1010)</t>
  </si>
  <si>
    <t>goole 11 (1015)</t>
  </si>
  <si>
    <t>grimethorpe 11 (1017)</t>
  </si>
  <si>
    <t>guardian glass 11 (1018)</t>
  </si>
  <si>
    <t>guardian glass 66 (1019)</t>
  </si>
  <si>
    <t>hemsworth 11 (1020)</t>
  </si>
  <si>
    <t>ledston 11 (1023)</t>
  </si>
  <si>
    <t>monckton 11 (1027)</t>
  </si>
  <si>
    <t>rawcliffe 11 (1028)</t>
  </si>
  <si>
    <t>south elmsall 11 (1013)</t>
  </si>
  <si>
    <t>south kirkby 11 (1031)</t>
  </si>
  <si>
    <t>FMF2</t>
  </si>
  <si>
    <t>Ferrybridge B</t>
  </si>
  <si>
    <t>Hook Moor</t>
  </si>
  <si>
    <t>beal 11 (2010)</t>
  </si>
  <si>
    <t>duke street</t>
  </si>
  <si>
    <t>ferrybridge multifuel</t>
  </si>
  <si>
    <t>wellbeck generation</t>
  </si>
  <si>
    <t>wheldale generation (2102)</t>
  </si>
  <si>
    <t>agfa 33 (2001)</t>
  </si>
  <si>
    <t>audby lane 11 (2002)</t>
  </si>
  <si>
    <t>barwick 11 (2007)</t>
  </si>
  <si>
    <t>carr lane 11 (2019)</t>
  </si>
  <si>
    <t>commonside lane 11 (2023)</t>
  </si>
  <si>
    <t>duke street (2026)</t>
  </si>
  <si>
    <t>dunkeswick 11 (2028)</t>
  </si>
  <si>
    <t>fenton lane 11 (2033)</t>
  </si>
  <si>
    <t>leeds road collingham 11 (2051)</t>
  </si>
  <si>
    <t>ninelands lane 11 (2053)</t>
  </si>
  <si>
    <t>normanton 11 (2056)</t>
  </si>
  <si>
    <t>oakwood lane 11 (2059)</t>
  </si>
  <si>
    <t>pollington 11 (2085)</t>
  </si>
  <si>
    <t>premier way north 1</t>
  </si>
  <si>
    <t>premier way north 2</t>
  </si>
  <si>
    <t>prince of wales 11 (2063)</t>
  </si>
  <si>
    <t>roman avenue 11 (2066)</t>
  </si>
  <si>
    <t>seacroft 11 (2070)</t>
  </si>
  <si>
    <t>sharlston 11 (2073)</t>
  </si>
  <si>
    <t>sherburn 11 (2076)</t>
  </si>
  <si>
    <t>sledmere garth 11 (2079)</t>
  </si>
  <si>
    <t>smith street 11 (2082)</t>
  </si>
  <si>
    <t>tadcaster 11 (2089)</t>
  </si>
  <si>
    <t>warren lane 11</t>
  </si>
  <si>
    <t>weeland road 11 (2095)</t>
  </si>
  <si>
    <t>wellington street 11 (2098)</t>
  </si>
  <si>
    <t>Kings Road_Phase 1</t>
  </si>
  <si>
    <t>Grimsby West</t>
  </si>
  <si>
    <t>PortImm-Gas</t>
  </si>
  <si>
    <t>Queens Road_Phase 2</t>
  </si>
  <si>
    <t>bishopsthorpe33</t>
  </si>
  <si>
    <t>immland33 (2071)</t>
  </si>
  <si>
    <t>lind33</t>
  </si>
  <si>
    <t>tiox33 (2060)</t>
  </si>
  <si>
    <t>bart11 (2001)</t>
  </si>
  <si>
    <t>btp11b (2003)</t>
  </si>
  <si>
    <t>clot11 (2006)</t>
  </si>
  <si>
    <t>conv11 (2008)</t>
  </si>
  <si>
    <t>cony11 (2011)</t>
  </si>
  <si>
    <t>doug11 (2014)</t>
  </si>
  <si>
    <t>east11 (2017)</t>
  </si>
  <si>
    <t>grimd6 (2024)</t>
  </si>
  <si>
    <t>grtc11 (2021)</t>
  </si>
  <si>
    <t>humb11 (2030)</t>
  </si>
  <si>
    <t>lind33 (2041)</t>
  </si>
  <si>
    <t>mars11 (2043)</t>
  </si>
  <si>
    <t>mil33 (2047)</t>
  </si>
  <si>
    <t>quer11 (2054)</t>
  </si>
  <si>
    <t>scar11 (2057)</t>
  </si>
  <si>
    <t>wesc11 (2062)</t>
  </si>
  <si>
    <t>yarb11 (2066)</t>
  </si>
  <si>
    <t>baslow road (1001)</t>
  </si>
  <si>
    <t>Jordonthorpe</t>
  </si>
  <si>
    <t>callywhite lane 11 (1017)</t>
  </si>
  <si>
    <t>dronfield (1004)</t>
  </si>
  <si>
    <t>greenhill (1007)</t>
  </si>
  <si>
    <t>millhouses (1010)</t>
  </si>
  <si>
    <t>woodseats (1013)</t>
  </si>
  <si>
    <t>Brigg biomass</t>
  </si>
  <si>
    <t>Keadby</t>
  </si>
  <si>
    <t>Gayton</t>
  </si>
  <si>
    <t>Laceby Solar</t>
  </si>
  <si>
    <t>Ravensthorpe</t>
  </si>
  <si>
    <t>Scun STOR</t>
  </si>
  <si>
    <t>bagmoor wind farm (3129)</t>
  </si>
  <si>
    <t>fen farm wind farm (3127)</t>
  </si>
  <si>
    <t>fibrogen (3038)</t>
  </si>
  <si>
    <t>grange wf</t>
  </si>
  <si>
    <t>roxby (3084)</t>
  </si>
  <si>
    <t>scawby brook</t>
  </si>
  <si>
    <t>scawby brook_148</t>
  </si>
  <si>
    <t>belmont covert (3002)</t>
  </si>
  <si>
    <t>billet lane (3004)</t>
  </si>
  <si>
    <t>binbrook (3007)</t>
  </si>
  <si>
    <t>boc scunthorpe (3014)</t>
  </si>
  <si>
    <t>bottesford (3015)</t>
  </si>
  <si>
    <t>bridges road (3018)</t>
  </si>
  <si>
    <t>broughton (3022)</t>
  </si>
  <si>
    <t>caistor (3029)</t>
  </si>
  <si>
    <t>corringham road (3034)</t>
  </si>
  <si>
    <t>epworth (3035)</t>
  </si>
  <si>
    <t>firth brown (3039)</t>
  </si>
  <si>
    <t>flixborough (3042)</t>
  </si>
  <si>
    <t>foxhills (3046)</t>
  </si>
  <si>
    <t>grainthorpe (3049)</t>
  </si>
  <si>
    <t>harpswell (3051)</t>
  </si>
  <si>
    <t>haxey (3053)</t>
  </si>
  <si>
    <t>hibaldstow (3055)</t>
  </si>
  <si>
    <t>keddington road (3060)</t>
  </si>
  <si>
    <t>lea road (3067)</t>
  </si>
  <si>
    <t>louth (3070)</t>
  </si>
  <si>
    <t>normanby (3074)</t>
  </si>
  <si>
    <t>north thoresby (3076)</t>
  </si>
  <si>
    <t>pasture road south (3080)</t>
  </si>
  <si>
    <t>scawby brook (3089)</t>
  </si>
  <si>
    <t>south ferriby (3098)</t>
  </si>
  <si>
    <t>south reston (3101)</t>
  </si>
  <si>
    <t>station road (3104)</t>
  </si>
  <si>
    <t>stow (3107)</t>
  </si>
  <si>
    <t>walesby (3109)</t>
  </si>
  <si>
    <t>wrawby (3114)</t>
  </si>
  <si>
    <t>keadby wf</t>
  </si>
  <si>
    <t>UoL</t>
  </si>
  <si>
    <t>Kirkstall</t>
  </si>
  <si>
    <t>abbey road (1001)</t>
  </si>
  <si>
    <t>beeston royds (1006)</t>
  </si>
  <si>
    <t>beeston royds t6/7 (1014)</t>
  </si>
  <si>
    <t>br kirkstall (1016)</t>
  </si>
  <si>
    <t>bramley (1017)</t>
  </si>
  <si>
    <t>burley street (1020)</t>
  </si>
  <si>
    <t>clarendon road (1023)</t>
  </si>
  <si>
    <t>farnley crescent (1026)</t>
  </si>
  <si>
    <t>fir tree lane (1029)</t>
  </si>
  <si>
    <t>gildersome bdfd road (1038)</t>
  </si>
  <si>
    <t>hedley chase (1041)</t>
  </si>
  <si>
    <t>iveson house (1044)</t>
  </si>
  <si>
    <t>middleton town street (1053)</t>
  </si>
  <si>
    <t>morley (1056)</t>
  </si>
  <si>
    <t>sulzers t1 (1063)</t>
  </si>
  <si>
    <t>tingley (1066)</t>
  </si>
  <si>
    <t>upper basinghall street (1071)</t>
  </si>
  <si>
    <t>west park (1075)</t>
  </si>
  <si>
    <t>whingate (1077)</t>
  </si>
  <si>
    <t>whitehall road 11kV (1080)</t>
  </si>
  <si>
    <t>blue boy street (2001)</t>
  </si>
  <si>
    <t>Neepsend</t>
  </si>
  <si>
    <t>claywheels lane (2004)</t>
  </si>
  <si>
    <t>crookesmoor road (2007)</t>
  </si>
  <si>
    <t>loxley road (2011)</t>
  </si>
  <si>
    <t>penistone road (2013)</t>
  </si>
  <si>
    <t>rawson spring road (2016)</t>
  </si>
  <si>
    <t>stannington road (2019)</t>
  </si>
  <si>
    <t>gleadless valley (3001)</t>
  </si>
  <si>
    <t>Norton Lees</t>
  </si>
  <si>
    <t>marmion road (3004)</t>
  </si>
  <si>
    <t>norfolk park (3007)</t>
  </si>
  <si>
    <t>saxon road (3011)</t>
  </si>
  <si>
    <t>snaithing park road (3014)</t>
  </si>
  <si>
    <t>Pitsmoor A forgemasters (4008)</t>
  </si>
  <si>
    <t>Pitsmoor</t>
  </si>
  <si>
    <t>barnsley road (4001)</t>
  </si>
  <si>
    <t>bellhouse road (4004)</t>
  </si>
  <si>
    <t>firth brown (4007)</t>
  </si>
  <si>
    <t>newhall road (4009)</t>
  </si>
  <si>
    <t>stanley street (4013)</t>
  </si>
  <si>
    <t>stevenson road (4016)</t>
  </si>
  <si>
    <t>Northern Gateway Biomass</t>
  </si>
  <si>
    <t>Saltend</t>
  </si>
  <si>
    <t>Staithes Road Gas Facility</t>
  </si>
  <si>
    <t>ellifoot lane (2005)</t>
  </si>
  <si>
    <t>ottringham road (2021)</t>
  </si>
  <si>
    <t>out newton windfarm (2024)</t>
  </si>
  <si>
    <t>roos wf dummy</t>
  </si>
  <si>
    <t>King George Dock 11kV</t>
  </si>
  <si>
    <t>aldbrough gas caverns (2001)</t>
  </si>
  <si>
    <t>easington (2002)</t>
  </si>
  <si>
    <t>hedon road (2011)</t>
  </si>
  <si>
    <t>hull east (2014)</t>
  </si>
  <si>
    <t>patrington road (2025)</t>
  </si>
  <si>
    <t>westcott street (2030)</t>
  </si>
  <si>
    <t>withernsea (2033)</t>
  </si>
  <si>
    <t>yw hull road (2037)</t>
  </si>
  <si>
    <t>arundel street (5001)</t>
  </si>
  <si>
    <t>Sheffield City</t>
  </si>
  <si>
    <t>ellin street (5004)</t>
  </si>
  <si>
    <t>fullerton road (6001)</t>
  </si>
  <si>
    <t>mansfield road (5009)</t>
  </si>
  <si>
    <t>park hill (5012)</t>
  </si>
  <si>
    <t>silver street (5016)</t>
  </si>
  <si>
    <t>victoria street (5019)</t>
  </si>
  <si>
    <t>Newmarket Approach Generation</t>
  </si>
  <si>
    <t>Skelton Grange</t>
  </si>
  <si>
    <t>emerald street (1038)</t>
  </si>
  <si>
    <t>zeneca (1177)</t>
  </si>
  <si>
    <t>allerton hill t1 11kv (1002)</t>
  </si>
  <si>
    <t>allerton hill t2 11kv (1004)</t>
  </si>
  <si>
    <t>alverthorpe road (1005)</t>
  </si>
  <si>
    <t>armouries drive (1008)</t>
  </si>
  <si>
    <t>birkby (1011)</t>
  </si>
  <si>
    <t>brookfield street (1014)</t>
  </si>
  <si>
    <t>burmantofts (1017)</t>
  </si>
  <si>
    <t>burnleyville (1020)</t>
  </si>
  <si>
    <t>buslingthorpe green (1023)</t>
  </si>
  <si>
    <t>carlton hill (1026)</t>
  </si>
  <si>
    <t>clarence road (1029)</t>
  </si>
  <si>
    <t>dalton (1032)</t>
  </si>
  <si>
    <t>dudley hill (1035)</t>
  </si>
  <si>
    <t>folly hall (1040)</t>
  </si>
  <si>
    <t>hillcrest (1055)</t>
  </si>
  <si>
    <t>holbeck (1058)</t>
  </si>
  <si>
    <t>kenmore road (1061)</t>
  </si>
  <si>
    <t>knostrop  (1065)</t>
  </si>
  <si>
    <t>leasowe road (1068)</t>
  </si>
  <si>
    <t>leylands road (1079)</t>
  </si>
  <si>
    <t>liversedge (1082)</t>
  </si>
  <si>
    <t>low moor  (1085)</t>
  </si>
  <si>
    <t>milton place (1094)</t>
  </si>
  <si>
    <t>moor road (1097)</t>
  </si>
  <si>
    <t>nab lane</t>
  </si>
  <si>
    <t>odsal (1100)</t>
  </si>
  <si>
    <t>outwood (1103)</t>
  </si>
  <si>
    <t>pontefract lane t1/2 (1107)</t>
  </si>
  <si>
    <t>pontefract lane t3 (1109)</t>
  </si>
  <si>
    <t>rawdon (1111)</t>
  </si>
  <si>
    <t>rodley lane (1117)</t>
  </si>
  <si>
    <t>royds lane (1124)</t>
  </si>
  <si>
    <t>selby road (1130)</t>
  </si>
  <si>
    <t>springmill street (1137)</t>
  </si>
  <si>
    <t>st andrews road (1138)</t>
  </si>
  <si>
    <t>station lane 25kv (1139)</t>
  </si>
  <si>
    <t>stourton (1145)</t>
  </si>
  <si>
    <t>stourton 132/11kv (1147)</t>
  </si>
  <si>
    <t>sweet street</t>
  </si>
  <si>
    <t>swinnow moor (1150)</t>
  </si>
  <si>
    <t>thornbury (1153)</t>
  </si>
  <si>
    <t>tong street  (1156)</t>
  </si>
  <si>
    <t>varley street (1159)</t>
  </si>
  <si>
    <t>white lee (1165)</t>
  </si>
  <si>
    <t>whitehall road 2/3</t>
  </si>
  <si>
    <t>wibsey (1168)</t>
  </si>
  <si>
    <t>yew green road (1171)</t>
  </si>
  <si>
    <t>york road (1174)</t>
  </si>
  <si>
    <t>chesterfield road</t>
  </si>
  <si>
    <t>Thurcroft</t>
  </si>
  <si>
    <t>green lane generation</t>
  </si>
  <si>
    <t>harworth (1015)</t>
  </si>
  <si>
    <t>maltby (1020)</t>
  </si>
  <si>
    <t>penny hill wf dummy</t>
  </si>
  <si>
    <t>beighton (1001)</t>
  </si>
  <si>
    <t>costhorpe (1003)</t>
  </si>
  <si>
    <t>dinnington (1005)</t>
  </si>
  <si>
    <t>edlington (1007)</t>
  </si>
  <si>
    <t>hackenthorpe (1013)</t>
  </si>
  <si>
    <t>kiveton park (1018)</t>
  </si>
  <si>
    <t>mexborough 1&amp;2 (1022)</t>
  </si>
  <si>
    <t>mexborough 3 (1023)</t>
  </si>
  <si>
    <t>new orchard lane (1025)</t>
  </si>
  <si>
    <t>silverwood (1028)</t>
  </si>
  <si>
    <t>tickhill road (1031)</t>
  </si>
  <si>
    <t>BCB_10MW</t>
  </si>
  <si>
    <t>West Melton</t>
  </si>
  <si>
    <t>BCB_20MW</t>
  </si>
  <si>
    <t>Greenpark Energy Askern (1006)</t>
  </si>
  <si>
    <t>Greenpark Energy Brodsworth (1121)</t>
  </si>
  <si>
    <t>UK power reserve</t>
  </si>
  <si>
    <t>bernard road (1030)</t>
  </si>
  <si>
    <t>blackburn meadows biomass</t>
  </si>
  <si>
    <t>hampole wf</t>
  </si>
  <si>
    <t>trumfleet (1181)</t>
  </si>
  <si>
    <t>tween bridge wf</t>
  </si>
  <si>
    <t>water vole way generation</t>
  </si>
  <si>
    <t>Kilnhurst (1148)</t>
  </si>
  <si>
    <t>aldham (1001)</t>
  </si>
  <si>
    <t>armthorpe (1003)</t>
  </si>
  <si>
    <t>askern (1005)</t>
  </si>
  <si>
    <t>austerfield (1011)</t>
  </si>
  <si>
    <t>balby  (1013)</t>
  </si>
  <si>
    <t>barnburgh (1015)</t>
  </si>
  <si>
    <t>barnsley (1017)</t>
  </si>
  <si>
    <t>barugh (1020)</t>
  </si>
  <si>
    <t>belmont avenue (1024)</t>
  </si>
  <si>
    <t>bentley (1027)</t>
  </si>
  <si>
    <t>blackburn meadows (1031)</t>
  </si>
  <si>
    <t>boc brinsworth (1038)</t>
  </si>
  <si>
    <t>brodsworth (1041)</t>
  </si>
  <si>
    <t>bsc shepcote lane (1043)</t>
  </si>
  <si>
    <t>burton road (1046)</t>
  </si>
  <si>
    <t>darnall (1052)</t>
  </si>
  <si>
    <t>dearne road (1055)</t>
  </si>
  <si>
    <t>denby dale road (1057)</t>
  </si>
  <si>
    <t>doncaster central 25kv (1063)</t>
  </si>
  <si>
    <t>durkar low lane (1067)</t>
  </si>
  <si>
    <t>ecclesfield (1070)</t>
  </si>
  <si>
    <t>elmhirst lane 1  (1072)</t>
  </si>
  <si>
    <t>elmhirst lane 2 (1073)</t>
  </si>
  <si>
    <t>elsecar (1076)</t>
  </si>
  <si>
    <t>fish dam lane (1078)</t>
  </si>
  <si>
    <t>greyfriars road (1092)</t>
  </si>
  <si>
    <t>greyfriars road t3&amp;t4 11 (1213)</t>
  </si>
  <si>
    <t>hickleton (1095)</t>
  </si>
  <si>
    <t>hope (1097)</t>
  </si>
  <si>
    <t>hope cement (1098)</t>
  </si>
  <si>
    <t>houghton main (1101)</t>
  </si>
  <si>
    <t>ici fibres (1113)</t>
  </si>
  <si>
    <t>jarratt street (1115)</t>
  </si>
  <si>
    <t>kirk sandall  (1119)</t>
  </si>
  <si>
    <t>markham gates (1123)</t>
  </si>
  <si>
    <t>network rail mallard way</t>
  </si>
  <si>
    <t>orgreave (1125)</t>
  </si>
  <si>
    <t>park street (1128)</t>
  </si>
  <si>
    <t>penistone  (1132)</t>
  </si>
  <si>
    <t>rawmarsh road 1_2 (1135)</t>
  </si>
  <si>
    <t>rawmarsh road 3_4 (1136)</t>
  </si>
  <si>
    <t>revill lane (1143)</t>
  </si>
  <si>
    <t>rockware (1146)</t>
  </si>
  <si>
    <t>scissett (1150)</t>
  </si>
  <si>
    <t>shirland lane (1153)</t>
  </si>
  <si>
    <t>smithy green (1156)</t>
  </si>
  <si>
    <t>stainforth (1158)</t>
  </si>
  <si>
    <t>stairfoot (1161)</t>
  </si>
  <si>
    <t>stoke street (1166)</t>
  </si>
  <si>
    <t>tankersley park (1169)</t>
  </si>
  <si>
    <t>templeborough (1171)</t>
  </si>
  <si>
    <t>thorne (1174)</t>
  </si>
  <si>
    <t>tinsley wire (1178)</t>
  </si>
  <si>
    <t>ues stocksbridge fume (1184)</t>
  </si>
  <si>
    <t>wakefield monckton road 33 (1187)</t>
  </si>
  <si>
    <t>wath upon dearne</t>
  </si>
  <si>
    <t>west end lane (1192)</t>
  </si>
  <si>
    <t>west moor park (1196)</t>
  </si>
  <si>
    <t>wheatacre road (1198)</t>
  </si>
  <si>
    <t>wheatley park (1200)</t>
  </si>
  <si>
    <t>woodcock street (1202)</t>
  </si>
  <si>
    <t>woolley (1205)</t>
  </si>
  <si>
    <t>worsborough (1207)</t>
  </si>
  <si>
    <t>york street (1210)</t>
  </si>
  <si>
    <t>Templeborough Biomass</t>
  </si>
  <si>
    <t>Wincobank</t>
  </si>
  <si>
    <t>new droppingwell</t>
  </si>
  <si>
    <t>shepcote tinsley (7005)</t>
  </si>
  <si>
    <t>tinsley park road (7008)</t>
  </si>
  <si>
    <t>waverley (7011)</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</si>
  <si>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</si>
  <si>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</si>
  <si>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</si>
  <si>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</si>
  <si>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</si>
  <si>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</si>
  <si>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</si>
  <si>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</si>
  <si>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</si>
  <si>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</si>
  <si>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</si>
  <si>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</si>
  <si>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</si>
  <si>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</si>
  <si>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</si>
  <si>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</si>
  <si>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</si>
  <si>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</si>
  <si>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</si>
  <si>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</si>
  <si>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</si>
  <si>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</si>
  <si>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</si>
  <si>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</si>
  <si>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</si>
  <si>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</si>
  <si>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</si>
  <si>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</si>
  <si>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</si>
  <si>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</si>
  <si>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</si>
  <si>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</si>
  <si>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</si>
  <si>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</si>
  <si>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</si>
  <si>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</si>
  <si>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</si>
  <si>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</si>
  <si>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</si>
  <si>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</si>
  <si>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</si>
  <si>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</si>
  <si>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</si>
  <si>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</si>
  <si>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</si>
  <si>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</si>
  <si>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</si>
  <si>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</si>
  <si>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</si>
  <si>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</si>
  <si>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</si>
  <si>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</si>
  <si>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</si>
  <si>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</si>
  <si>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</si>
  <si>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</si>
  <si>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</si>
  <si>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</si>
  <si>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</si>
  <si>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</si>
  <si>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</si>
  <si>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</si>
  <si>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</si>
  <si>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</si>
  <si>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</si>
  <si>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</si>
  <si>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</si>
  <si>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</si>
  <si>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</si>
  <si>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</si>
  <si>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</si>
  <si>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</si>
  <si>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</si>
  <si>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</si>
  <si>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</si>
  <si>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</si>
  <si>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</si>
  <si>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</si>
  <si>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</si>
  <si>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</si>
  <si>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</si>
  <si>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</si>
  <si>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</si>
  <si>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</si>
  <si>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</si>
  <si>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</si>
  <si>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</si>
  <si>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</si>
  <si>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</si>
  <si>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</si>
  <si>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</si>
  <si>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</si>
  <si>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</si>
  <si>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</si>
  <si>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</si>
  <si>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</si>
  <si>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</si>
  <si>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</si>
  <si>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</si>
  <si>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</si>
  <si>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</si>
  <si>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</si>
  <si>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</si>
  <si>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</si>
  <si>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</si>
  <si>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</si>
  <si>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</si>
  <si>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</si>
  <si>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</si>
  <si>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</si>
  <si>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</si>
  <si>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</si>
  <si>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</si>
  <si>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</si>
  <si>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</si>
  <si>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</si>
  <si>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</si>
  <si>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</si>
  <si>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</si>
  <si>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</si>
  <si>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</si>
  <si>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</si>
  <si>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</si>
  <si>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</si>
  <si>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</si>
  <si>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</si>
  <si>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</si>
  <si>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</si>
  <si>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</si>
  <si>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</si>
  <si>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</si>
  <si>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</si>
  <si>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</si>
  <si>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</si>
  <si>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</si>
  <si>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</si>
  <si>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</si>
  <si>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</si>
  <si>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</si>
  <si>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</si>
  <si>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</si>
  <si>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</si>
  <si>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</si>
  <si>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</si>
  <si>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</si>
  <si>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</si>
  <si>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</si>
  <si>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</si>
  <si>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</si>
  <si>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</si>
  <si>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</si>
  <si>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</si>
  <si>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</si>
  <si>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</si>
  <si>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</si>
  <si>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</si>
  <si>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</si>
  <si>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</si>
  <si>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</si>
  <si>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</si>
  <si>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</si>
  <si>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</si>
  <si>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</si>
  <si>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</si>
  <si>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</si>
  <si>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</si>
  <si>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</si>
  <si>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</si>
  <si>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</si>
  <si>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</si>
  <si>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</si>
  <si>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</si>
  <si>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</si>
  <si>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</si>
  <si>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</si>
  <si>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</si>
  <si>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</si>
  <si>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</si>
  <si>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</si>
  <si>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</si>
  <si>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</si>
  <si>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</si>
  <si>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</si>
  <si>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</si>
  <si>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</si>
  <si>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</si>
  <si>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</si>
  <si>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</si>
  <si>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</si>
  <si>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</si>
  <si>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</si>
  <si>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</si>
  <si>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</si>
  <si>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</si>
  <si>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</si>
  <si>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</si>
  <si>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</si>
  <si>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</si>
  <si>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</si>
  <si>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</si>
  <si>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</si>
  <si>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</si>
  <si>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</si>
  <si>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</si>
  <si>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</si>
  <si>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</si>
  <si>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</si>
  <si>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</si>
  <si>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</si>
  <si>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</si>
  <si>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</si>
  <si>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</si>
  <si>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</si>
  <si>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</si>
  <si>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</si>
  <si>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</si>
  <si>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</si>
  <si>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</si>
  <si>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</si>
  <si>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</si>
  <si>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</si>
  <si>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</si>
  <si>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</si>
  <si>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</si>
  <si>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</si>
  <si>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</si>
  <si>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</si>
  <si>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</si>
  <si>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</si>
  <si>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</si>
  <si>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</si>
  <si>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</si>
  <si>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</si>
  <si>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</si>
  <si>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</si>
  <si>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</si>
  <si>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</si>
  <si>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</si>
  <si>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</si>
  <si>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</si>
  <si>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</si>
  <si>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</si>
  <si>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Red unit charge
p/kWh</t>
  </si>
  <si>
    <t>Amber unit charge
p/kWh</t>
  </si>
  <si>
    <t>Fixed charge 
p/MPAN/day</t>
  </si>
  <si>
    <t>n/a</t>
  </si>
  <si>
    <t>LV and HV properties and Unmetered Supplies tariff calculator</t>
  </si>
  <si>
    <t>EHV property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</si>
  <si>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</si>
  <si>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</si>
  <si>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</si>
  <si>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</si>
  <si>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</si>
  <si>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</si>
  <si>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Capacity charge 
p/kVA/day</t>
  </si>
  <si>
    <t>Exceeded Capacity charge 
p/kVA/day</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</si>
  <si>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</si>
  <si>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</si>
  <si>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</si>
  <si>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</si>
  <si>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</si>
  <si>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</si>
  <si>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</si>
  <si>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</si>
  <si>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</si>
  <si>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</si>
  <si>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</si>
  <si>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</si>
  <si>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</si>
  <si>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</si>
  <si>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</si>
  <si>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</si>
  <si>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</si>
  <si>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</si>
  <si>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</si>
  <si>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</si>
  <si>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</si>
  <si>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</si>
  <si>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</si>
  <si>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</si>
  <si>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</si>
  <si>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</si>
  <si>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</si>
  <si>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</si>
  <si>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</si>
  <si>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</si>
  <si>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</si>
  <si>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</si>
  <si>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</si>
  <si>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</si>
  <si>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</si>
  <si>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</si>
  <si>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</si>
  <si>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</si>
  <si>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206, 274, 306, A26-A29, A56-A59, A81-A84</t>
  </si>
  <si>
    <t>178, 180, 253-255, 259, 353-355, 359, 411, 430-432, 515, 753-755, 759, F05-F09, F15-F29, F35-F39, F45-F59, F65-F89, R40-R44, S05-S09, S15-S29, S35-S39</t>
  </si>
  <si>
    <t>EHV connected</t>
  </si>
  <si>
    <t>132/HV connected</t>
  </si>
  <si>
    <t>132/EHV connected</t>
  </si>
  <si>
    <t>132kV connected</t>
  </si>
  <si>
    <t>33kV generic (demand)</t>
  </si>
  <si>
    <t>33kV generic (generation)</t>
  </si>
  <si>
    <t>132kV generic (demand)</t>
  </si>
  <si>
    <t>132kV generic (generation)</t>
  </si>
  <si>
    <t>132kV/EHV connected</t>
  </si>
  <si>
    <t>132kV/HV connected</t>
  </si>
  <si>
    <t>Greater than 22kV connected - generation</t>
  </si>
  <si>
    <t>Greater than 22kV connected - demand</t>
  </si>
  <si>
    <t>132kV to 33kV generic</t>
  </si>
  <si>
    <t>Version: 1.1 - 01/04/21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</si>
</sst>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
    <numFmt numFmtId="181" formatCode="_-* #,##0.000_-;\-* #,##0.000_-;_-* &quot;-&quot;??_-;_-@_-"/>
    <numFmt numFmtId="182" formatCode="#,##0.00_ ;[Red]\-#,##0.00\ "/>
    <numFmt numFmtId="183" formatCode="0.000;\(0.000\);"/>
  </numFmts>
  <fonts count="38"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u/>
      <sz val="10"/>
      <color indexed="12"/>
      <name val="Arial"/>
      <family val="2"/>
    </font>
    <font>
      <sz val="10"/>
      <name val="Calibri"/>
      <family val="2"/>
      <scheme val="minor"/>
    </font>
    <font>
      <b/>
      <sz val="11"/>
      <color theme="4"/>
      <name val="Calibri"/>
      <family val="2"/>
      <scheme val="minor"/>
    </font>
    <font>
      <sz val="11"/>
      <color rgb="FF9C6500"/>
      <name val="Calibri"/>
      <family val="2"/>
      <scheme val="minor"/>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style="thin">
        <color theme="0"/>
      </left>
      <right style="thin">
        <color theme="0"/>
      </right>
      <top/>
      <bottom style="thin">
        <color theme="0"/>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s>
  <cellStyleXfs count="68">
    <xf numFmtId="0" fontId="0" fillId="0" borderId="0"/>
    <xf numFmtId="0" fontId="12" fillId="0" borderId="0" applyNumberFormat="0" applyFill="0" applyBorder="0" applyAlignment="0" applyProtection="0"/>
    <xf numFmtId="0" fontId="13" fillId="5" borderId="6" applyNumberFormat="0" applyAlignment="0" applyProtection="0"/>
    <xf numFmtId="0" fontId="14" fillId="0" borderId="0" applyNumberFormat="0" applyFill="0" applyBorder="0" applyAlignment="0" applyProtection="0">
      <alignment vertical="top"/>
      <protection locked="0"/>
    </xf>
    <xf numFmtId="0" fontId="19" fillId="0" borderId="8" applyNumberFormat="0" applyFill="0" applyAlignment="0" applyProtection="0"/>
    <xf numFmtId="0" fontId="12" fillId="0" borderId="9" applyNumberFormat="0" applyFill="0" applyAlignment="0" applyProtection="0"/>
    <xf numFmtId="0" fontId="7" fillId="0" borderId="0"/>
    <xf numFmtId="43" fontId="7" fillId="0" borderId="0" applyFont="0" applyFill="0" applyBorder="0" applyAlignment="0" applyProtection="0"/>
    <xf numFmtId="0" fontId="24" fillId="24" borderId="0" applyNumberFormat="0" applyBorder="0" applyAlignment="0" applyProtection="0"/>
    <xf numFmtId="0" fontId="4"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4" fillId="27" borderId="0" applyNumberFormat="0" applyBorder="0" applyAlignment="0" applyProtection="0"/>
    <xf numFmtId="0" fontId="24" fillId="28" borderId="0" applyNumberFormat="0" applyBorder="0" applyAlignment="0" applyProtection="0"/>
    <xf numFmtId="0" fontId="28" fillId="0" borderId="0"/>
    <xf numFmtId="0" fontId="30"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43" fontId="7" fillId="0" borderId="0" applyFont="0" applyFill="0" applyBorder="0" applyAlignment="0" applyProtection="0"/>
    <xf numFmtId="0" fontId="19" fillId="0" borderId="8" applyNumberFormat="0" applyFill="0" applyAlignment="0" applyProtection="0"/>
    <xf numFmtId="0" fontId="12" fillId="0" borderId="9" applyNumberFormat="0" applyFill="0" applyAlignment="0" applyProtection="0"/>
    <xf numFmtId="0" fontId="12" fillId="0" borderId="0" applyNumberFormat="0" applyFill="0" applyBorder="0" applyAlignment="0" applyProtection="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3" fillId="5" borderId="6" applyNumberFormat="0" applyAlignment="0" applyProtection="0"/>
    <xf numFmtId="0" fontId="1" fillId="0" borderId="0"/>
    <xf numFmtId="0" fontId="7" fillId="0" borderId="0"/>
    <xf numFmtId="0" fontId="3" fillId="0" borderId="0"/>
    <xf numFmtId="0" fontId="7" fillId="0" borderId="0"/>
    <xf numFmtId="0" fontId="1" fillId="0" borderId="0"/>
    <xf numFmtId="0" fontId="1" fillId="0" borderId="0"/>
    <xf numFmtId="0" fontId="7" fillId="0" borderId="0"/>
    <xf numFmtId="0" fontId="24" fillId="25" borderId="0" applyNumberFormat="0" applyBorder="0" applyAlignment="0" applyProtection="0"/>
    <xf numFmtId="0" fontId="24" fillId="24" borderId="0" applyNumberFormat="0" applyBorder="0" applyAlignment="0" applyProtection="0"/>
    <xf numFmtId="0" fontId="24" fillId="26" borderId="0" applyNumberFormat="0" applyBorder="0" applyAlignment="0" applyProtection="0"/>
    <xf numFmtId="0" fontId="24" fillId="28"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 fontId="36" fillId="0" borderId="0" applyNumberFormat="0" applyFill="0" applyBorder="0" applyAlignment="0" applyProtection="0"/>
    <xf numFmtId="0" fontId="30" fillId="35" borderId="0" applyNumberFormat="0" applyBorder="0" applyAlignment="0" applyProtection="0"/>
    <xf numFmtId="0" fontId="37" fillId="35" borderId="0" applyNumberFormat="0" applyBorder="0" applyAlignment="0" applyProtection="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3" fillId="0" borderId="0"/>
    <xf numFmtId="0" fontId="1" fillId="0" borderId="0"/>
    <xf numFmtId="0" fontId="7"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7" fillId="0" borderId="0"/>
  </cellStyleXfs>
  <cellXfs count="432">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7" fillId="0" borderId="0" xfId="0" applyFont="1" applyBorder="1" applyAlignment="1">
      <alignment wrapText="1"/>
    </xf>
    <xf numFmtId="0" fontId="8" fillId="0" borderId="0" xfId="0" applyFont="1" applyBorder="1" applyAlignment="1">
      <alignment vertical="top" wrapText="1"/>
    </xf>
    <xf numFmtId="0" fontId="0" fillId="0" borderId="0" xfId="0" applyBorder="1"/>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0" borderId="5" xfId="0" applyFont="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6" fillId="5" borderId="6"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1" fillId="8" borderId="1" xfId="0" applyNumberFormat="1" applyFont="1" applyFill="1" applyBorder="1" applyAlignment="1" applyProtection="1">
      <alignment horizontal="center" vertical="center" wrapText="1"/>
      <protection locked="0"/>
    </xf>
    <xf numFmtId="172" fontId="21" fillId="9" borderId="1" xfId="0" applyNumberFormat="1" applyFont="1" applyFill="1" applyBorder="1" applyAlignment="1" applyProtection="1">
      <alignment horizontal="center" vertical="center"/>
      <protection locked="0"/>
    </xf>
    <xf numFmtId="172"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ont="1" applyFill="1" applyAlignment="1" applyProtection="1">
      <alignment vertical="center"/>
    </xf>
    <xf numFmtId="0" fontId="7" fillId="2" borderId="7" xfId="6" quotePrefix="1" applyFont="1" applyFill="1" applyBorder="1" applyAlignment="1">
      <alignment vertical="center" wrapText="1"/>
    </xf>
    <xf numFmtId="0" fontId="7" fillId="2" borderId="0" xfId="6" applyFont="1"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1" fontId="7" fillId="9" borderId="1" xfId="6" applyNumberFormat="1" applyFont="1" applyFill="1" applyBorder="1" applyAlignment="1" applyProtection="1">
      <alignment horizontal="left" vertical="center" wrapText="1"/>
      <protection locked="0"/>
    </xf>
    <xf numFmtId="0" fontId="7" fillId="2" borderId="0" xfId="6" applyFont="1" applyFill="1" applyAlignment="1">
      <alignment horizontal="center" vertical="center"/>
    </xf>
    <xf numFmtId="166" fontId="7" fillId="2" borderId="0" xfId="6" applyNumberFormat="1" applyFont="1" applyFill="1" applyAlignment="1">
      <alignment horizontal="center" vertical="center"/>
    </xf>
    <xf numFmtId="0" fontId="7" fillId="2" borderId="0" xfId="6" applyFont="1" applyFill="1"/>
    <xf numFmtId="172"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2"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ont="1" applyFill="1" applyAlignment="1" applyProtection="1">
      <alignment horizontal="left" vertical="center" wrapText="1"/>
      <protection locked="0"/>
    </xf>
    <xf numFmtId="49" fontId="12" fillId="6" borderId="0" xfId="1" applyNumberFormat="1" applyFont="1" applyFill="1" applyAlignment="1" applyProtection="1">
      <alignment vertical="center" wrapText="1"/>
      <protection locked="0"/>
    </xf>
    <xf numFmtId="49" fontId="19" fillId="0" borderId="0" xfId="4" applyNumberFormat="1" applyFont="1" applyBorder="1" applyAlignment="1" applyProtection="1">
      <alignment vertical="center"/>
      <protection locked="0"/>
    </xf>
    <xf numFmtId="0" fontId="7" fillId="0" borderId="0" xfId="0" applyFont="1" applyBorder="1" applyProtection="1">
      <protection locked="0"/>
    </xf>
    <xf numFmtId="49" fontId="12" fillId="6" borderId="0" xfId="1" applyNumberFormat="1" applyFont="1" applyFill="1" applyBorder="1" applyAlignment="1" applyProtection="1">
      <alignment vertical="center" wrapText="1"/>
      <protection locked="0"/>
    </xf>
    <xf numFmtId="49" fontId="12" fillId="0" borderId="0" xfId="5" applyNumberFormat="1" applyFont="1" applyBorder="1" applyAlignment="1" applyProtection="1">
      <alignment vertical="center"/>
      <protection locked="0"/>
    </xf>
    <xf numFmtId="49" fontId="12" fillId="0" borderId="0" xfId="5" quotePrefix="1" applyNumberFormat="1" applyFon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5"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8" fillId="0" borderId="5" xfId="0" applyFont="1" applyBorder="1" applyAlignment="1">
      <alignment vertical="center" wrapText="1"/>
    </xf>
    <xf numFmtId="0" fontId="25"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0" fillId="17" borderId="0" xfId="0" applyFill="1" applyBorder="1"/>
    <xf numFmtId="0" fontId="0" fillId="17" borderId="0" xfId="0" applyFill="1" applyBorder="1" applyAlignment="1">
      <alignment vertical="center"/>
    </xf>
    <xf numFmtId="0" fontId="9" fillId="17" borderId="0" xfId="6" applyFont="1" applyFill="1" applyBorder="1" applyAlignment="1">
      <alignment vertical="center"/>
    </xf>
    <xf numFmtId="0" fontId="17" fillId="17" borderId="0" xfId="1" applyNumberFormat="1" applyFont="1" applyFill="1" applyBorder="1" applyAlignment="1" applyProtection="1">
      <alignment horizontal="center" vertical="center" wrapText="1"/>
    </xf>
    <xf numFmtId="0" fontId="17" fillId="17" borderId="0" xfId="1" applyNumberFormat="1" applyFont="1" applyFill="1" applyBorder="1" applyAlignment="1">
      <alignment vertical="center" wrapText="1"/>
    </xf>
    <xf numFmtId="0" fontId="8" fillId="17" borderId="3" xfId="0" applyFont="1" applyFill="1" applyBorder="1" applyAlignment="1">
      <alignment horizontal="left" vertical="center" wrapText="1"/>
    </xf>
    <xf numFmtId="0" fontId="7" fillId="17" borderId="3" xfId="0" applyFont="1" applyFill="1" applyBorder="1" applyAlignment="1">
      <alignment horizontal="center" vertical="center" wrapText="1"/>
    </xf>
    <xf numFmtId="0" fontId="7" fillId="17" borderId="7" xfId="0" applyFont="1" applyFill="1" applyBorder="1" applyAlignment="1">
      <alignment horizontal="center" vertical="center" wrapText="1"/>
    </xf>
    <xf numFmtId="0" fontId="17" fillId="17" borderId="7" xfId="1" applyNumberFormat="1" applyFont="1" applyFill="1" applyBorder="1" applyAlignment="1">
      <alignment horizontal="center" vertical="center" wrapText="1"/>
    </xf>
    <xf numFmtId="0" fontId="14" fillId="0" borderId="0" xfId="3" applyAlignment="1" applyProtection="1"/>
    <xf numFmtId="0" fontId="14" fillId="2" borderId="0" xfId="3" applyFont="1" applyFill="1" applyAlignment="1" applyProtection="1">
      <alignment vertical="center"/>
      <protection hidden="1"/>
    </xf>
    <xf numFmtId="175" fontId="7" fillId="9" borderId="1" xfId="6" applyNumberFormat="1" applyFont="1" applyFill="1" applyBorder="1" applyAlignment="1">
      <alignment horizontal="center" vertical="center" wrapText="1"/>
    </xf>
    <xf numFmtId="0" fontId="7" fillId="9" borderId="1" xfId="6" applyNumberFormat="1" applyFont="1" applyFill="1" applyBorder="1" applyAlignment="1" applyProtection="1">
      <alignment horizontal="left" vertical="center" wrapText="1"/>
    </xf>
    <xf numFmtId="1" fontId="7" fillId="9" borderId="1" xfId="6" applyNumberFormat="1" applyFont="1" applyFill="1" applyBorder="1" applyAlignment="1" applyProtection="1">
      <alignment horizontal="left" vertical="center" wrapText="1"/>
    </xf>
    <xf numFmtId="172" fontId="5" fillId="23" borderId="1" xfId="6" applyNumberFormat="1" applyFont="1" applyFill="1" applyBorder="1" applyAlignment="1" applyProtection="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pplyProtection="1">
      <alignment horizontal="center" vertical="center"/>
    </xf>
    <xf numFmtId="165" fontId="5" fillId="12" borderId="1" xfId="6" applyNumberFormat="1" applyFont="1" applyFill="1" applyBorder="1" applyAlignment="1" applyProtection="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pplyProtection="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7" fillId="0" borderId="0" xfId="1"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8" fillId="7" borderId="5" xfId="0" applyFont="1" applyFill="1" applyBorder="1" applyAlignment="1" applyProtection="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pplyProtection="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pplyProtection="1">
      <alignment horizontal="center" vertical="center" wrapText="1"/>
    </xf>
    <xf numFmtId="174" fontId="4" fillId="30" borderId="1" xfId="9" applyNumberFormat="1" applyFill="1" applyBorder="1" applyAlignment="1" applyProtection="1">
      <alignment vertical="center"/>
      <protection locked="0"/>
    </xf>
    <xf numFmtId="176" fontId="4" fillId="30" borderId="1" xfId="9" applyNumberFormat="1" applyFill="1" applyBorder="1" applyAlignment="1" applyProtection="1">
      <alignment vertical="center"/>
    </xf>
    <xf numFmtId="176" fontId="4" fillId="33" borderId="1" xfId="9" applyNumberFormat="1" applyFill="1" applyBorder="1" applyAlignment="1" applyProtection="1">
      <alignment vertical="center"/>
    </xf>
    <xf numFmtId="176" fontId="7" fillId="31" borderId="1" xfId="10" applyNumberFormat="1" applyFont="1" applyFill="1" applyBorder="1" applyAlignment="1" applyProtection="1">
      <alignment vertical="center"/>
    </xf>
    <xf numFmtId="176" fontId="7" fillId="34" borderId="1" xfId="10" applyNumberFormat="1" applyFont="1" applyFill="1" applyBorder="1" applyAlignment="1" applyProtection="1">
      <alignment vertical="center"/>
    </xf>
    <xf numFmtId="177" fontId="4" fillId="30" borderId="4" xfId="9" applyNumberFormat="1" applyFill="1" applyBorder="1" applyAlignment="1" applyProtection="1">
      <alignment vertical="center"/>
    </xf>
    <xf numFmtId="177"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49" fontId="12" fillId="6" borderId="0" xfId="1" quotePrefix="1" applyNumberFormat="1" applyFon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0" fillId="0" borderId="0" xfId="0" applyFill="1"/>
    <xf numFmtId="49" fontId="19" fillId="0" borderId="0" xfId="4" quotePrefix="1" applyNumberFormat="1" applyFont="1" applyBorder="1" applyAlignment="1" applyProtection="1">
      <alignment horizontal="left" vertical="center"/>
      <protection locked="0"/>
    </xf>
    <xf numFmtId="164" fontId="21" fillId="10" borderId="1" xfId="0" applyNumberFormat="1" applyFont="1" applyFill="1" applyBorder="1" applyAlignment="1" applyProtection="1">
      <alignment horizontal="center" vertical="center"/>
    </xf>
    <xf numFmtId="178" fontId="22" fillId="18" borderId="1" xfId="0" applyNumberFormat="1" applyFont="1" applyFill="1" applyBorder="1" applyAlignment="1" applyProtection="1">
      <alignment horizontal="center" vertical="center"/>
      <protection locked="0"/>
    </xf>
    <xf numFmtId="178" fontId="21" fillId="19" borderId="1" xfId="0" applyNumberFormat="1" applyFont="1" applyFill="1" applyBorder="1" applyAlignment="1" applyProtection="1">
      <alignment horizontal="center" vertical="center"/>
      <protection locked="0"/>
    </xf>
    <xf numFmtId="178" fontId="22" fillId="20" borderId="1" xfId="0" applyNumberFormat="1" applyFont="1" applyFill="1" applyBorder="1" applyAlignment="1" applyProtection="1">
      <alignment horizontal="center" vertical="center"/>
      <protection locked="0"/>
    </xf>
    <xf numFmtId="178" fontId="22" fillId="21" borderId="1" xfId="0" applyNumberFormat="1" applyFont="1" applyFill="1" applyBorder="1" applyAlignment="1" applyProtection="1">
      <alignment horizontal="center" vertical="center"/>
      <protection locked="0"/>
    </xf>
    <xf numFmtId="178" fontId="21" fillId="22" borderId="1" xfId="0" applyNumberFormat="1" applyFont="1" applyFill="1" applyBorder="1" applyAlignment="1" applyProtection="1">
      <alignment horizontal="center" vertical="center"/>
      <protection locked="0"/>
    </xf>
    <xf numFmtId="178" fontId="31" fillId="18" borderId="1" xfId="0" applyNumberFormat="1" applyFont="1" applyFill="1" applyBorder="1" applyAlignment="1" applyProtection="1">
      <alignment horizontal="center" vertical="center" wrapText="1"/>
      <protection locked="0"/>
    </xf>
    <xf numFmtId="178" fontId="10" fillId="19" borderId="1" xfId="0" applyNumberFormat="1" applyFont="1" applyFill="1" applyBorder="1" applyAlignment="1" applyProtection="1">
      <alignment horizontal="center" vertical="center" wrapText="1"/>
      <protection locked="0"/>
    </xf>
    <xf numFmtId="178"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8" fontId="31" fillId="21" borderId="1" xfId="0" applyNumberFormat="1" applyFont="1" applyFill="1" applyBorder="1" applyAlignment="1" applyProtection="1">
      <alignment horizontal="center" vertical="center" wrapText="1"/>
      <protection locked="0"/>
    </xf>
    <xf numFmtId="178"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ont="1"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0" borderId="0" xfId="6" quotePrefix="1" applyFont="1" applyAlignment="1">
      <alignment horizontal="left"/>
    </xf>
    <xf numFmtId="0" fontId="7" fillId="0" borderId="0" xfId="6" applyFont="1"/>
    <xf numFmtId="0" fontId="14" fillId="0" borderId="0" xfId="3" applyFill="1" applyAlignment="1" applyProtection="1">
      <alignment horizontal="left" vertical="center"/>
    </xf>
    <xf numFmtId="0" fontId="7" fillId="36" borderId="0" xfId="6" applyFill="1" applyAlignment="1">
      <alignment horizontal="left" vertical="center"/>
    </xf>
    <xf numFmtId="179" fontId="7" fillId="36" borderId="0" xfId="6" applyNumberFormat="1" applyFill="1" applyAlignment="1">
      <alignment horizontal="left"/>
    </xf>
    <xf numFmtId="0" fontId="21" fillId="8" borderId="1" xfId="0" applyNumberFormat="1" applyFont="1" applyFill="1" applyBorder="1" applyAlignment="1" applyProtection="1">
      <alignment horizontal="center" vertical="center" wrapText="1"/>
      <protection locked="0"/>
    </xf>
    <xf numFmtId="0" fontId="21" fillId="17" borderId="1" xfId="0" applyNumberFormat="1" applyFont="1" applyFill="1" applyBorder="1" applyAlignment="1" applyProtection="1">
      <alignment horizontal="center" vertical="center" wrapText="1"/>
      <protection locked="0"/>
    </xf>
    <xf numFmtId="0" fontId="8" fillId="11" borderId="1" xfId="0" applyFont="1" applyFill="1" applyBorder="1" applyAlignment="1" applyProtection="1">
      <alignment vertical="center" wrapText="1"/>
    </xf>
    <xf numFmtId="0" fontId="33" fillId="0" borderId="1" xfId="16" applyFont="1" applyFill="1" applyBorder="1" applyAlignment="1" applyProtection="1">
      <alignment horizontal="center" vertical="center" wrapText="1"/>
    </xf>
    <xf numFmtId="2" fontId="21" fillId="10"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pplyProtection="1">
      <alignment horizontal="center" vertical="center"/>
      <protection locked="0"/>
    </xf>
    <xf numFmtId="0" fontId="8" fillId="7" borderId="1" xfId="0" applyFont="1" applyFill="1" applyBorder="1" applyAlignment="1" applyProtection="1">
      <alignment vertical="center" wrapText="1"/>
    </xf>
    <xf numFmtId="0" fontId="8" fillId="7" borderId="1" xfId="0" quotePrefix="1"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xf>
    <xf numFmtId="2" fontId="21" fillId="3" borderId="1" xfId="0" applyNumberFormat="1" applyFont="1" applyFill="1" applyBorder="1" applyAlignment="1" applyProtection="1">
      <alignment horizontal="center" vertical="center"/>
    </xf>
    <xf numFmtId="2" fontId="21" fillId="10" borderId="1" xfId="0" applyNumberFormat="1" applyFont="1" applyFill="1" applyBorder="1" applyAlignment="1" applyProtection="1">
      <alignment horizontal="center" vertical="center"/>
    </xf>
    <xf numFmtId="0" fontId="21" fillId="0" borderId="1" xfId="0" applyFont="1" applyBorder="1" applyAlignment="1" applyProtection="1">
      <alignment horizontal="center" vertical="center" wrapText="1"/>
    </xf>
    <xf numFmtId="0" fontId="7" fillId="2" borderId="0" xfId="6" quotePrefix="1" applyFont="1" applyFill="1" applyBorder="1" applyAlignment="1">
      <alignment horizontal="center" vertical="center" wrapText="1"/>
    </xf>
    <xf numFmtId="0" fontId="17" fillId="17" borderId="0" xfId="1" applyNumberFormat="1" applyFont="1" applyFill="1" applyBorder="1" applyAlignment="1">
      <alignment horizontal="center" vertical="center" wrapText="1"/>
    </xf>
    <xf numFmtId="0" fontId="14" fillId="0" borderId="0" xfId="3" applyAlignment="1" applyProtection="1">
      <alignment horizontal="left" vertical="top" wrapText="1"/>
    </xf>
    <xf numFmtId="0" fontId="8" fillId="7" borderId="5" xfId="0" applyFont="1" applyFill="1" applyBorder="1" applyAlignment="1" applyProtection="1">
      <alignment vertical="center" wrapText="1"/>
    </xf>
    <xf numFmtId="0" fontId="25" fillId="18" borderId="1" xfId="0" applyFont="1" applyFill="1" applyBorder="1" applyAlignment="1" applyProtection="1">
      <alignment horizontal="center" vertical="center" wrapText="1"/>
    </xf>
    <xf numFmtId="172" fontId="21" fillId="19" borderId="2" xfId="0" applyNumberFormat="1" applyFont="1" applyFill="1" applyBorder="1" applyAlignment="1" applyProtection="1">
      <alignment horizontal="center" vertical="center" wrapText="1"/>
    </xf>
    <xf numFmtId="0" fontId="25" fillId="20" borderId="1" xfId="0" applyFont="1" applyFill="1" applyBorder="1" applyAlignment="1" applyProtection="1">
      <alignment horizontal="center" vertical="center" wrapText="1"/>
    </xf>
    <xf numFmtId="0" fontId="25" fillId="21" borderId="1" xfId="0" applyFont="1" applyFill="1" applyBorder="1" applyAlignment="1" applyProtection="1">
      <alignment horizontal="center" vertical="center" wrapText="1"/>
    </xf>
    <xf numFmtId="0" fontId="8" fillId="22" borderId="1" xfId="0" applyFont="1" applyFill="1" applyBorder="1" applyAlignment="1" applyProtection="1">
      <alignment horizontal="center" vertical="center" wrapText="1"/>
    </xf>
    <xf numFmtId="0" fontId="7" fillId="17" borderId="1" xfId="0" applyFont="1" applyFill="1" applyBorder="1" applyAlignment="1">
      <alignment horizontal="center" vertical="center" wrapText="1"/>
    </xf>
    <xf numFmtId="0" fontId="7" fillId="17" borderId="0" xfId="0" applyFont="1" applyFill="1" applyBorder="1" applyAlignment="1">
      <alignment horizontal="center" vertical="center" wrapText="1"/>
    </xf>
    <xf numFmtId="0" fontId="7" fillId="2" borderId="0" xfId="6" quotePrefix="1" applyFont="1" applyFill="1" applyBorder="1" applyAlignment="1">
      <alignment vertical="center" wrapText="1"/>
    </xf>
    <xf numFmtId="0" fontId="0" fillId="2" borderId="10" xfId="0" applyFill="1" applyBorder="1"/>
    <xf numFmtId="0" fontId="0" fillId="2" borderId="0" xfId="0" applyFill="1" applyBorder="1"/>
    <xf numFmtId="0" fontId="0" fillId="2" borderId="0" xfId="0" applyFill="1" applyBorder="1" applyAlignment="1">
      <alignment vertical="center"/>
    </xf>
    <xf numFmtId="0" fontId="8" fillId="0" borderId="5" xfId="6" applyFont="1" applyBorder="1" applyAlignment="1">
      <alignment horizontal="center" vertical="center" wrapText="1"/>
    </xf>
    <xf numFmtId="0" fontId="7" fillId="0" borderId="5" xfId="6" applyFont="1" applyBorder="1" applyAlignment="1">
      <alignment horizontal="center" vertical="center" wrapText="1"/>
    </xf>
    <xf numFmtId="0" fontId="7" fillId="17" borderId="1" xfId="6" applyFont="1" applyFill="1" applyBorder="1" applyAlignment="1">
      <alignment horizontal="center" vertical="center" wrapText="1"/>
    </xf>
    <xf numFmtId="0" fontId="7" fillId="4" borderId="1" xfId="6" applyFont="1" applyFill="1" applyBorder="1" applyAlignment="1">
      <alignment horizontal="center" vertical="center" wrapText="1"/>
    </xf>
    <xf numFmtId="0" fontId="8" fillId="0" borderId="5" xfId="0" applyFont="1" applyBorder="1" applyAlignment="1">
      <alignment horizontal="left" vertical="center" wrapText="1" indent="1"/>
    </xf>
    <xf numFmtId="0" fontId="7" fillId="37"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5" xfId="0" applyFont="1" applyBorder="1" applyAlignment="1">
      <alignment horizontal="center" vertical="center" wrapText="1"/>
    </xf>
    <xf numFmtId="180" fontId="7" fillId="4" borderId="1" xfId="0" applyNumberFormat="1" applyFont="1" applyFill="1" applyBorder="1" applyAlignment="1">
      <alignment horizontal="center" vertical="center" wrapText="1"/>
    </xf>
    <xf numFmtId="0" fontId="21" fillId="8" borderId="1" xfId="0" quotePrefix="1" applyFont="1" applyFill="1" applyBorder="1" applyAlignment="1" applyProtection="1">
      <alignment horizontal="center" vertical="center" wrapText="1"/>
      <protection locked="0"/>
    </xf>
    <xf numFmtId="0" fontId="8" fillId="17" borderId="0" xfId="0" applyFont="1" applyFill="1" applyBorder="1" applyAlignment="1">
      <alignment horizontal="left" vertical="center" wrapText="1" indent="1"/>
    </xf>
    <xf numFmtId="0" fontId="8" fillId="17" borderId="0" xfId="0" applyFont="1" applyFill="1" applyBorder="1" applyAlignment="1">
      <alignment horizontal="center" vertical="center" wrapText="1"/>
    </xf>
    <xf numFmtId="0" fontId="7" fillId="17" borderId="0" xfId="6" applyFont="1" applyFill="1" applyAlignment="1">
      <alignment horizontal="center" vertical="center"/>
    </xf>
    <xf numFmtId="166" fontId="7" fillId="17" borderId="0" xfId="6" applyNumberFormat="1" applyFont="1" applyFill="1" applyAlignment="1">
      <alignment horizontal="center" vertical="center"/>
    </xf>
    <xf numFmtId="0" fontId="7" fillId="17" borderId="0" xfId="6" applyFont="1" applyFill="1"/>
    <xf numFmtId="0" fontId="7" fillId="17" borderId="0" xfId="6" applyFont="1" applyFill="1" applyAlignment="1">
      <alignment vertical="center"/>
    </xf>
    <xf numFmtId="0" fontId="7" fillId="4" borderId="1" xfId="0" applyFont="1" applyFill="1" applyBorder="1" applyAlignment="1">
      <alignment vertical="center" wrapText="1"/>
    </xf>
    <xf numFmtId="0" fontId="17" fillId="17" borderId="11" xfId="1" applyNumberFormat="1" applyFont="1" applyFill="1" applyBorder="1" applyAlignment="1">
      <alignment horizontal="center" vertical="center" wrapText="1"/>
    </xf>
    <xf numFmtId="0" fontId="7" fillId="17" borderId="2" xfId="0" applyFont="1" applyFill="1" applyBorder="1" applyAlignment="1">
      <alignment horizontal="center" vertical="center" wrapText="1"/>
    </xf>
    <xf numFmtId="0" fontId="7" fillId="0" borderId="2" xfId="6" applyFont="1" applyFill="1" applyBorder="1" applyAlignment="1">
      <alignment horizontal="center" vertical="center" wrapText="1"/>
    </xf>
    <xf numFmtId="0" fontId="8" fillId="0" borderId="16" xfId="0" applyFont="1" applyFill="1" applyBorder="1" applyAlignment="1">
      <alignment vertical="center" wrapText="1"/>
    </xf>
    <xf numFmtId="0" fontId="7" fillId="0" borderId="16" xfId="0" applyFont="1" applyFill="1" applyBorder="1" applyAlignment="1">
      <alignment horizontal="center" vertical="center" wrapText="1"/>
    </xf>
    <xf numFmtId="0" fontId="7" fillId="0" borderId="16" xfId="0" applyFont="1" applyFill="1" applyBorder="1" applyAlignment="1">
      <alignment vertical="center" wrapText="1"/>
    </xf>
    <xf numFmtId="0" fontId="8" fillId="7" borderId="1" xfId="6" applyFont="1" applyFill="1" applyBorder="1" applyAlignment="1" applyProtection="1">
      <alignment horizontal="center" vertical="center" wrapText="1"/>
      <protection locked="0"/>
    </xf>
    <xf numFmtId="0" fontId="8" fillId="0" borderId="5" xfId="6" applyFont="1" applyBorder="1" applyAlignment="1">
      <alignment vertical="center" wrapText="1"/>
    </xf>
    <xf numFmtId="0" fontId="7" fillId="0" borderId="1" xfId="6" quotePrefix="1" applyFont="1" applyBorder="1" applyAlignment="1">
      <alignment horizontal="center" vertical="center" wrapText="1"/>
    </xf>
    <xf numFmtId="0" fontId="8" fillId="0" borderId="1" xfId="6" applyFont="1" applyBorder="1" applyAlignment="1">
      <alignment vertical="center" wrapText="1"/>
    </xf>
    <xf numFmtId="0" fontId="0" fillId="2" borderId="18" xfId="0" applyFill="1" applyBorder="1" applyAlignment="1">
      <alignment vertical="center"/>
    </xf>
    <xf numFmtId="0" fontId="0" fillId="2" borderId="18" xfId="0" applyFill="1" applyBorder="1" applyAlignment="1">
      <alignment horizontal="center" vertical="center"/>
    </xf>
    <xf numFmtId="166" fontId="0" fillId="2" borderId="18" xfId="0" applyNumberFormat="1" applyFill="1" applyBorder="1" applyAlignment="1">
      <alignment horizontal="center" vertical="center"/>
    </xf>
    <xf numFmtId="0" fontId="0" fillId="2" borderId="18" xfId="0" applyFill="1" applyBorder="1"/>
    <xf numFmtId="0" fontId="0" fillId="2" borderId="19" xfId="0" applyFill="1" applyBorder="1" applyAlignment="1">
      <alignment vertical="center"/>
    </xf>
    <xf numFmtId="0" fontId="0" fillId="2" borderId="19" xfId="0" applyFill="1" applyBorder="1" applyAlignment="1">
      <alignment horizontal="center" vertical="center"/>
    </xf>
    <xf numFmtId="166" fontId="0" fillId="2" borderId="19" xfId="0" applyNumberFormat="1" applyFill="1" applyBorder="1" applyAlignment="1">
      <alignment horizontal="center" vertical="center"/>
    </xf>
    <xf numFmtId="0" fontId="0" fillId="2" borderId="19" xfId="0" applyFill="1" applyBorder="1"/>
    <xf numFmtId="0" fontId="7" fillId="0" borderId="1" xfId="0" quotePrefix="1" applyFont="1" applyBorder="1" applyAlignment="1">
      <alignment horizontal="center" vertical="center" wrapText="1"/>
    </xf>
    <xf numFmtId="0" fontId="8" fillId="7" borderId="1" xfId="0" applyFont="1" applyFill="1" applyBorder="1" applyAlignment="1" applyProtection="1">
      <alignment horizontal="center" vertical="center" wrapText="1"/>
      <protection locked="0"/>
    </xf>
    <xf numFmtId="0" fontId="0" fillId="2" borderId="1" xfId="0" applyFill="1" applyBorder="1" applyAlignment="1">
      <alignment horizontal="left" vertical="center" indent="1"/>
    </xf>
    <xf numFmtId="181" fontId="0" fillId="2" borderId="1" xfId="7" applyNumberFormat="1" applyFont="1" applyFill="1" applyBorder="1" applyAlignment="1">
      <alignment horizontal="center" vertical="center"/>
    </xf>
    <xf numFmtId="0" fontId="7" fillId="2" borderId="1" xfId="0" applyFont="1" applyFill="1" applyBorder="1" applyAlignment="1">
      <alignment horizontal="left" vertical="center" indent="1"/>
    </xf>
    <xf numFmtId="2" fontId="0" fillId="2" borderId="1" xfId="0" applyNumberFormat="1" applyFill="1" applyBorder="1" applyAlignment="1">
      <alignment horizontal="center" vertical="center"/>
    </xf>
    <xf numFmtId="165" fontId="0" fillId="2" borderId="1" xfId="0" applyNumberFormat="1" applyFill="1" applyBorder="1" applyAlignment="1">
      <alignment horizontal="center" vertical="center"/>
    </xf>
    <xf numFmtId="0" fontId="7" fillId="11" borderId="1" xfId="6" applyNumberFormat="1" applyFont="1" applyFill="1" applyBorder="1" applyAlignment="1" applyProtection="1">
      <alignment horizontal="left" vertical="center" wrapText="1"/>
      <protection locked="0"/>
    </xf>
    <xf numFmtId="182" fontId="5" fillId="12" borderId="1" xfId="6" applyNumberFormat="1" applyFont="1" applyFill="1" applyBorder="1" applyAlignment="1" applyProtection="1">
      <alignment horizontal="center" vertical="center"/>
      <protection locked="0"/>
    </xf>
    <xf numFmtId="0" fontId="0" fillId="2" borderId="1" xfId="0" applyFill="1" applyBorder="1" applyAlignment="1">
      <alignment vertical="center" wrapText="1"/>
    </xf>
    <xf numFmtId="0" fontId="0" fillId="2" borderId="1" xfId="0" applyFill="1" applyBorder="1" applyAlignment="1">
      <alignment horizontal="center" vertical="center" wrapText="1"/>
    </xf>
    <xf numFmtId="0" fontId="7" fillId="2" borderId="7" xfId="6" quotePrefix="1" applyFont="1" applyFill="1" applyBorder="1" applyAlignment="1">
      <alignment horizontal="center" vertical="center" wrapText="1"/>
    </xf>
    <xf numFmtId="1" fontId="7" fillId="9" borderId="1" xfId="6" applyNumberFormat="1" applyFont="1" applyFill="1" applyBorder="1" applyAlignment="1" applyProtection="1">
      <alignment horizontal="center" vertical="center" wrapText="1"/>
      <protection locked="0"/>
    </xf>
    <xf numFmtId="0" fontId="17" fillId="17" borderId="10" xfId="1" applyNumberFormat="1" applyFont="1" applyFill="1" applyBorder="1" applyAlignment="1">
      <alignment horizontal="center" vertical="center" wrapText="1"/>
    </xf>
    <xf numFmtId="0" fontId="7" fillId="2" borderId="0" xfId="6" quotePrefix="1" applyFont="1" applyFill="1" applyBorder="1" applyAlignment="1">
      <alignment horizontal="left" vertical="center" wrapText="1"/>
    </xf>
    <xf numFmtId="0" fontId="0" fillId="0" borderId="0" xfId="0" applyAlignment="1">
      <alignment vertical="center"/>
    </xf>
    <xf numFmtId="0" fontId="0" fillId="0" borderId="0" xfId="0" applyBorder="1" applyAlignment="1">
      <alignment vertical="center"/>
    </xf>
    <xf numFmtId="0" fontId="0" fillId="2" borderId="10" xfId="0" applyFill="1" applyBorder="1" applyAlignment="1">
      <alignment vertical="center"/>
    </xf>
    <xf numFmtId="164" fontId="21" fillId="9" borderId="1" xfId="0" applyNumberFormat="1" applyFont="1" applyFill="1" applyBorder="1" applyAlignment="1" applyProtection="1">
      <alignment horizontal="center" vertical="center"/>
      <protection locked="0"/>
    </xf>
    <xf numFmtId="165" fontId="1" fillId="0" borderId="1" xfId="29" applyNumberFormat="1" applyFill="1" applyBorder="1" applyAlignment="1">
      <alignment horizontal="center" vertical="center"/>
    </xf>
    <xf numFmtId="0" fontId="35" fillId="0" borderId="1" xfId="29" applyFont="1" applyFill="1" applyBorder="1" applyAlignment="1">
      <alignment horizontal="center" vertical="center"/>
    </xf>
    <xf numFmtId="0" fontId="35" fillId="0" borderId="1" xfId="29" applyFont="1" applyFill="1" applyBorder="1" applyAlignment="1">
      <alignment horizontal="center" vertical="center" wrapText="1"/>
    </xf>
    <xf numFmtId="165" fontId="1" fillId="0" borderId="1" xfId="29" applyNumberFormat="1" applyBorder="1" applyAlignment="1">
      <alignment horizontal="center" vertical="center"/>
    </xf>
    <xf numFmtId="165" fontId="1" fillId="0" borderId="1" xfId="33" applyNumberFormat="1" applyFill="1" applyBorder="1" applyAlignment="1">
      <alignment horizontal="center" vertical="center"/>
    </xf>
    <xf numFmtId="165" fontId="1" fillId="0" borderId="1" xfId="33" applyNumberFormat="1" applyBorder="1" applyAlignment="1">
      <alignment horizontal="center" vertical="center"/>
    </xf>
    <xf numFmtId="0" fontId="35" fillId="0" borderId="20" xfId="33" applyFont="1" applyFill="1" applyBorder="1" applyAlignment="1">
      <alignment horizontal="center" vertical="center" wrapText="1"/>
    </xf>
    <xf numFmtId="0" fontId="35" fillId="0" borderId="1" xfId="33" applyFont="1" applyFill="1" applyBorder="1" applyAlignment="1">
      <alignment horizontal="center" vertical="center" wrapText="1"/>
    </xf>
    <xf numFmtId="165" fontId="1" fillId="0" borderId="1" xfId="34" applyNumberFormat="1" applyFill="1" applyBorder="1" applyAlignment="1">
      <alignment horizontal="center" vertical="center"/>
    </xf>
    <xf numFmtId="0" fontId="35" fillId="0" borderId="1" xfId="34" applyFont="1" applyFill="1" applyBorder="1" applyAlignment="1">
      <alignment horizontal="center" vertical="center" wrapText="1"/>
    </xf>
    <xf numFmtId="165" fontId="1" fillId="0" borderId="1" xfId="34"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0" fontId="7" fillId="0" borderId="1" xfId="0" applyFont="1" applyBorder="1" applyAlignment="1">
      <alignment vertical="center"/>
    </xf>
    <xf numFmtId="165"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xf>
    <xf numFmtId="0" fontId="7" fillId="37" borderId="5" xfId="6" applyFont="1" applyFill="1" applyBorder="1" applyAlignment="1">
      <alignment horizontal="center" vertical="center" wrapText="1"/>
    </xf>
    <xf numFmtId="169" fontId="7" fillId="4" borderId="1" xfId="6" applyNumberFormat="1" applyFont="1" applyFill="1" applyBorder="1" applyAlignment="1">
      <alignment horizontal="center" vertical="center" wrapText="1"/>
    </xf>
    <xf numFmtId="169" fontId="7" fillId="4" borderId="1" xfId="0" applyNumberFormat="1" applyFont="1" applyFill="1" applyBorder="1" applyAlignment="1">
      <alignment horizontal="center" vertical="center" wrapText="1"/>
    </xf>
    <xf numFmtId="0" fontId="7" fillId="0" borderId="1" xfId="0" applyFont="1" applyBorder="1" applyAlignment="1">
      <alignment horizontal="center" vertical="center"/>
    </xf>
    <xf numFmtId="165" fontId="15" fillId="0" borderId="1" xfId="0" applyNumberFormat="1" applyFont="1" applyBorder="1" applyAlignment="1">
      <alignment horizontal="center" vertical="center"/>
    </xf>
    <xf numFmtId="0" fontId="15" fillId="0" borderId="1" xfId="0" applyFont="1" applyBorder="1" applyAlignment="1">
      <alignment vertical="center" wrapText="1"/>
    </xf>
    <xf numFmtId="0" fontId="21" fillId="0" borderId="5" xfId="0" applyFont="1" applyBorder="1" applyAlignment="1">
      <alignment vertical="center" wrapText="1"/>
    </xf>
    <xf numFmtId="0" fontId="15" fillId="4" borderId="1" xfId="6" applyFont="1" applyFill="1" applyBorder="1" applyAlignment="1">
      <alignment horizontal="center" vertical="center" wrapText="1"/>
    </xf>
    <xf numFmtId="0" fontId="15" fillId="0" borderId="5" xfId="6" applyFont="1" applyBorder="1" applyAlignment="1">
      <alignment horizontal="center" vertical="center" wrapText="1"/>
    </xf>
    <xf numFmtId="0" fontId="15" fillId="0" borderId="1" xfId="6" quotePrefix="1" applyFont="1" applyBorder="1" applyAlignment="1">
      <alignment horizontal="center" vertical="center" wrapText="1"/>
    </xf>
    <xf numFmtId="0" fontId="21" fillId="7" borderId="1" xfId="0" applyFont="1" applyFill="1" applyBorder="1" applyAlignment="1" applyProtection="1">
      <alignment horizontal="center" vertical="center" wrapText="1"/>
      <protection locked="0"/>
    </xf>
    <xf numFmtId="0" fontId="15" fillId="0" borderId="1" xfId="0" applyFont="1" applyBorder="1" applyAlignment="1">
      <alignment vertical="center"/>
    </xf>
    <xf numFmtId="0" fontId="15" fillId="0" borderId="0" xfId="0" applyFont="1"/>
    <xf numFmtId="0" fontId="21" fillId="0" borderId="1" xfId="0" applyFont="1" applyBorder="1" applyAlignment="1">
      <alignment vertical="center" wrapText="1"/>
    </xf>
    <xf numFmtId="169" fontId="15" fillId="4" borderId="1" xfId="0" applyNumberFormat="1" applyFont="1" applyFill="1" applyBorder="1" applyAlignment="1">
      <alignment horizontal="center" vertical="center" wrapText="1"/>
    </xf>
    <xf numFmtId="0" fontId="15" fillId="0" borderId="1" xfId="0" applyFont="1" applyBorder="1" applyAlignment="1">
      <alignment horizontal="center" vertical="center" wrapText="1"/>
    </xf>
    <xf numFmtId="183" fontId="22" fillId="18" borderId="1" xfId="0" applyNumberFormat="1" applyFont="1" applyFill="1" applyBorder="1" applyAlignment="1" applyProtection="1">
      <alignment horizontal="center" vertical="center"/>
      <protection locked="0"/>
    </xf>
    <xf numFmtId="183" fontId="21" fillId="19" borderId="1" xfId="0" applyNumberFormat="1" applyFont="1" applyFill="1" applyBorder="1" applyAlignment="1" applyProtection="1">
      <alignment horizontal="center" vertical="center"/>
      <protection locked="0"/>
    </xf>
    <xf numFmtId="183" fontId="22" fillId="20" borderId="1" xfId="0" applyNumberFormat="1" applyFont="1" applyFill="1" applyBorder="1" applyAlignment="1" applyProtection="1">
      <alignment horizontal="center" vertical="center"/>
      <protection locked="0"/>
    </xf>
    <xf numFmtId="0" fontId="14" fillId="0" borderId="0" xfId="3" applyFont="1" applyFill="1" applyBorder="1" applyAlignment="1" applyProtection="1">
      <alignment horizontal="left" vertical="center"/>
    </xf>
    <xf numFmtId="0" fontId="7" fillId="0" borderId="0" xfId="0" quotePrefix="1" applyFont="1" applyAlignment="1" applyProtection="1">
      <alignment horizontal="left" vertical="top" wrapText="1"/>
      <protection locked="0"/>
    </xf>
    <xf numFmtId="49" fontId="12" fillId="6" borderId="0" xfId="1" applyNumberFormat="1" applyFont="1" applyFill="1" applyAlignment="1" applyProtection="1">
      <alignment horizontal="center" vertical="center" wrapText="1"/>
      <protection locked="0"/>
    </xf>
    <xf numFmtId="0" fontId="8" fillId="0" borderId="0" xfId="0" applyFont="1" applyAlignment="1" applyProtection="1">
      <alignment horizontal="left" vertical="top" wrapText="1"/>
      <protection locked="0"/>
    </xf>
    <xf numFmtId="0" fontId="7" fillId="0" borderId="1" xfId="0" applyFont="1" applyBorder="1" applyAlignment="1">
      <alignment horizontal="center" vertical="center" wrapText="1"/>
    </xf>
    <xf numFmtId="0" fontId="8" fillId="0" borderId="1" xfId="0" applyFont="1" applyBorder="1" applyAlignment="1">
      <alignment horizontal="left" vertical="center" wrapText="1" indent="1"/>
    </xf>
    <xf numFmtId="0" fontId="8" fillId="17" borderId="0"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indent="1"/>
    </xf>
    <xf numFmtId="0" fontId="8" fillId="0" borderId="1" xfId="6" applyFont="1" applyBorder="1" applyAlignment="1">
      <alignment horizontal="center" vertical="center" wrapText="1"/>
    </xf>
    <xf numFmtId="0" fontId="7" fillId="0" borderId="2" xfId="6" applyFont="1" applyBorder="1" applyAlignment="1">
      <alignment horizontal="center" vertical="center" wrapText="1"/>
    </xf>
    <xf numFmtId="0" fontId="8"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4" borderId="2" xfId="0" applyFont="1" applyFill="1" applyBorder="1" applyAlignment="1">
      <alignment horizontal="center" vertical="center" wrapText="1"/>
    </xf>
    <xf numFmtId="0" fontId="8" fillId="0" borderId="1" xfId="0" applyFont="1" applyBorder="1" applyAlignment="1">
      <alignment vertical="center" wrapText="1"/>
    </xf>
    <xf numFmtId="0" fontId="7" fillId="0" borderId="1" xfId="0" applyFont="1" applyFill="1" applyBorder="1" applyAlignment="1">
      <alignment horizontal="center" vertical="center" wrapText="1"/>
    </xf>
    <xf numFmtId="0" fontId="7" fillId="0" borderId="1" xfId="6" applyFont="1" applyFill="1" applyBorder="1" applyAlignment="1">
      <alignment horizontal="center" vertical="center" wrapText="1"/>
    </xf>
    <xf numFmtId="0" fontId="7" fillId="37" borderId="1" xfId="0" applyFont="1" applyFill="1" applyBorder="1" applyAlignment="1">
      <alignment horizontal="center" vertical="center" wrapText="1"/>
    </xf>
    <xf numFmtId="0" fontId="25" fillId="18" borderId="1" xfId="0" applyFont="1" applyFill="1" applyBorder="1" applyAlignment="1" applyProtection="1">
      <alignment horizontal="center" vertical="center" wrapText="1"/>
      <protection locked="0"/>
    </xf>
    <xf numFmtId="0" fontId="8" fillId="0" borderId="1" xfId="6" applyFont="1" applyBorder="1" applyAlignment="1">
      <alignment horizontal="left" vertical="center" wrapText="1"/>
    </xf>
    <xf numFmtId="0" fontId="8" fillId="7" borderId="1"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0" fillId="38" borderId="1" xfId="0" applyFill="1" applyBorder="1" applyAlignment="1">
      <alignment vertical="center"/>
    </xf>
    <xf numFmtId="0" fontId="7" fillId="0" borderId="1" xfId="0" applyFont="1" applyBorder="1" applyAlignment="1">
      <alignment horizontal="center" vertical="center" wrapText="1"/>
    </xf>
    <xf numFmtId="0" fontId="7" fillId="0" borderId="1" xfId="6" applyFont="1" applyBorder="1" applyAlignment="1">
      <alignment vertical="center" wrapText="1"/>
    </xf>
    <xf numFmtId="0" fontId="7" fillId="0" borderId="1" xfId="67" applyFont="1" applyBorder="1" applyAlignment="1">
      <alignment vertical="center" wrapText="1"/>
    </xf>
    <xf numFmtId="0" fontId="33" fillId="0" borderId="1" xfId="16" applyNumberFormat="1" applyFont="1" applyFill="1" applyBorder="1" applyAlignment="1" applyProtection="1">
      <alignment horizontal="center" vertical="center" wrapText="1"/>
    </xf>
    <xf numFmtId="0" fontId="21" fillId="0" borderId="1" xfId="0" applyNumberFormat="1" applyFont="1" applyBorder="1" applyAlignment="1" applyProtection="1">
      <alignment horizontal="center" vertical="center" wrapText="1"/>
    </xf>
    <xf numFmtId="0" fontId="15" fillId="0" borderId="0" xfId="0" quotePrefix="1" applyNumberFormat="1" applyFont="1" applyAlignment="1" applyProtection="1">
      <alignment horizontal="left" vertical="top" wrapText="1"/>
    </xf>
    <xf numFmtId="49" fontId="12" fillId="6" borderId="0" xfId="1" applyNumberFormat="1" applyFont="1" applyFill="1" applyAlignment="1" applyProtection="1">
      <alignment horizontal="left" vertical="center" wrapText="1"/>
      <protection locked="0"/>
    </xf>
    <xf numFmtId="0" fontId="7" fillId="0" borderId="0" xfId="0" quotePrefix="1" applyFont="1" applyAlignment="1">
      <alignment horizontal="left" wrapText="1"/>
    </xf>
    <xf numFmtId="0" fontId="20" fillId="0" borderId="0" xfId="0" quotePrefix="1" applyNumberFormat="1" applyFont="1" applyAlignment="1" applyProtection="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5" fillId="0" borderId="0" xfId="0" quotePrefix="1" applyNumberFormat="1" applyFont="1" applyFill="1" applyAlignment="1" applyProtection="1">
      <alignment horizontal="left" vertical="top" wrapText="1"/>
    </xf>
    <xf numFmtId="49" fontId="12" fillId="6" borderId="0" xfId="1" applyNumberFormat="1" applyFont="1" applyFill="1" applyAlignment="1" applyProtection="1">
      <alignment horizontal="center" vertical="center" wrapText="1"/>
      <protection locked="0"/>
    </xf>
    <xf numFmtId="0" fontId="8" fillId="0" borderId="0" xfId="0" applyFont="1" applyAlignment="1" applyProtection="1">
      <alignment horizontal="left" vertical="top" wrapText="1"/>
      <protection locked="0"/>
    </xf>
    <xf numFmtId="0" fontId="8" fillId="0" borderId="0" xfId="0" applyFont="1" applyAlignment="1"/>
    <xf numFmtId="0" fontId="17" fillId="6" borderId="1" xfId="1" applyNumberFormat="1" applyFont="1" applyFill="1" applyBorder="1" applyAlignment="1">
      <alignment horizontal="center" vertical="center" wrapText="1"/>
    </xf>
    <xf numFmtId="172" fontId="21" fillId="19" borderId="2" xfId="0" applyNumberFormat="1" applyFont="1" applyFill="1" applyBorder="1" applyAlignment="1" applyProtection="1">
      <alignment horizontal="center" vertical="center"/>
      <protection locked="0"/>
    </xf>
    <xf numFmtId="172" fontId="21" fillId="19" borderId="4"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8" fillId="7" borderId="2"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 fillId="0" borderId="1" xfId="0" applyFont="1" applyBorder="1" applyAlignment="1">
      <alignment horizontal="left" vertical="center" wrapText="1" indent="1"/>
    </xf>
    <xf numFmtId="0" fontId="7" fillId="17" borderId="0" xfId="0" applyFont="1" applyFill="1" applyBorder="1" applyAlignment="1">
      <alignment horizontal="left" vertical="center" wrapText="1"/>
    </xf>
    <xf numFmtId="0" fontId="8" fillId="17" borderId="0"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indent="1"/>
    </xf>
    <xf numFmtId="0" fontId="8" fillId="0" borderId="3" xfId="0" applyFont="1" applyBorder="1" applyAlignment="1">
      <alignment horizontal="left" vertical="center" wrapText="1" indent="1"/>
    </xf>
    <xf numFmtId="0" fontId="8" fillId="0" borderId="4" xfId="0" applyFont="1" applyBorder="1" applyAlignment="1">
      <alignment horizontal="left" vertical="center" wrapText="1" inden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6" applyFont="1" applyBorder="1" applyAlignment="1">
      <alignment horizontal="center" vertical="center" wrapText="1"/>
    </xf>
    <xf numFmtId="0" fontId="7" fillId="0" borderId="2" xfId="6" applyFont="1" applyBorder="1" applyAlignment="1">
      <alignment horizontal="center" vertical="center" wrapText="1"/>
    </xf>
    <xf numFmtId="0" fontId="7" fillId="0" borderId="3" xfId="6" applyFont="1" applyBorder="1" applyAlignment="1">
      <alignment horizontal="center" vertical="center" wrapText="1"/>
    </xf>
    <xf numFmtId="0" fontId="7" fillId="0" borderId="4" xfId="6" applyFont="1" applyBorder="1" applyAlignment="1">
      <alignment horizontal="center" vertical="center" wrapText="1"/>
    </xf>
    <xf numFmtId="0" fontId="7" fillId="0" borderId="1" xfId="6" applyFont="1" applyBorder="1" applyAlignment="1">
      <alignment horizontal="center" vertical="center" wrapText="1"/>
    </xf>
    <xf numFmtId="0" fontId="7" fillId="4" borderId="2" xfId="6" applyFont="1" applyFill="1" applyBorder="1" applyAlignment="1">
      <alignment horizontal="center" vertical="center" wrapText="1"/>
    </xf>
    <xf numFmtId="0" fontId="7" fillId="4" borderId="4" xfId="6" applyFont="1" applyFill="1" applyBorder="1" applyAlignment="1">
      <alignment horizontal="center"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8"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4" borderId="2"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8" fillId="0" borderId="1" xfId="0" applyFont="1" applyBorder="1" applyAlignment="1">
      <alignment vertical="center" wrapText="1"/>
    </xf>
    <xf numFmtId="180" fontId="7" fillId="4" borderId="2" xfId="0" applyNumberFormat="1" applyFont="1" applyFill="1" applyBorder="1" applyAlignment="1">
      <alignment horizontal="center" vertical="center" wrapText="1"/>
    </xf>
    <xf numFmtId="180" fontId="7" fillId="4" borderId="4"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6"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7" fillId="17" borderId="12" xfId="0" applyFont="1" applyFill="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17" borderId="12" xfId="0" applyFont="1" applyFill="1" applyBorder="1" applyAlignment="1">
      <alignment horizontal="left" vertical="center" wrapText="1"/>
    </xf>
    <xf numFmtId="0" fontId="17" fillId="6" borderId="2" xfId="1" applyNumberFormat="1" applyFont="1" applyFill="1" applyBorder="1" applyAlignment="1">
      <alignment horizontal="center" vertical="center" wrapText="1"/>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25" fillId="18" borderId="2" xfId="0" applyFont="1" applyFill="1" applyBorder="1" applyAlignment="1" applyProtection="1">
      <alignment horizontal="center" vertical="center" wrapText="1"/>
      <protection locked="0"/>
    </xf>
    <xf numFmtId="0" fontId="25" fillId="18" borderId="3" xfId="0" applyFont="1" applyFill="1" applyBorder="1" applyAlignment="1" applyProtection="1">
      <alignment horizontal="center" vertical="center" wrapText="1"/>
      <protection locked="0"/>
    </xf>
    <xf numFmtId="0" fontId="25" fillId="18" borderId="4" xfId="0" applyFont="1" applyFill="1" applyBorder="1" applyAlignment="1" applyProtection="1">
      <alignment horizontal="center" vertical="center" wrapText="1"/>
      <protection locked="0"/>
    </xf>
    <xf numFmtId="0" fontId="7" fillId="2" borderId="7" xfId="0" quotePrefix="1" applyFont="1" applyFill="1" applyBorder="1" applyAlignment="1">
      <alignment horizontal="lef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7" fillId="2" borderId="7" xfId="6" quotePrefix="1" applyFont="1" applyFill="1" applyBorder="1" applyAlignment="1">
      <alignment horizontal="left" vertical="center" wrapText="1"/>
    </xf>
    <xf numFmtId="0" fontId="0" fillId="0" borderId="7" xfId="0" applyBorder="1" applyAlignment="1">
      <alignment horizontal="left" vertical="center" wrapText="1"/>
    </xf>
    <xf numFmtId="0" fontId="7" fillId="37" borderId="1" xfId="0" applyFont="1" applyFill="1" applyBorder="1" applyAlignment="1">
      <alignment horizontal="center" vertical="center" wrapText="1"/>
    </xf>
    <xf numFmtId="0" fontId="8" fillId="7" borderId="10" xfId="0" applyFont="1" applyFill="1" applyBorder="1" applyAlignment="1" applyProtection="1">
      <alignment horizontal="center" vertical="center" wrapText="1"/>
      <protection locked="0"/>
    </xf>
    <xf numFmtId="0" fontId="8" fillId="7" borderId="0" xfId="0" applyFont="1" applyFill="1" applyBorder="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8" fillId="0" borderId="1" xfId="6" applyFont="1" applyBorder="1" applyAlignment="1">
      <alignment horizontal="left" vertical="center" wrapText="1"/>
    </xf>
    <xf numFmtId="0" fontId="6" fillId="0" borderId="1" xfId="0" applyFont="1" applyBorder="1" applyAlignment="1">
      <alignment wrapText="1"/>
    </xf>
    <xf numFmtId="0" fontId="0" fillId="0" borderId="1" xfId="0" applyBorder="1" applyAlignment="1"/>
    <xf numFmtId="0" fontId="8" fillId="7" borderId="1" xfId="0" applyFont="1" applyFill="1" applyBorder="1" applyAlignment="1">
      <alignment horizontal="center" vertical="center" wrapText="1"/>
    </xf>
    <xf numFmtId="0" fontId="10" fillId="0" borderId="1" xfId="0" applyFont="1" applyBorder="1" applyAlignment="1">
      <alignment vertical="top" wrapText="1"/>
    </xf>
    <xf numFmtId="0" fontId="10" fillId="0" borderId="1" xfId="0" applyFont="1" applyBorder="1" applyAlignment="1">
      <alignment wrapText="1"/>
    </xf>
    <xf numFmtId="0" fontId="8" fillId="0" borderId="1" xfId="0" applyFont="1" applyBorder="1" applyAlignment="1"/>
    <xf numFmtId="0" fontId="0" fillId="0" borderId="1" xfId="0" applyBorder="1" applyAlignment="1">
      <alignment vertical="top" wrapText="1"/>
    </xf>
    <xf numFmtId="0" fontId="17" fillId="6" borderId="1" xfId="1" applyNumberFormat="1" applyFont="1" applyFill="1" applyBorder="1" applyAlignment="1" applyProtection="1">
      <alignment horizontal="center" vertical="center" wrapText="1"/>
    </xf>
    <xf numFmtId="0" fontId="8" fillId="7" borderId="2" xfId="0" applyFont="1" applyFill="1" applyBorder="1" applyAlignment="1" applyProtection="1">
      <alignment horizontal="center" vertical="center" wrapText="1"/>
    </xf>
    <xf numFmtId="0" fontId="8" fillId="7" borderId="4" xfId="0" applyFont="1" applyFill="1" applyBorder="1" applyAlignment="1" applyProtection="1">
      <alignment horizontal="center" vertical="center" wrapText="1"/>
    </xf>
    <xf numFmtId="0" fontId="7" fillId="0" borderId="13" xfId="0"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8" fillId="7" borderId="5" xfId="0" applyFont="1" applyFill="1" applyBorder="1" applyAlignment="1" applyProtection="1">
      <alignment horizontal="center" vertical="center" wrapText="1"/>
      <protection locked="0"/>
    </xf>
    <xf numFmtId="0" fontId="0" fillId="0" borderId="17" xfId="0" applyBorder="1" applyAlignment="1">
      <alignment horizontal="center" vertical="center" wrapText="1"/>
    </xf>
    <xf numFmtId="0" fontId="7" fillId="0" borderId="0" xfId="0" applyFont="1" applyBorder="1" applyAlignment="1">
      <alignment horizontal="left" vertical="center" wrapText="1"/>
    </xf>
    <xf numFmtId="0" fontId="0" fillId="0" borderId="0" xfId="0" applyBorder="1" applyAlignment="1">
      <alignment horizontal="left" vertical="center" wrapText="1"/>
    </xf>
    <xf numFmtId="0" fontId="8" fillId="7" borderId="17" xfId="0" applyFont="1" applyFill="1" applyBorder="1" applyAlignment="1" applyProtection="1">
      <alignment horizontal="center" vertical="center" wrapText="1"/>
      <protection locked="0"/>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2" xfId="6" applyFont="1" applyBorder="1" applyAlignment="1">
      <alignment vertical="center" wrapText="1"/>
    </xf>
    <xf numFmtId="0" fontId="7" fillId="0" borderId="3" xfId="6" applyFont="1" applyBorder="1" applyAlignment="1">
      <alignment vertical="center" wrapText="1"/>
    </xf>
    <xf numFmtId="0" fontId="7" fillId="0" borderId="4" xfId="6" applyFont="1" applyBorder="1" applyAlignment="1">
      <alignment vertical="center" wrapText="1"/>
    </xf>
    <xf numFmtId="0" fontId="8" fillId="7" borderId="5" xfId="6" applyFont="1" applyFill="1" applyBorder="1" applyAlignment="1" applyProtection="1">
      <alignment horizontal="center" vertical="center" wrapText="1"/>
      <protection locked="0"/>
    </xf>
    <xf numFmtId="0" fontId="8" fillId="7" borderId="17" xfId="6" applyFont="1" applyFill="1" applyBorder="1" applyAlignment="1" applyProtection="1">
      <alignment horizontal="center" vertical="center" wrapText="1"/>
      <protection locked="0"/>
    </xf>
    <xf numFmtId="0" fontId="21" fillId="7" borderId="2" xfId="0" applyFont="1" applyFill="1" applyBorder="1" applyAlignment="1" applyProtection="1">
      <alignment horizontal="center" vertical="center" wrapText="1"/>
      <protection locked="0"/>
    </xf>
    <xf numFmtId="0" fontId="21" fillId="7" borderId="3" xfId="0" applyFont="1" applyFill="1" applyBorder="1" applyAlignment="1" applyProtection="1">
      <alignment horizontal="center" vertical="center" wrapText="1"/>
      <protection locked="0"/>
    </xf>
    <xf numFmtId="0" fontId="21" fillId="7" borderId="4" xfId="0" applyFont="1" applyFill="1" applyBorder="1" applyAlignment="1" applyProtection="1">
      <alignment horizontal="center" vertical="center" wrapText="1"/>
      <protection locked="0"/>
    </xf>
    <xf numFmtId="0" fontId="7" fillId="2" borderId="0" xfId="0" quotePrefix="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0" fillId="17" borderId="0" xfId="15" quotePrefix="1" applyFill="1" applyBorder="1" applyAlignment="1">
      <alignment horizontal="left" vertical="top" wrapText="1"/>
    </xf>
    <xf numFmtId="0" fontId="26" fillId="6" borderId="2" xfId="1" applyNumberFormat="1" applyFont="1" applyFill="1" applyBorder="1" applyAlignment="1" applyProtection="1">
      <alignment horizontal="center" vertical="center" wrapText="1"/>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8" fillId="7" borderId="2" xfId="0" applyFont="1" applyFill="1" applyBorder="1" applyAlignment="1" applyProtection="1">
      <alignment horizontal="left" vertical="center" wrapText="1"/>
    </xf>
    <xf numFmtId="0" fontId="8" fillId="7" borderId="3" xfId="0" applyFont="1" applyFill="1" applyBorder="1" applyAlignment="1" applyProtection="1">
      <alignment horizontal="left" vertical="center" wrapText="1"/>
    </xf>
    <xf numFmtId="0" fontId="8" fillId="7" borderId="4" xfId="0" applyFont="1" applyFill="1" applyBorder="1" applyAlignment="1" applyProtection="1">
      <alignment horizontal="left" vertical="center" wrapText="1"/>
    </xf>
    <xf numFmtId="0" fontId="26" fillId="6" borderId="2" xfId="1" applyNumberFormat="1" applyFont="1" applyFill="1" applyBorder="1" applyAlignment="1" applyProtection="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7" fillId="0" borderId="0" xfId="0" quotePrefix="1" applyFont="1" applyAlignment="1" applyProtection="1">
      <alignment horizontal="left" vertical="top" wrapText="1"/>
    </xf>
    <xf numFmtId="0" fontId="7" fillId="0" borderId="0" xfId="0" quotePrefix="1" applyFont="1" applyAlignment="1" applyProtection="1">
      <alignment horizontal="left"/>
    </xf>
  </cellXfs>
  <cellStyles count="68">
    <cellStyle name="=C:\WINNT\SYSTEM32\COMMAND.COM" xfId="35" xr:uid="{5B1CF6F7-CFFA-4120-A548-889354CC839C}"/>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60% - Accent2 2" xfId="36" xr:uid="{1C507D63-BEB0-44F8-ACFE-A4F75C63D302}"/>
    <cellStyle name="Accent1" xfId="8" builtinId="29"/>
    <cellStyle name="Accent1 2" xfId="37" xr:uid="{C33B6815-FDBA-4A5E-95FA-E79677A21DFC}"/>
    <cellStyle name="Accent4" xfId="11" builtinId="41"/>
    <cellStyle name="Accent4 2" xfId="38" xr:uid="{886A6926-A13E-4B95-978F-2C6BF2344948}"/>
    <cellStyle name="Accent6" xfId="13" builtinId="49"/>
    <cellStyle name="Accent6 2" xfId="39" xr:uid="{2471866C-E4FD-4EF3-BDC2-ADA7B16C807C}"/>
    <cellStyle name="Comma 2" xfId="7" xr:uid="{00000000-0005-0000-0000-000008000000}"/>
    <cellStyle name="Comma 2 2" xfId="20" xr:uid="{2F0FFC03-E006-47C9-BD6A-1BD7B6CE11FF}"/>
    <cellStyle name="Comma 2 2 2" xfId="40" xr:uid="{313AB4D2-297E-4876-B9B4-4D9F87673EE8}"/>
    <cellStyle name="Comma 2 3" xfId="21" xr:uid="{475A2827-A6DC-4A65-85AA-F34C9A00A238}"/>
    <cellStyle name="Comma 2 3 2" xfId="41" xr:uid="{FB943B6B-63E6-4DDD-AD35-B017F3A1B9E2}"/>
    <cellStyle name="Comma 2 4" xfId="42" xr:uid="{8A70C624-70FB-4D36-8364-88CEC873886F}"/>
    <cellStyle name="Comma 2 5" xfId="43" xr:uid="{7BCB8364-35D3-4AA2-8B10-792AA0300CA4}"/>
    <cellStyle name="Comma 3" xfId="44" xr:uid="{D3D87D79-96EA-4F5A-A9D4-BCFD67238681}"/>
    <cellStyle name="Heading 2" xfId="4" builtinId="17"/>
    <cellStyle name="Heading 2 2" xfId="22" xr:uid="{C644AE1F-65B6-44EB-8267-E6889B3F1345}"/>
    <cellStyle name="Heading 3" xfId="5" builtinId="18"/>
    <cellStyle name="Heading 3 2" xfId="23" xr:uid="{1481C434-85CC-4F89-9569-364DFE82BE2F}"/>
    <cellStyle name="Heading 4" xfId="1" builtinId="19"/>
    <cellStyle name="Heading 4 2" xfId="24" xr:uid="{AC58A369-6E43-4A01-A7E4-A550D1E63B11}"/>
    <cellStyle name="Hyperlink" xfId="3" builtinId="8"/>
    <cellStyle name="Hyperlink 2" xfId="25" xr:uid="{2F324768-473C-45AA-8916-3124B5063BF7}"/>
    <cellStyle name="Hyperlink 2 2" xfId="26" xr:uid="{9A26F071-2749-4ACD-8BE4-7A57221EB332}"/>
    <cellStyle name="Hyperlink 2 3" xfId="27" xr:uid="{19E80B70-25D1-4F81-9879-B27D886A9ADC}"/>
    <cellStyle name="Input" xfId="2" builtinId="20"/>
    <cellStyle name="Input 2" xfId="28" xr:uid="{9DCF3F9E-E398-497D-A384-4E1A50D0C600}"/>
    <cellStyle name="LinksFrom_CEPATNEI" xfId="45" xr:uid="{95B11DBB-5C70-4FAF-B959-F961D1C5D3A4}"/>
    <cellStyle name="Neutral" xfId="15" builtinId="28"/>
    <cellStyle name="Neutral 2" xfId="46" xr:uid="{BBF6BC47-F762-462B-99AA-3589ABF8D42E}"/>
    <cellStyle name="Neutral 2 2" xfId="47" xr:uid="{6DCFADD9-3EE4-47E3-AB77-1FBC442777D5}"/>
    <cellStyle name="Normal" xfId="0" builtinId="0"/>
    <cellStyle name="Normal 10" xfId="48" xr:uid="{5CCFED4C-9BDB-408A-AB11-AF2F54D91917}"/>
    <cellStyle name="Normal 2" xfId="6" xr:uid="{00000000-0005-0000-0000-000010000000}"/>
    <cellStyle name="Normal 3" xfId="14" xr:uid="{00000000-0005-0000-0000-000011000000}"/>
    <cellStyle name="Normal 3 2" xfId="30" xr:uid="{64BE1B19-D721-4051-AAAE-D4EF96D1879B}"/>
    <cellStyle name="Normal 3 2 2" xfId="50" xr:uid="{10B06DF7-2627-40ED-B718-D71873989795}"/>
    <cellStyle name="Normal 3 2 3" xfId="51" xr:uid="{EFE69672-AF5B-4630-86E8-1ECBEB1F6B84}"/>
    <cellStyle name="Normal 3 2_Annex 5 LLFs_B" xfId="49" xr:uid="{3676BE41-558F-48BA-80C6-307BA8BE2F69}"/>
    <cellStyle name="Normal 3 3" xfId="52" xr:uid="{84FBA89E-A30F-40AA-9650-9AC12B14481B}"/>
    <cellStyle name="Normal 3 4" xfId="53" xr:uid="{D164F1B7-0516-43E9-800C-C723674948D2}"/>
    <cellStyle name="Normal 3 5" xfId="54" xr:uid="{BF67E19A-D59E-41FD-95A3-270E53AF67C6}"/>
    <cellStyle name="Normal 3 6" xfId="55" xr:uid="{74C3D883-0942-45FF-B0F3-9961A4C24117}"/>
    <cellStyle name="Normal 3 7" xfId="56" xr:uid="{70BCAB36-3213-42F5-9EA1-62BB260827F7}"/>
    <cellStyle name="Normal 3_Annex 3 Preserved charges" xfId="57" xr:uid="{E46BA77B-093C-42EA-B7FC-B91E7F4D0B60}"/>
    <cellStyle name="Normal 4" xfId="31" xr:uid="{D541D0EB-595B-4F17-808C-016FB71DD80F}"/>
    <cellStyle name="Normal 4 2" xfId="59" xr:uid="{39C4B9CE-C698-4964-A017-877F9B2EB108}"/>
    <cellStyle name="Normal 4_Annex 5 LLFs_B" xfId="58" xr:uid="{574BCF8E-8B87-4AA7-9D43-54CCBCDBB3B7}"/>
    <cellStyle name="Normal 5" xfId="32" xr:uid="{0C4A9686-3330-4810-83D5-2C19F87C5814}"/>
    <cellStyle name="Normal 5 2" xfId="61" xr:uid="{3AC23F56-7983-4977-9022-D7823361A542}"/>
    <cellStyle name="Normal 5_Annex 5 LLFs_B" xfId="60" xr:uid="{2B9C218B-2818-49E4-B74F-20380CA28381}"/>
    <cellStyle name="Normal 6" xfId="62" xr:uid="{D2C7B454-0815-4594-A917-CC6EDAAC90F2}"/>
    <cellStyle name="Normal 7" xfId="63" xr:uid="{C49E0011-9BF7-4585-AACC-8C7E42F62DD5}"/>
    <cellStyle name="Normal 8" xfId="64" xr:uid="{1A6E5EC9-5BD0-460D-B33D-610C3959AEB5}"/>
    <cellStyle name="Normal 9" xfId="65" xr:uid="{D91D44D6-D5CD-4189-B2FB-13D8E3E38DE0}"/>
    <cellStyle name="Normal_Annex 5 LLFs_A" xfId="29" xr:uid="{F2C0E7F7-CA99-4B5B-AB07-664031D2B16C}"/>
    <cellStyle name="Normal_Annex 5 LLFs_B" xfId="33" xr:uid="{65743905-4CFC-4ABF-84F1-E54A83392FCF}"/>
    <cellStyle name="Normal_Annex 5 LLFs_C" xfId="34" xr:uid="{6A97399D-8623-446D-8A9F-159DF50370A9}"/>
    <cellStyle name="Normal_Annex 5 LLFs_K" xfId="67" xr:uid="{8B4A185A-49F5-4B8B-A63F-F74BB3F9DA43}"/>
    <cellStyle name="Normal_Sheet1" xfId="16" xr:uid="{00000000-0005-0000-0000-000012000000}"/>
    <cellStyle name="Percent 2" xfId="66" xr:uid="{A369A826-5909-40E7-B89D-949934A97879}"/>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FFCC99"/>
      <color rgb="FFCCFFCC"/>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9.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9"/>
  <sheetViews>
    <sheetView showGridLines="0" tabSelected="1" zoomScale="70" zoomScaleNormal="70" zoomScaleSheetLayoutView="100" workbookViewId="0">
      <selection activeCell="F4" sqref="F4"/>
    </sheetView>
  </sheetViews>
  <sheetFormatPr defaultRowHeight="12.5" x14ac:dyDescent="0.25"/>
  <cols>
    <col min="1" max="1" width="70.26953125" customWidth="1"/>
    <col min="2" max="2" width="42.1796875" customWidth="1"/>
    <col min="3" max="3" width="28" customWidth="1"/>
    <col min="4" max="4" width="18.1796875" customWidth="1"/>
    <col min="5" max="5" width="21.54296875" customWidth="1"/>
  </cols>
  <sheetData>
    <row r="1" spans="1:8" x14ac:dyDescent="0.25">
      <c r="A1" s="23"/>
      <c r="B1" s="23"/>
      <c r="C1" s="23"/>
      <c r="D1" s="23"/>
      <c r="E1" s="23"/>
    </row>
    <row r="2" spans="1:8" ht="16.5" x14ac:dyDescent="0.25">
      <c r="A2" s="138" t="s">
        <v>0</v>
      </c>
      <c r="B2" s="67"/>
      <c r="C2" s="67"/>
      <c r="D2" s="67"/>
      <c r="E2" s="67"/>
    </row>
    <row r="3" spans="1:8" ht="14" x14ac:dyDescent="0.25">
      <c r="A3" s="71"/>
      <c r="B3" s="135" t="s">
        <v>1</v>
      </c>
      <c r="C3" s="289" t="s">
        <v>2</v>
      </c>
      <c r="D3" s="289" t="s">
        <v>3</v>
      </c>
      <c r="E3" s="289" t="s">
        <v>4</v>
      </c>
    </row>
    <row r="4" spans="1:8" ht="30" customHeight="1" x14ac:dyDescent="0.25">
      <c r="A4" s="68" t="s">
        <v>0</v>
      </c>
      <c r="B4" s="27" t="s">
        <v>5</v>
      </c>
      <c r="C4" s="27" t="s">
        <v>6</v>
      </c>
      <c r="D4" s="27" t="s">
        <v>7</v>
      </c>
      <c r="E4" s="27" t="s">
        <v>8</v>
      </c>
    </row>
    <row r="5" spans="1:8" x14ac:dyDescent="0.25">
      <c r="A5" s="67"/>
      <c r="B5" s="67"/>
      <c r="C5" s="67"/>
      <c r="D5" s="67"/>
      <c r="E5" s="67"/>
    </row>
    <row r="6" spans="1:8" ht="16.5" x14ac:dyDescent="0.25">
      <c r="A6" s="70" t="s">
        <v>9</v>
      </c>
      <c r="B6" s="67"/>
      <c r="C6" s="67"/>
      <c r="D6" s="67"/>
      <c r="E6" s="67"/>
    </row>
    <row r="7" spans="1:8" ht="14" x14ac:dyDescent="0.25">
      <c r="A7" s="72" t="s">
        <v>10</v>
      </c>
      <c r="B7" s="317" t="s">
        <v>11</v>
      </c>
      <c r="C7" s="317"/>
      <c r="D7" s="317"/>
      <c r="E7" s="317"/>
    </row>
    <row r="8" spans="1:8" ht="30" customHeight="1" x14ac:dyDescent="0.25">
      <c r="A8" s="76" t="s">
        <v>12</v>
      </c>
      <c r="B8" s="316" t="s">
        <v>13</v>
      </c>
      <c r="C8" s="316"/>
      <c r="D8" s="316"/>
      <c r="E8" s="316"/>
    </row>
    <row r="9" spans="1:8" ht="30" customHeight="1" x14ac:dyDescent="0.25">
      <c r="A9" s="76" t="s">
        <v>14</v>
      </c>
      <c r="B9" s="316" t="str">
        <f>"Annex 2 contains the charges to EHV Properties and charges applied to LDNOs with EHV Properties/end-users embedded in networks within the " &amp;B4 &amp;" Licence area."</f>
        <v>Annex 2 contains the charges to EHV Properties and charges applied to LDNOs with EHV Properties/end-users embedded in networks within the Southern Electric Power Distribution plc Licence area.</v>
      </c>
      <c r="C9" s="316"/>
      <c r="D9" s="316"/>
      <c r="E9" s="316"/>
    </row>
    <row r="10" spans="1:8" ht="30" customHeight="1" x14ac:dyDescent="0.25">
      <c r="A10" s="76" t="s">
        <v>15</v>
      </c>
      <c r="B10" s="316" t="s">
        <v>16</v>
      </c>
      <c r="C10" s="316"/>
      <c r="D10" s="316"/>
      <c r="E10" s="316"/>
    </row>
    <row r="11" spans="1:8" ht="61.5" customHeight="1" x14ac:dyDescent="0.25">
      <c r="A11" s="76" t="s">
        <v>17</v>
      </c>
      <c r="B11" s="316"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Southern Electric Power Distribution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316"/>
      <c r="D11" s="316"/>
      <c r="E11" s="316"/>
      <c r="F11" s="319"/>
      <c r="G11" s="319"/>
      <c r="H11" s="319"/>
    </row>
    <row r="12" spans="1:8" ht="86.25" customHeight="1" x14ac:dyDescent="0.25">
      <c r="A12" s="76" t="s">
        <v>18</v>
      </c>
      <c r="B12" s="322" t="s">
        <v>19</v>
      </c>
      <c r="C12" s="322"/>
      <c r="D12" s="322"/>
      <c r="E12" s="322"/>
    </row>
    <row r="13" spans="1:8" ht="49.5" customHeight="1" x14ac:dyDescent="0.25">
      <c r="A13" s="76" t="s">
        <v>20</v>
      </c>
      <c r="B13" s="316" t="str">
        <f>"Annex 6 contains the charges for new or amended EHV Properties and charges applied to LDNOs with new or amended EHV Properties/end-users embedded in networks within the " &amp;B4 &amp;" Licence area."</f>
        <v>Annex 6 contains the charges for new or amended EHV Properties and charges applied to LDNOs with new or amended EHV Properties/end-users embedded in networks within the Southern Electric Power Distribution plc Licence area.</v>
      </c>
      <c r="C13" s="316"/>
      <c r="D13" s="316"/>
      <c r="E13" s="316"/>
    </row>
    <row r="14" spans="1:8" ht="33.75" customHeight="1" x14ac:dyDescent="0.25">
      <c r="A14" s="184" t="s">
        <v>21</v>
      </c>
      <c r="B14" s="316" t="s">
        <v>22</v>
      </c>
      <c r="C14" s="316"/>
      <c r="D14" s="316"/>
      <c r="E14" s="316"/>
    </row>
    <row r="15" spans="1:8" ht="29.25" customHeight="1" x14ac:dyDescent="0.25">
      <c r="A15" s="76" t="s">
        <v>23</v>
      </c>
      <c r="B15" s="316" t="s">
        <v>24</v>
      </c>
      <c r="C15" s="316"/>
      <c r="D15" s="316"/>
      <c r="E15" s="316"/>
    </row>
    <row r="16" spans="1:8" ht="30" customHeight="1" x14ac:dyDescent="0.25">
      <c r="A16" s="76" t="s">
        <v>25</v>
      </c>
      <c r="B16" s="316" t="s">
        <v>26</v>
      </c>
      <c r="C16" s="316"/>
      <c r="D16" s="316"/>
      <c r="E16" s="316"/>
    </row>
    <row r="17" spans="1:6" x14ac:dyDescent="0.25">
      <c r="A17" s="67"/>
      <c r="B17" s="67"/>
      <c r="C17" s="67"/>
      <c r="D17" s="67"/>
      <c r="E17" s="67"/>
    </row>
    <row r="18" spans="1:6" ht="14" x14ac:dyDescent="0.25">
      <c r="A18" s="73" t="s">
        <v>27</v>
      </c>
      <c r="B18" s="67"/>
      <c r="C18" s="67"/>
      <c r="D18" s="67"/>
      <c r="E18" s="67"/>
    </row>
    <row r="19" spans="1:6" ht="14" x14ac:dyDescent="0.25">
      <c r="A19" s="72"/>
      <c r="B19" s="323"/>
      <c r="C19" s="323"/>
      <c r="D19" s="323"/>
      <c r="E19" s="323"/>
    </row>
    <row r="20" spans="1:6" ht="32.25" customHeight="1" x14ac:dyDescent="0.25">
      <c r="A20" s="320" t="s">
        <v>28</v>
      </c>
      <c r="B20" s="321"/>
      <c r="C20" s="321"/>
      <c r="D20" s="321"/>
      <c r="E20" s="321"/>
    </row>
    <row r="21" spans="1:6" x14ac:dyDescent="0.25">
      <c r="A21" s="321" t="s">
        <v>29</v>
      </c>
      <c r="B21" s="320"/>
      <c r="C21" s="320"/>
      <c r="D21" s="320"/>
      <c r="E21" s="320"/>
    </row>
    <row r="22" spans="1:6" ht="13" x14ac:dyDescent="0.25">
      <c r="A22" s="290" t="s">
        <v>8893</v>
      </c>
      <c r="B22" s="288"/>
      <c r="C22" s="288"/>
      <c r="D22" s="288"/>
      <c r="E22" s="288"/>
    </row>
    <row r="23" spans="1:6" x14ac:dyDescent="0.25">
      <c r="A23" s="67"/>
      <c r="B23" s="67"/>
      <c r="C23" s="67"/>
      <c r="D23" s="67"/>
      <c r="E23" s="67"/>
    </row>
    <row r="24" spans="1:6" ht="13" x14ac:dyDescent="0.3">
      <c r="A24" s="324" t="s">
        <v>30</v>
      </c>
      <c r="B24" s="325"/>
      <c r="C24" s="325"/>
      <c r="D24" s="325"/>
      <c r="E24" s="325"/>
      <c r="F24" s="325"/>
    </row>
    <row r="25" spans="1:6" x14ac:dyDescent="0.25">
      <c r="A25" s="67"/>
      <c r="B25" s="67"/>
      <c r="C25" s="67"/>
      <c r="D25" s="67"/>
      <c r="E25" s="67"/>
    </row>
    <row r="26" spans="1:6" ht="14" x14ac:dyDescent="0.25">
      <c r="A26" s="74" t="s">
        <v>31</v>
      </c>
      <c r="B26" s="67"/>
      <c r="C26" s="67"/>
      <c r="D26" s="67"/>
      <c r="E26" s="67"/>
    </row>
    <row r="27" spans="1:6" ht="14" x14ac:dyDescent="0.25">
      <c r="A27" s="69"/>
      <c r="B27" s="323"/>
      <c r="C27" s="323"/>
      <c r="D27" s="323"/>
      <c r="E27" s="323"/>
    </row>
    <row r="28" spans="1:6" ht="28.5" customHeight="1" x14ac:dyDescent="0.25">
      <c r="A28" s="320" t="s">
        <v>32</v>
      </c>
      <c r="B28" s="321"/>
      <c r="C28" s="321"/>
      <c r="D28" s="321"/>
      <c r="E28" s="321"/>
    </row>
    <row r="29" spans="1:6" ht="28.5" customHeight="1" x14ac:dyDescent="0.25">
      <c r="A29" s="318" t="s">
        <v>33</v>
      </c>
      <c r="B29" s="318"/>
      <c r="C29" s="318"/>
      <c r="D29" s="318"/>
      <c r="E29" s="318"/>
    </row>
  </sheetData>
  <customSheetViews>
    <customSheetView guid="{5032A364-B81A-48DA-88DA-AB3B86B47EE9}">
      <selection activeCell="A12" sqref="A12"/>
      <pageMargins left="0" right="0" top="0" bottom="0" header="0" footer="0"/>
    </customSheetView>
  </customSheetViews>
  <mergeCells count="18">
    <mergeCell ref="A29:E29"/>
    <mergeCell ref="F11:H11"/>
    <mergeCell ref="A20:E20"/>
    <mergeCell ref="A28:E28"/>
    <mergeCell ref="B12:E12"/>
    <mergeCell ref="B15:E15"/>
    <mergeCell ref="B13:E13"/>
    <mergeCell ref="B16:E16"/>
    <mergeCell ref="B19:E19"/>
    <mergeCell ref="B27:E27"/>
    <mergeCell ref="B14:E14"/>
    <mergeCell ref="A21:E21"/>
    <mergeCell ref="A24:F24"/>
    <mergeCell ref="B8:E8"/>
    <mergeCell ref="B9:E9"/>
    <mergeCell ref="B10:E10"/>
    <mergeCell ref="B11:E11"/>
    <mergeCell ref="B7:E7"/>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6"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O32"/>
  <sheetViews>
    <sheetView zoomScale="70" zoomScaleNormal="70" zoomScaleSheetLayoutView="100" workbookViewId="0">
      <selection activeCell="M2" sqref="M2"/>
    </sheetView>
  </sheetViews>
  <sheetFormatPr defaultColWidth="9.1796875" defaultRowHeight="27.75" customHeight="1" x14ac:dyDescent="0.25"/>
  <cols>
    <col min="1" max="1" width="49" style="2" bestFit="1" customWidth="1"/>
    <col min="2" max="2" width="21.7265625" style="3" customWidth="1"/>
    <col min="3" max="3" width="14.453125" style="2" customWidth="1"/>
    <col min="4" max="4" width="17.54296875" style="2" customWidth="1"/>
    <col min="5" max="7" width="17.54296875" style="3" customWidth="1"/>
    <col min="8" max="9" width="17.54296875" style="9" customWidth="1"/>
    <col min="10" max="10" width="17.54296875" style="5" customWidth="1"/>
    <col min="11" max="11" width="17.54296875" style="6" customWidth="1"/>
    <col min="12" max="12" width="1.453125" style="4" customWidth="1"/>
    <col min="13" max="13" width="15.54296875" style="4" customWidth="1"/>
    <col min="14" max="19" width="15.54296875" style="2" customWidth="1"/>
    <col min="20" max="16384" width="9.1796875" style="2"/>
  </cols>
  <sheetData>
    <row r="1" spans="1:15" ht="27.75" customHeight="1" x14ac:dyDescent="0.25">
      <c r="A1" s="93" t="s">
        <v>34</v>
      </c>
      <c r="B1" s="243"/>
      <c r="C1" s="243"/>
      <c r="D1" s="243"/>
      <c r="E1" s="243"/>
      <c r="F1" s="243"/>
      <c r="G1" s="243"/>
      <c r="H1" s="243"/>
      <c r="I1" s="243"/>
      <c r="J1" s="243"/>
      <c r="K1" s="243"/>
      <c r="L1" s="193"/>
      <c r="M1" s="193"/>
      <c r="N1" s="193"/>
      <c r="O1" s="193"/>
    </row>
    <row r="2" spans="1:15" ht="27" customHeight="1" x14ac:dyDescent="0.25">
      <c r="A2" s="326" t="str">
        <f>Overview!B4&amp; " - Effective from "&amp;Overview!D4&amp;" - "&amp;Overview!E4&amp;" LV and HV charges in UKPN EPN Area (GSP Group _A)"</f>
        <v>Southern Electric Power Distribution plc - Effective from 1 April 2021 - Final LV and HV charges in UKPN EPN Area (GSP Group _A)</v>
      </c>
      <c r="B2" s="326"/>
      <c r="C2" s="326"/>
      <c r="D2" s="326"/>
      <c r="E2" s="326"/>
      <c r="F2" s="326"/>
      <c r="G2" s="326"/>
      <c r="H2" s="326"/>
      <c r="I2" s="326"/>
      <c r="J2" s="326"/>
      <c r="K2" s="326"/>
      <c r="L2" s="194"/>
      <c r="M2" s="195"/>
      <c r="N2" s="196"/>
      <c r="O2" s="196"/>
    </row>
    <row r="3" spans="1:15" s="84" customFormat="1" ht="15" customHeight="1" x14ac:dyDescent="0.25">
      <c r="A3" s="183"/>
      <c r="B3" s="183"/>
      <c r="C3" s="183"/>
      <c r="D3" s="183"/>
      <c r="E3" s="183"/>
      <c r="F3" s="183"/>
      <c r="G3" s="183"/>
      <c r="H3" s="183"/>
      <c r="I3" s="183"/>
      <c r="J3" s="183"/>
      <c r="K3" s="183"/>
      <c r="L3" s="83"/>
      <c r="M3" s="83"/>
    </row>
    <row r="4" spans="1:15" ht="27" customHeight="1" x14ac:dyDescent="0.25">
      <c r="A4" s="326" t="s">
        <v>35</v>
      </c>
      <c r="B4" s="326"/>
      <c r="C4" s="326"/>
      <c r="D4" s="326"/>
      <c r="E4" s="326"/>
      <c r="F4" s="183"/>
      <c r="G4" s="326" t="s">
        <v>36</v>
      </c>
      <c r="H4" s="326"/>
      <c r="I4" s="326"/>
      <c r="J4" s="326"/>
      <c r="K4" s="326"/>
    </row>
    <row r="5" spans="1:15" ht="28.5" customHeight="1" x14ac:dyDescent="0.25">
      <c r="A5" s="77" t="s">
        <v>37</v>
      </c>
      <c r="B5" s="306" t="s">
        <v>38</v>
      </c>
      <c r="C5" s="327" t="s">
        <v>39</v>
      </c>
      <c r="D5" s="328"/>
      <c r="E5" s="79" t="s">
        <v>40</v>
      </c>
      <c r="F5" s="183"/>
      <c r="G5" s="330"/>
      <c r="H5" s="331"/>
      <c r="I5" s="81" t="s">
        <v>41</v>
      </c>
      <c r="J5" s="82" t="s">
        <v>42</v>
      </c>
      <c r="K5" s="79" t="s">
        <v>40</v>
      </c>
      <c r="L5" s="183"/>
      <c r="N5" s="4"/>
    </row>
    <row r="6" spans="1:15" ht="49.5" customHeight="1" x14ac:dyDescent="0.25">
      <c r="A6" s="80" t="s">
        <v>43</v>
      </c>
      <c r="B6" s="21" t="s">
        <v>44</v>
      </c>
      <c r="C6" s="329" t="s">
        <v>45</v>
      </c>
      <c r="D6" s="329"/>
      <c r="E6" s="191" t="s">
        <v>46</v>
      </c>
      <c r="F6" s="50"/>
      <c r="G6" s="332" t="s">
        <v>47</v>
      </c>
      <c r="H6" s="332"/>
      <c r="I6" s="21" t="s">
        <v>44</v>
      </c>
      <c r="J6" s="303" t="s">
        <v>45</v>
      </c>
      <c r="K6" s="191" t="s">
        <v>46</v>
      </c>
      <c r="L6" s="183"/>
      <c r="N6" s="4"/>
    </row>
    <row r="7" spans="1:15" ht="49.5" customHeight="1" x14ac:dyDescent="0.25">
      <c r="A7" s="80" t="s">
        <v>48</v>
      </c>
      <c r="B7" s="294"/>
      <c r="C7" s="335"/>
      <c r="D7" s="335"/>
      <c r="E7" s="303" t="s">
        <v>49</v>
      </c>
      <c r="F7" s="50"/>
      <c r="G7" s="332" t="s">
        <v>50</v>
      </c>
      <c r="H7" s="332"/>
      <c r="I7" s="294"/>
      <c r="J7" s="303" t="s">
        <v>51</v>
      </c>
      <c r="K7" s="191" t="s">
        <v>46</v>
      </c>
      <c r="L7" s="183"/>
      <c r="N7" s="4"/>
    </row>
    <row r="8" spans="1:15" ht="49.5" customHeight="1" x14ac:dyDescent="0.25">
      <c r="A8" s="302" t="s">
        <v>52</v>
      </c>
      <c r="B8" s="337" t="s">
        <v>53</v>
      </c>
      <c r="C8" s="338"/>
      <c r="D8" s="338"/>
      <c r="E8" s="339"/>
      <c r="F8" s="50"/>
      <c r="G8" s="337" t="s">
        <v>48</v>
      </c>
      <c r="H8" s="339"/>
      <c r="I8" s="294"/>
      <c r="J8" s="294"/>
      <c r="K8" s="303" t="s">
        <v>49</v>
      </c>
      <c r="L8" s="183"/>
      <c r="N8" s="4"/>
    </row>
    <row r="9" spans="1:15" s="78" customFormat="1" ht="45" customHeight="1" x14ac:dyDescent="0.25">
      <c r="A9" s="50"/>
      <c r="B9" s="50"/>
      <c r="C9" s="50"/>
      <c r="D9" s="50"/>
      <c r="E9" s="50"/>
      <c r="F9" s="50"/>
      <c r="G9" s="336" t="s">
        <v>52</v>
      </c>
      <c r="H9" s="336"/>
      <c r="I9" s="340" t="s">
        <v>53</v>
      </c>
      <c r="J9" s="341"/>
      <c r="K9" s="342"/>
      <c r="L9" s="183"/>
      <c r="M9" s="50"/>
      <c r="N9" s="50"/>
    </row>
    <row r="10" spans="1:15" s="84" customFormat="1" ht="18" customHeight="1" x14ac:dyDescent="0.25">
      <c r="A10" s="50"/>
      <c r="B10" s="50"/>
      <c r="C10" s="50"/>
      <c r="D10" s="50"/>
      <c r="E10" s="50"/>
      <c r="F10" s="50"/>
      <c r="G10" s="50"/>
      <c r="H10" s="50"/>
      <c r="I10" s="50"/>
      <c r="J10" s="50"/>
      <c r="K10" s="50"/>
      <c r="L10" s="183"/>
      <c r="M10" s="83"/>
      <c r="N10" s="83"/>
    </row>
    <row r="11" spans="1:15" s="84" customFormat="1" ht="27" customHeight="1" x14ac:dyDescent="0.25">
      <c r="A11" s="183"/>
      <c r="B11" s="183"/>
      <c r="C11" s="183"/>
      <c r="D11" s="183"/>
      <c r="E11" s="183"/>
      <c r="F11" s="183"/>
      <c r="G11" s="334"/>
      <c r="H11" s="334"/>
      <c r="I11" s="333"/>
      <c r="J11" s="333"/>
      <c r="K11" s="333"/>
      <c r="L11" s="83"/>
      <c r="M11" s="83"/>
    </row>
    <row r="12" spans="1:15" s="84" customFormat="1" ht="12.75" customHeight="1" x14ac:dyDescent="0.25">
      <c r="A12" s="183"/>
      <c r="B12" s="183"/>
      <c r="C12" s="183"/>
      <c r="D12" s="183"/>
      <c r="E12" s="183"/>
      <c r="F12" s="183"/>
      <c r="G12" s="183"/>
      <c r="H12" s="183"/>
      <c r="I12" s="183"/>
      <c r="J12" s="183"/>
      <c r="K12" s="183"/>
      <c r="L12" s="83"/>
      <c r="M12" s="83"/>
    </row>
    <row r="13" spans="1:15" ht="78.75" customHeight="1" x14ac:dyDescent="0.25">
      <c r="A13" s="26" t="s">
        <v>54</v>
      </c>
      <c r="B13" s="308" t="s">
        <v>55</v>
      </c>
      <c r="C13" s="308" t="s">
        <v>56</v>
      </c>
      <c r="D13" s="55" t="s">
        <v>57</v>
      </c>
      <c r="E13" s="55" t="s">
        <v>58</v>
      </c>
      <c r="F13" s="55" t="s">
        <v>59</v>
      </c>
      <c r="G13" s="308" t="s">
        <v>60</v>
      </c>
      <c r="H13" s="308" t="s">
        <v>61</v>
      </c>
      <c r="I13" s="26" t="s">
        <v>62</v>
      </c>
      <c r="J13" s="308" t="s">
        <v>63</v>
      </c>
      <c r="K13" s="308" t="s">
        <v>64</v>
      </c>
    </row>
    <row r="14" spans="1:15" ht="32.25" customHeight="1" x14ac:dyDescent="0.25">
      <c r="A14" s="17" t="s">
        <v>65</v>
      </c>
      <c r="B14" s="40" t="s">
        <v>66</v>
      </c>
      <c r="C14" s="40" t="s">
        <v>67</v>
      </c>
      <c r="D14" s="140">
        <v>15.577</v>
      </c>
      <c r="E14" s="141">
        <v>0.71</v>
      </c>
      <c r="F14" s="142">
        <v>0.26100000000000001</v>
      </c>
      <c r="G14" s="45">
        <v>3.97</v>
      </c>
      <c r="H14" s="46"/>
      <c r="I14" s="46"/>
      <c r="J14" s="42"/>
      <c r="K14" s="43"/>
    </row>
    <row r="15" spans="1:15" ht="32.25" customHeight="1" x14ac:dyDescent="0.25">
      <c r="A15" s="17" t="s">
        <v>68</v>
      </c>
      <c r="B15" s="40"/>
      <c r="C15" s="170">
        <v>2</v>
      </c>
      <c r="D15" s="140">
        <v>15.577</v>
      </c>
      <c r="E15" s="141">
        <v>0.71</v>
      </c>
      <c r="F15" s="142">
        <v>0.26100000000000001</v>
      </c>
      <c r="G15" s="46"/>
      <c r="H15" s="46"/>
      <c r="I15" s="46"/>
      <c r="J15" s="42"/>
      <c r="K15" s="43"/>
    </row>
    <row r="16" spans="1:15" ht="70" x14ac:dyDescent="0.25">
      <c r="A16" s="17" t="s">
        <v>69</v>
      </c>
      <c r="B16" s="44" t="s">
        <v>70</v>
      </c>
      <c r="C16" s="44" t="s">
        <v>71</v>
      </c>
      <c r="D16" s="140">
        <v>14.585000000000001</v>
      </c>
      <c r="E16" s="141">
        <v>0.67600000000000005</v>
      </c>
      <c r="F16" s="142">
        <v>0.255</v>
      </c>
      <c r="G16" s="45">
        <v>4.1100000000000003</v>
      </c>
      <c r="H16" s="46"/>
      <c r="I16" s="46"/>
      <c r="J16" s="42"/>
      <c r="K16" s="43"/>
    </row>
    <row r="17" spans="1:11" ht="32.25" customHeight="1" x14ac:dyDescent="0.25">
      <c r="A17" s="17" t="s">
        <v>72</v>
      </c>
      <c r="B17" s="40"/>
      <c r="C17" s="170">
        <v>4</v>
      </c>
      <c r="D17" s="140">
        <v>14.585000000000001</v>
      </c>
      <c r="E17" s="141">
        <v>0.67600000000000005</v>
      </c>
      <c r="F17" s="142">
        <v>0.255</v>
      </c>
      <c r="G17" s="46"/>
      <c r="H17" s="46"/>
      <c r="I17" s="46"/>
      <c r="J17" s="42"/>
      <c r="K17" s="43"/>
    </row>
    <row r="18" spans="1:11" ht="42" x14ac:dyDescent="0.25">
      <c r="A18" s="17" t="s">
        <v>73</v>
      </c>
      <c r="B18" s="43" t="s">
        <v>74</v>
      </c>
      <c r="C18" s="43">
        <v>0</v>
      </c>
      <c r="D18" s="140">
        <v>9.86</v>
      </c>
      <c r="E18" s="141">
        <v>0.48499999999999999</v>
      </c>
      <c r="F18" s="142">
        <v>0.224</v>
      </c>
      <c r="G18" s="45">
        <v>10.77</v>
      </c>
      <c r="H18" s="45">
        <v>3.49</v>
      </c>
      <c r="I18" s="139">
        <v>7.31</v>
      </c>
      <c r="J18" s="41">
        <v>0.32300000000000001</v>
      </c>
      <c r="K18" s="43"/>
    </row>
    <row r="19" spans="1:11" ht="32.25" customHeight="1" x14ac:dyDescent="0.25">
      <c r="A19" s="17" t="s">
        <v>75</v>
      </c>
      <c r="B19" s="43" t="s">
        <v>76</v>
      </c>
      <c r="C19" s="43">
        <v>0</v>
      </c>
      <c r="D19" s="140">
        <v>7.0389999999999997</v>
      </c>
      <c r="E19" s="141">
        <v>0.36</v>
      </c>
      <c r="F19" s="142">
        <v>0.20300000000000001</v>
      </c>
      <c r="G19" s="45">
        <v>7.97</v>
      </c>
      <c r="H19" s="45">
        <v>4.8499999999999996</v>
      </c>
      <c r="I19" s="139">
        <v>6.35</v>
      </c>
      <c r="J19" s="41">
        <v>0.21</v>
      </c>
      <c r="K19" s="43"/>
    </row>
    <row r="20" spans="1:11" ht="42" x14ac:dyDescent="0.25">
      <c r="A20" s="17" t="s">
        <v>77</v>
      </c>
      <c r="B20" s="43" t="s">
        <v>8878</v>
      </c>
      <c r="C20" s="43">
        <v>0</v>
      </c>
      <c r="D20" s="140">
        <v>5.798</v>
      </c>
      <c r="E20" s="141">
        <v>0.307</v>
      </c>
      <c r="F20" s="142">
        <v>0.19500000000000001</v>
      </c>
      <c r="G20" s="45">
        <v>106.15</v>
      </c>
      <c r="H20" s="45">
        <v>4.01</v>
      </c>
      <c r="I20" s="139">
        <v>5.63</v>
      </c>
      <c r="J20" s="41">
        <v>0.16900000000000001</v>
      </c>
      <c r="K20" s="43"/>
    </row>
    <row r="21" spans="1:11" ht="32.25" customHeight="1" x14ac:dyDescent="0.25">
      <c r="A21" s="17" t="s">
        <v>78</v>
      </c>
      <c r="B21" s="43" t="s">
        <v>79</v>
      </c>
      <c r="C21" s="43">
        <v>0</v>
      </c>
      <c r="D21" s="140">
        <v>9.6839999999999993</v>
      </c>
      <c r="E21" s="141">
        <v>0.31</v>
      </c>
      <c r="F21" s="142">
        <v>4.9000000000000002E-2</v>
      </c>
      <c r="G21" s="45">
        <v>10.77</v>
      </c>
      <c r="H21" s="45">
        <v>3.49</v>
      </c>
      <c r="I21" s="139">
        <v>7.31</v>
      </c>
      <c r="J21" s="41">
        <v>0.32300000000000001</v>
      </c>
      <c r="K21" s="43"/>
    </row>
    <row r="22" spans="1:11" ht="32.25" customHeight="1" x14ac:dyDescent="0.25">
      <c r="A22" s="17" t="s">
        <v>80</v>
      </c>
      <c r="B22" s="43" t="s">
        <v>81</v>
      </c>
      <c r="C22" s="43">
        <v>0</v>
      </c>
      <c r="D22" s="140">
        <v>6.8630000000000004</v>
      </c>
      <c r="E22" s="141">
        <v>0.185</v>
      </c>
      <c r="F22" s="142">
        <v>2.8000000000000001E-2</v>
      </c>
      <c r="G22" s="45">
        <v>7.97</v>
      </c>
      <c r="H22" s="45">
        <v>4.8499999999999996</v>
      </c>
      <c r="I22" s="139">
        <v>6.35</v>
      </c>
      <c r="J22" s="41">
        <v>0.21</v>
      </c>
      <c r="K22" s="43"/>
    </row>
    <row r="23" spans="1:11" ht="32.25" customHeight="1" x14ac:dyDescent="0.25">
      <c r="A23" s="17" t="s">
        <v>82</v>
      </c>
      <c r="B23" s="43" t="s">
        <v>83</v>
      </c>
      <c r="C23" s="43">
        <v>0</v>
      </c>
      <c r="D23" s="140">
        <v>5.6219999999999999</v>
      </c>
      <c r="E23" s="141">
        <v>0.13200000000000001</v>
      </c>
      <c r="F23" s="142">
        <v>0.02</v>
      </c>
      <c r="G23" s="45">
        <v>106.15</v>
      </c>
      <c r="H23" s="45">
        <v>4.01</v>
      </c>
      <c r="I23" s="139">
        <v>5.63</v>
      </c>
      <c r="J23" s="41">
        <v>0.16900000000000001</v>
      </c>
      <c r="K23" s="43"/>
    </row>
    <row r="24" spans="1:11" ht="32.25" customHeight="1" x14ac:dyDescent="0.25">
      <c r="A24" s="17" t="s">
        <v>84</v>
      </c>
      <c r="B24" s="43" t="s">
        <v>85</v>
      </c>
      <c r="C24" s="43" t="s">
        <v>86</v>
      </c>
      <c r="D24" s="143">
        <v>41.646000000000001</v>
      </c>
      <c r="E24" s="144">
        <v>1.3260000000000001</v>
      </c>
      <c r="F24" s="142">
        <v>0.89400000000000002</v>
      </c>
      <c r="G24" s="46"/>
      <c r="H24" s="46"/>
      <c r="I24" s="46"/>
      <c r="J24" s="42"/>
      <c r="K24" s="43"/>
    </row>
    <row r="25" spans="1:11" ht="32.25" customHeight="1" x14ac:dyDescent="0.25">
      <c r="A25" s="17" t="s">
        <v>87</v>
      </c>
      <c r="B25" s="44" t="s">
        <v>88</v>
      </c>
      <c r="C25" s="44" t="s">
        <v>89</v>
      </c>
      <c r="D25" s="140">
        <v>-9.468</v>
      </c>
      <c r="E25" s="141">
        <v>-0.32900000000000001</v>
      </c>
      <c r="F25" s="142">
        <v>-5.1999999999999998E-2</v>
      </c>
      <c r="G25" s="45">
        <v>0</v>
      </c>
      <c r="H25" s="46"/>
      <c r="I25" s="46"/>
      <c r="J25" s="42"/>
      <c r="K25" s="43"/>
    </row>
    <row r="26" spans="1:11" ht="32.25" customHeight="1" x14ac:dyDescent="0.25">
      <c r="A26" s="17" t="s">
        <v>90</v>
      </c>
      <c r="B26" s="43"/>
      <c r="C26" s="43">
        <v>0</v>
      </c>
      <c r="D26" s="140">
        <v>-8.4499999999999993</v>
      </c>
      <c r="E26" s="141">
        <v>-0.27900000000000003</v>
      </c>
      <c r="F26" s="142">
        <v>-4.3999999999999997E-2</v>
      </c>
      <c r="G26" s="45">
        <v>0</v>
      </c>
      <c r="H26" s="46"/>
      <c r="I26" s="46"/>
      <c r="J26" s="42"/>
      <c r="K26" s="43"/>
    </row>
    <row r="27" spans="1:11" ht="32.25" customHeight="1" x14ac:dyDescent="0.25">
      <c r="A27" s="17" t="s">
        <v>91</v>
      </c>
      <c r="B27" s="43" t="s">
        <v>92</v>
      </c>
      <c r="C27" s="43">
        <v>0</v>
      </c>
      <c r="D27" s="140">
        <v>-9.468</v>
      </c>
      <c r="E27" s="141">
        <v>-0.32900000000000001</v>
      </c>
      <c r="F27" s="142">
        <v>-5.1999999999999998E-2</v>
      </c>
      <c r="G27" s="45">
        <v>0</v>
      </c>
      <c r="H27" s="46"/>
      <c r="I27" s="46"/>
      <c r="J27" s="41">
        <v>0.29299999999999998</v>
      </c>
      <c r="K27" s="43"/>
    </row>
    <row r="28" spans="1:11" ht="32.25" customHeight="1" x14ac:dyDescent="0.25">
      <c r="A28" s="17" t="s">
        <v>93</v>
      </c>
      <c r="B28" s="43" t="s">
        <v>94</v>
      </c>
      <c r="C28" s="43">
        <v>0</v>
      </c>
      <c r="D28" s="140">
        <v>-9.468</v>
      </c>
      <c r="E28" s="141">
        <v>-0.32900000000000001</v>
      </c>
      <c r="F28" s="142">
        <v>-5.1999999999999998E-2</v>
      </c>
      <c r="G28" s="45">
        <v>0</v>
      </c>
      <c r="H28" s="46"/>
      <c r="I28" s="46"/>
      <c r="J28" s="42"/>
      <c r="K28" s="43"/>
    </row>
    <row r="29" spans="1:11" ht="32.25" customHeight="1" x14ac:dyDescent="0.25">
      <c r="A29" s="17" t="s">
        <v>95</v>
      </c>
      <c r="B29" s="206" t="s">
        <v>96</v>
      </c>
      <c r="C29" s="43">
        <v>0</v>
      </c>
      <c r="D29" s="140">
        <v>-8.4499999999999993</v>
      </c>
      <c r="E29" s="141">
        <v>-0.27900000000000003</v>
      </c>
      <c r="F29" s="142">
        <v>-4.3999999999999997E-2</v>
      </c>
      <c r="G29" s="45">
        <v>0</v>
      </c>
      <c r="H29" s="46"/>
      <c r="I29" s="46"/>
      <c r="J29" s="41">
        <v>0.25900000000000001</v>
      </c>
      <c r="K29" s="43"/>
    </row>
    <row r="30" spans="1:11" ht="27.75" customHeight="1" x14ac:dyDescent="0.25">
      <c r="A30" s="17" t="s">
        <v>97</v>
      </c>
      <c r="B30" s="43" t="s">
        <v>98</v>
      </c>
      <c r="C30" s="43">
        <v>0</v>
      </c>
      <c r="D30" s="140">
        <v>-8.4499999999999993</v>
      </c>
      <c r="E30" s="141">
        <v>-0.27900000000000003</v>
      </c>
      <c r="F30" s="142">
        <v>-4.3999999999999997E-2</v>
      </c>
      <c r="G30" s="45">
        <v>0</v>
      </c>
      <c r="H30" s="46"/>
      <c r="I30" s="46"/>
      <c r="J30" s="42"/>
      <c r="K30" s="43"/>
    </row>
    <row r="31" spans="1:11" ht="27.75" customHeight="1" x14ac:dyDescent="0.25">
      <c r="A31" s="17" t="s">
        <v>99</v>
      </c>
      <c r="B31" s="43" t="s">
        <v>100</v>
      </c>
      <c r="C31" s="43">
        <v>0</v>
      </c>
      <c r="D31" s="140">
        <v>-6.242</v>
      </c>
      <c r="E31" s="141">
        <v>-0.16400000000000001</v>
      </c>
      <c r="F31" s="142">
        <v>-2.5000000000000001E-2</v>
      </c>
      <c r="G31" s="45">
        <v>8.9700000000000006</v>
      </c>
      <c r="H31" s="46"/>
      <c r="I31" s="46"/>
      <c r="J31" s="41">
        <v>0.21</v>
      </c>
      <c r="K31" s="43"/>
    </row>
    <row r="32" spans="1:11" ht="27.75" customHeight="1" x14ac:dyDescent="0.25">
      <c r="A32" s="17" t="s">
        <v>101</v>
      </c>
      <c r="B32" s="206" t="s">
        <v>102</v>
      </c>
      <c r="C32" s="43">
        <v>0</v>
      </c>
      <c r="D32" s="140">
        <v>-6.242</v>
      </c>
      <c r="E32" s="141">
        <v>-0.16400000000000001</v>
      </c>
      <c r="F32" s="142">
        <v>-2.5000000000000001E-2</v>
      </c>
      <c r="G32" s="45">
        <v>8.9700000000000006</v>
      </c>
      <c r="H32" s="46"/>
      <c r="I32" s="46"/>
      <c r="J32" s="42"/>
      <c r="K32" s="43"/>
    </row>
  </sheetData>
  <customSheetViews>
    <customSheetView guid="{5032A364-B81A-48DA-88DA-AB3B86B47EE9}" scale="80" fitToPage="1">
      <pageMargins left="0" right="0" top="0" bottom="0" header="0" footer="0"/>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I11:K11"/>
    <mergeCell ref="G11:H11"/>
    <mergeCell ref="C7:D7"/>
    <mergeCell ref="G9:H9"/>
    <mergeCell ref="B8:E8"/>
    <mergeCell ref="G7:H7"/>
    <mergeCell ref="G8:H8"/>
    <mergeCell ref="I9:K9"/>
    <mergeCell ref="A2:K2"/>
    <mergeCell ref="C5:D5"/>
    <mergeCell ref="C6:D6"/>
    <mergeCell ref="G5:H5"/>
    <mergeCell ref="G6:H6"/>
    <mergeCell ref="G4:K4"/>
    <mergeCell ref="A4:E4"/>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32"/>
  <sheetViews>
    <sheetView zoomScale="70" zoomScaleNormal="70" zoomScaleSheetLayoutView="100" workbookViewId="0">
      <selection activeCell="M2" sqref="M2"/>
    </sheetView>
  </sheetViews>
  <sheetFormatPr defaultColWidth="9.1796875" defaultRowHeight="27.75" customHeight="1" x14ac:dyDescent="0.25"/>
  <cols>
    <col min="1" max="1" width="49" style="2" bestFit="1" customWidth="1"/>
    <col min="2" max="2" width="18.54296875" style="3" customWidth="1"/>
    <col min="3" max="3" width="13.26953125" style="2" customWidth="1"/>
    <col min="4" max="4" width="17.54296875" style="2" customWidth="1"/>
    <col min="5" max="7" width="17.54296875" style="3" customWidth="1"/>
    <col min="8" max="9" width="17.54296875" style="9" customWidth="1"/>
    <col min="10" max="10" width="17.54296875" style="5" customWidth="1"/>
    <col min="11" max="11" width="17.54296875" style="6" customWidth="1"/>
    <col min="12" max="12" width="1.453125" style="4" customWidth="1"/>
    <col min="13" max="13" width="15.54296875" style="4" customWidth="1"/>
    <col min="14" max="19" width="15.54296875" style="2" customWidth="1"/>
    <col min="20" max="16384" width="9.1796875" style="2"/>
  </cols>
  <sheetData>
    <row r="1" spans="1:15" ht="27.75" customHeight="1" x14ac:dyDescent="0.25">
      <c r="A1" s="93" t="s">
        <v>34</v>
      </c>
      <c r="B1" s="243"/>
      <c r="C1" s="243"/>
      <c r="D1" s="243"/>
      <c r="E1" s="243"/>
      <c r="F1" s="243"/>
      <c r="G1" s="243"/>
      <c r="H1" s="243"/>
      <c r="I1" s="243"/>
      <c r="J1" s="243"/>
      <c r="K1" s="243"/>
      <c r="L1" s="193"/>
      <c r="M1" s="193"/>
      <c r="N1" s="193"/>
      <c r="O1" s="193"/>
    </row>
    <row r="2" spans="1:15" ht="27" customHeight="1" x14ac:dyDescent="0.25">
      <c r="A2" s="326" t="str">
        <f>Overview!B4&amp; " - Effective from "&amp;Overview!D4&amp;" - "&amp;Overview!E4&amp;" LV and HV charges in WPD EM Area (GSP Group _B)"</f>
        <v>Southern Electric Power Distribution plc - Effective from 1 April 2021 - Final LV and HV charges in WPD EM Area (GSP Group _B)</v>
      </c>
      <c r="B2" s="326"/>
      <c r="C2" s="326"/>
      <c r="D2" s="326"/>
      <c r="E2" s="326"/>
      <c r="F2" s="326"/>
      <c r="G2" s="326"/>
      <c r="H2" s="326"/>
      <c r="I2" s="326"/>
      <c r="J2" s="326"/>
      <c r="K2" s="326"/>
      <c r="L2" s="194"/>
      <c r="M2" s="195"/>
      <c r="N2" s="196"/>
      <c r="O2" s="196"/>
    </row>
    <row r="3" spans="1:15" s="84" customFormat="1" ht="15" customHeight="1" x14ac:dyDescent="0.25">
      <c r="A3" s="183"/>
      <c r="B3" s="183"/>
      <c r="C3" s="183"/>
      <c r="D3" s="183"/>
      <c r="E3" s="183"/>
      <c r="F3" s="183"/>
      <c r="G3" s="183"/>
      <c r="H3" s="183"/>
      <c r="I3" s="183"/>
      <c r="J3" s="183"/>
      <c r="K3" s="183"/>
      <c r="L3" s="83"/>
      <c r="M3" s="83"/>
    </row>
    <row r="4" spans="1:15" ht="27" customHeight="1" x14ac:dyDescent="0.25">
      <c r="A4" s="326" t="s">
        <v>35</v>
      </c>
      <c r="B4" s="326"/>
      <c r="C4" s="326"/>
      <c r="D4" s="326"/>
      <c r="E4" s="326"/>
      <c r="F4" s="183"/>
      <c r="G4" s="326" t="s">
        <v>36</v>
      </c>
      <c r="H4" s="326"/>
      <c r="I4" s="326"/>
      <c r="J4" s="326"/>
      <c r="K4" s="326"/>
    </row>
    <row r="5" spans="1:15" ht="28.5" customHeight="1" x14ac:dyDescent="0.25">
      <c r="A5" s="77" t="s">
        <v>37</v>
      </c>
      <c r="B5" s="306" t="s">
        <v>38</v>
      </c>
      <c r="C5" s="327" t="s">
        <v>39</v>
      </c>
      <c r="D5" s="328"/>
      <c r="E5" s="79" t="s">
        <v>40</v>
      </c>
      <c r="F5" s="183"/>
      <c r="G5" s="330"/>
      <c r="H5" s="331"/>
      <c r="I5" s="81" t="s">
        <v>41</v>
      </c>
      <c r="J5" s="82" t="s">
        <v>42</v>
      </c>
      <c r="K5" s="79" t="s">
        <v>40</v>
      </c>
      <c r="L5" s="183"/>
      <c r="N5" s="4"/>
    </row>
    <row r="6" spans="1:15" ht="49.5" customHeight="1" x14ac:dyDescent="0.25">
      <c r="A6" s="197" t="s">
        <v>103</v>
      </c>
      <c r="B6" s="198" t="s">
        <v>104</v>
      </c>
      <c r="C6" s="347" t="s">
        <v>105</v>
      </c>
      <c r="D6" s="347"/>
      <c r="E6" s="199" t="s">
        <v>106</v>
      </c>
      <c r="F6" s="50"/>
      <c r="G6" s="343" t="s">
        <v>107</v>
      </c>
      <c r="H6" s="343"/>
      <c r="I6" s="198" t="s">
        <v>104</v>
      </c>
      <c r="J6" s="304" t="s">
        <v>105</v>
      </c>
      <c r="K6" s="304" t="s">
        <v>106</v>
      </c>
      <c r="L6" s="183"/>
      <c r="N6" s="4"/>
    </row>
    <row r="7" spans="1:15" ht="49.5" customHeight="1" x14ac:dyDescent="0.25">
      <c r="A7" s="197" t="s">
        <v>108</v>
      </c>
      <c r="B7" s="200"/>
      <c r="C7" s="348"/>
      <c r="D7" s="349"/>
      <c r="E7" s="304" t="s">
        <v>109</v>
      </c>
      <c r="F7" s="50"/>
      <c r="G7" s="343" t="s">
        <v>110</v>
      </c>
      <c r="H7" s="343"/>
      <c r="I7" s="200"/>
      <c r="J7" s="304" t="s">
        <v>111</v>
      </c>
      <c r="K7" s="304" t="s">
        <v>106</v>
      </c>
      <c r="L7" s="183"/>
      <c r="N7" s="4"/>
    </row>
    <row r="8" spans="1:15" ht="49.5" customHeight="1" x14ac:dyDescent="0.25">
      <c r="A8" s="297" t="s">
        <v>52</v>
      </c>
      <c r="B8" s="347" t="s">
        <v>112</v>
      </c>
      <c r="C8" s="347"/>
      <c r="D8" s="347"/>
      <c r="E8" s="347"/>
      <c r="F8" s="50"/>
      <c r="G8" s="343" t="s">
        <v>108</v>
      </c>
      <c r="H8" s="343"/>
      <c r="I8" s="200"/>
      <c r="J8" s="200"/>
      <c r="K8" s="304" t="s">
        <v>109</v>
      </c>
      <c r="L8" s="183"/>
      <c r="N8" s="4"/>
    </row>
    <row r="9" spans="1:15" s="78" customFormat="1" ht="45" customHeight="1" x14ac:dyDescent="0.25">
      <c r="A9" s="50"/>
      <c r="B9" s="50"/>
      <c r="C9" s="50"/>
      <c r="D9" s="50"/>
      <c r="E9" s="50"/>
      <c r="F9" s="50"/>
      <c r="G9" s="343" t="s">
        <v>52</v>
      </c>
      <c r="H9" s="343"/>
      <c r="I9" s="344" t="s">
        <v>112</v>
      </c>
      <c r="J9" s="345"/>
      <c r="K9" s="346"/>
      <c r="L9" s="183"/>
      <c r="M9" s="50"/>
      <c r="N9" s="50"/>
    </row>
    <row r="10" spans="1:15" s="84" customFormat="1" ht="18" customHeight="1" x14ac:dyDescent="0.25">
      <c r="A10" s="50"/>
      <c r="B10" s="50"/>
      <c r="C10" s="50"/>
      <c r="D10" s="50"/>
      <c r="E10" s="50"/>
      <c r="F10" s="50"/>
      <c r="G10" s="50"/>
      <c r="H10" s="50"/>
      <c r="I10" s="50"/>
      <c r="J10" s="50"/>
      <c r="K10" s="50"/>
      <c r="L10" s="183"/>
      <c r="M10" s="83"/>
      <c r="N10" s="83"/>
    </row>
    <row r="11" spans="1:15" s="84" customFormat="1" ht="27" customHeight="1" x14ac:dyDescent="0.25">
      <c r="A11" s="183"/>
      <c r="B11" s="183"/>
      <c r="C11" s="183"/>
      <c r="D11" s="183"/>
      <c r="E11" s="183"/>
      <c r="F11" s="183"/>
      <c r="G11" s="334"/>
      <c r="H11" s="334"/>
      <c r="I11" s="333"/>
      <c r="J11" s="333"/>
      <c r="K11" s="333"/>
      <c r="L11" s="83"/>
      <c r="M11" s="83"/>
    </row>
    <row r="12" spans="1:15" s="84" customFormat="1" ht="12.75" customHeight="1" x14ac:dyDescent="0.25">
      <c r="A12" s="183"/>
      <c r="B12" s="183"/>
      <c r="C12" s="183"/>
      <c r="D12" s="183"/>
      <c r="E12" s="183"/>
      <c r="F12" s="183"/>
      <c r="G12" s="183"/>
      <c r="H12" s="183"/>
      <c r="I12" s="183"/>
      <c r="J12" s="183"/>
      <c r="K12" s="183"/>
      <c r="L12" s="83"/>
      <c r="M12" s="83"/>
    </row>
    <row r="13" spans="1:15" ht="78.75" customHeight="1" x14ac:dyDescent="0.25">
      <c r="A13" s="26" t="s">
        <v>54</v>
      </c>
      <c r="B13" s="308" t="s">
        <v>55</v>
      </c>
      <c r="C13" s="308" t="s">
        <v>56</v>
      </c>
      <c r="D13" s="55" t="s">
        <v>57</v>
      </c>
      <c r="E13" s="55" t="s">
        <v>58</v>
      </c>
      <c r="F13" s="55" t="s">
        <v>59</v>
      </c>
      <c r="G13" s="308" t="s">
        <v>60</v>
      </c>
      <c r="H13" s="308" t="s">
        <v>61</v>
      </c>
      <c r="I13" s="26" t="s">
        <v>62</v>
      </c>
      <c r="J13" s="308" t="s">
        <v>63</v>
      </c>
      <c r="K13" s="308" t="s">
        <v>64</v>
      </c>
    </row>
    <row r="14" spans="1:15" ht="32.25" customHeight="1" x14ac:dyDescent="0.25">
      <c r="A14" s="17" t="s">
        <v>65</v>
      </c>
      <c r="B14" s="40" t="s">
        <v>113</v>
      </c>
      <c r="C14" s="40" t="s">
        <v>114</v>
      </c>
      <c r="D14" s="140">
        <v>8.7430000000000003</v>
      </c>
      <c r="E14" s="141">
        <v>1.8680000000000001</v>
      </c>
      <c r="F14" s="142">
        <v>0.93500000000000005</v>
      </c>
      <c r="G14" s="45">
        <v>3.74</v>
      </c>
      <c r="H14" s="46"/>
      <c r="I14" s="46"/>
      <c r="J14" s="42"/>
      <c r="K14" s="43"/>
    </row>
    <row r="15" spans="1:15" ht="32.25" customHeight="1" x14ac:dyDescent="0.25">
      <c r="A15" s="17" t="s">
        <v>68</v>
      </c>
      <c r="B15" s="40"/>
      <c r="C15" s="40">
        <v>2</v>
      </c>
      <c r="D15" s="140">
        <v>8.7430000000000003</v>
      </c>
      <c r="E15" s="141">
        <v>1.8680000000000001</v>
      </c>
      <c r="F15" s="142">
        <v>0.93500000000000005</v>
      </c>
      <c r="G15" s="46"/>
      <c r="H15" s="46"/>
      <c r="I15" s="46"/>
      <c r="J15" s="42"/>
      <c r="K15" s="43"/>
    </row>
    <row r="16" spans="1:15" ht="70" x14ac:dyDescent="0.25">
      <c r="A16" s="17" t="s">
        <v>69</v>
      </c>
      <c r="B16" s="44" t="s">
        <v>115</v>
      </c>
      <c r="C16" s="44" t="s">
        <v>116</v>
      </c>
      <c r="D16" s="140">
        <v>7.69</v>
      </c>
      <c r="E16" s="141">
        <v>1.7350000000000001</v>
      </c>
      <c r="F16" s="142">
        <v>0.92700000000000005</v>
      </c>
      <c r="G16" s="45">
        <v>7.44</v>
      </c>
      <c r="H16" s="46"/>
      <c r="I16" s="46"/>
      <c r="J16" s="42"/>
      <c r="K16" s="43"/>
    </row>
    <row r="17" spans="1:11" ht="32.25" customHeight="1" x14ac:dyDescent="0.25">
      <c r="A17" s="17" t="s">
        <v>72</v>
      </c>
      <c r="B17" s="40"/>
      <c r="C17" s="40">
        <v>4</v>
      </c>
      <c r="D17" s="140">
        <v>7.69</v>
      </c>
      <c r="E17" s="141">
        <v>1.7350000000000001</v>
      </c>
      <c r="F17" s="142">
        <v>0.92700000000000005</v>
      </c>
      <c r="G17" s="46"/>
      <c r="H17" s="46"/>
      <c r="I17" s="46"/>
      <c r="J17" s="42"/>
      <c r="K17" s="43"/>
    </row>
    <row r="18" spans="1:11" ht="32.25" customHeight="1" x14ac:dyDescent="0.25">
      <c r="A18" s="17" t="s">
        <v>73</v>
      </c>
      <c r="B18" s="43" t="s">
        <v>117</v>
      </c>
      <c r="C18" s="43">
        <v>0</v>
      </c>
      <c r="D18" s="140">
        <v>5.8019999999999996</v>
      </c>
      <c r="E18" s="141">
        <v>1.4730000000000001</v>
      </c>
      <c r="F18" s="142">
        <v>0.91</v>
      </c>
      <c r="G18" s="45">
        <v>11.37</v>
      </c>
      <c r="H18" s="45">
        <v>2.9</v>
      </c>
      <c r="I18" s="139">
        <v>5.75</v>
      </c>
      <c r="J18" s="41">
        <v>0.157</v>
      </c>
      <c r="K18" s="43"/>
    </row>
    <row r="19" spans="1:11" ht="32.25" customHeight="1" x14ac:dyDescent="0.25">
      <c r="A19" s="17" t="s">
        <v>75</v>
      </c>
      <c r="B19" s="43" t="s">
        <v>118</v>
      </c>
      <c r="C19" s="43">
        <v>0</v>
      </c>
      <c r="D19" s="140">
        <v>4.1840000000000002</v>
      </c>
      <c r="E19" s="141">
        <v>1.242</v>
      </c>
      <c r="F19" s="142">
        <v>0.89400000000000002</v>
      </c>
      <c r="G19" s="45">
        <v>8.91</v>
      </c>
      <c r="H19" s="45">
        <v>3.52</v>
      </c>
      <c r="I19" s="139">
        <v>5.31</v>
      </c>
      <c r="J19" s="41">
        <v>0.111</v>
      </c>
      <c r="K19" s="43"/>
    </row>
    <row r="20" spans="1:11" ht="32.25" customHeight="1" x14ac:dyDescent="0.25">
      <c r="A20" s="17" t="s">
        <v>77</v>
      </c>
      <c r="B20" s="43" t="s">
        <v>119</v>
      </c>
      <c r="C20" s="43">
        <v>0</v>
      </c>
      <c r="D20" s="140">
        <v>2.903</v>
      </c>
      <c r="E20" s="141">
        <v>1.0649999999999999</v>
      </c>
      <c r="F20" s="142">
        <v>0.88300000000000001</v>
      </c>
      <c r="G20" s="45">
        <v>80.94</v>
      </c>
      <c r="H20" s="45">
        <v>4.28</v>
      </c>
      <c r="I20" s="139">
        <v>6.18</v>
      </c>
      <c r="J20" s="41">
        <v>5.7000000000000002E-2</v>
      </c>
      <c r="K20" s="43"/>
    </row>
    <row r="21" spans="1:11" ht="32.25" customHeight="1" x14ac:dyDescent="0.25">
      <c r="A21" s="17" t="s">
        <v>78</v>
      </c>
      <c r="B21" s="43" t="s">
        <v>120</v>
      </c>
      <c r="C21" s="43">
        <v>0</v>
      </c>
      <c r="D21" s="140">
        <v>4.9279999999999999</v>
      </c>
      <c r="E21" s="141">
        <v>0.6</v>
      </c>
      <c r="F21" s="142">
        <v>3.5999999999999997E-2</v>
      </c>
      <c r="G21" s="45">
        <v>11.37</v>
      </c>
      <c r="H21" s="45">
        <v>2.9</v>
      </c>
      <c r="I21" s="139">
        <v>5.75</v>
      </c>
      <c r="J21" s="41">
        <v>0.157</v>
      </c>
      <c r="K21" s="43"/>
    </row>
    <row r="22" spans="1:11" ht="32.25" customHeight="1" x14ac:dyDescent="0.25">
      <c r="A22" s="17" t="s">
        <v>80</v>
      </c>
      <c r="B22" s="43" t="s">
        <v>121</v>
      </c>
      <c r="C22" s="43">
        <v>0</v>
      </c>
      <c r="D22" s="140">
        <v>3.31</v>
      </c>
      <c r="E22" s="141">
        <v>0.36899999999999999</v>
      </c>
      <c r="F22" s="142">
        <v>2.1000000000000001E-2</v>
      </c>
      <c r="G22" s="45">
        <v>8.91</v>
      </c>
      <c r="H22" s="45">
        <v>3.52</v>
      </c>
      <c r="I22" s="139">
        <v>5.31</v>
      </c>
      <c r="J22" s="41">
        <v>0.111</v>
      </c>
      <c r="K22" s="43"/>
    </row>
    <row r="23" spans="1:11" ht="32.25" customHeight="1" x14ac:dyDescent="0.25">
      <c r="A23" s="17" t="s">
        <v>82</v>
      </c>
      <c r="B23" s="43" t="s">
        <v>122</v>
      </c>
      <c r="C23" s="43">
        <v>0</v>
      </c>
      <c r="D23" s="140">
        <v>2.0289999999999999</v>
      </c>
      <c r="E23" s="141">
        <v>0.192</v>
      </c>
      <c r="F23" s="142">
        <v>8.9999999999999993E-3</v>
      </c>
      <c r="G23" s="45">
        <v>80.94</v>
      </c>
      <c r="H23" s="45">
        <v>4.28</v>
      </c>
      <c r="I23" s="139">
        <v>6.18</v>
      </c>
      <c r="J23" s="41">
        <v>5.7000000000000002E-2</v>
      </c>
      <c r="K23" s="43"/>
    </row>
    <row r="24" spans="1:11" ht="32.25" customHeight="1" x14ac:dyDescent="0.25">
      <c r="A24" s="17" t="s">
        <v>84</v>
      </c>
      <c r="B24" s="43" t="s">
        <v>123</v>
      </c>
      <c r="C24" s="43" t="s">
        <v>124</v>
      </c>
      <c r="D24" s="143">
        <v>21.762</v>
      </c>
      <c r="E24" s="144">
        <v>2.4870000000000001</v>
      </c>
      <c r="F24" s="142">
        <v>1.72</v>
      </c>
      <c r="G24" s="46"/>
      <c r="H24" s="46"/>
      <c r="I24" s="46"/>
      <c r="J24" s="42"/>
      <c r="K24" s="43" t="s">
        <v>125</v>
      </c>
    </row>
    <row r="25" spans="1:11" ht="32.25" customHeight="1" x14ac:dyDescent="0.25">
      <c r="A25" s="17" t="s">
        <v>87</v>
      </c>
      <c r="B25" s="44" t="s">
        <v>126</v>
      </c>
      <c r="C25" s="44" t="s">
        <v>127</v>
      </c>
      <c r="D25" s="140">
        <v>-4.7519999999999998</v>
      </c>
      <c r="E25" s="141">
        <v>-0.60099999999999998</v>
      </c>
      <c r="F25" s="142">
        <v>-3.6999999999999998E-2</v>
      </c>
      <c r="G25" s="45">
        <v>0</v>
      </c>
      <c r="H25" s="46"/>
      <c r="I25" s="46"/>
      <c r="J25" s="42"/>
      <c r="K25" s="43" t="s">
        <v>125</v>
      </c>
    </row>
    <row r="26" spans="1:11" ht="32.25" customHeight="1" x14ac:dyDescent="0.25">
      <c r="A26" s="17" t="s">
        <v>90</v>
      </c>
      <c r="B26" s="43"/>
      <c r="C26" s="43">
        <v>0</v>
      </c>
      <c r="D26" s="140">
        <v>-4.1689999999999996</v>
      </c>
      <c r="E26" s="141">
        <v>-0.51500000000000001</v>
      </c>
      <c r="F26" s="142">
        <v>-3.1E-2</v>
      </c>
      <c r="G26" s="45">
        <v>0</v>
      </c>
      <c r="H26" s="46"/>
      <c r="I26" s="46"/>
      <c r="J26" s="42"/>
      <c r="K26" s="43" t="s">
        <v>125</v>
      </c>
    </row>
    <row r="27" spans="1:11" ht="32.25" customHeight="1" x14ac:dyDescent="0.25">
      <c r="A27" s="17" t="s">
        <v>91</v>
      </c>
      <c r="B27" s="43" t="s">
        <v>128</v>
      </c>
      <c r="C27" s="43">
        <v>0</v>
      </c>
      <c r="D27" s="140">
        <v>-4.7519999999999998</v>
      </c>
      <c r="E27" s="141">
        <v>-0.60099999999999998</v>
      </c>
      <c r="F27" s="142">
        <v>-3.6999999999999998E-2</v>
      </c>
      <c r="G27" s="45">
        <v>0</v>
      </c>
      <c r="H27" s="46"/>
      <c r="I27" s="46"/>
      <c r="J27" s="41">
        <v>0.156</v>
      </c>
      <c r="K27" s="43" t="s">
        <v>125</v>
      </c>
    </row>
    <row r="28" spans="1:11" ht="32.25" customHeight="1" x14ac:dyDescent="0.25">
      <c r="A28" s="17" t="s">
        <v>93</v>
      </c>
      <c r="B28" s="43" t="s">
        <v>129</v>
      </c>
      <c r="C28" s="43">
        <v>0</v>
      </c>
      <c r="D28" s="140">
        <v>-4.7519999999999998</v>
      </c>
      <c r="E28" s="141">
        <v>-0.60099999999999998</v>
      </c>
      <c r="F28" s="142">
        <v>-3.6999999999999998E-2</v>
      </c>
      <c r="G28" s="45">
        <v>0</v>
      </c>
      <c r="H28" s="46"/>
      <c r="I28" s="46"/>
      <c r="J28" s="42"/>
      <c r="K28" s="43" t="s">
        <v>125</v>
      </c>
    </row>
    <row r="29" spans="1:11" ht="32.25" customHeight="1" x14ac:dyDescent="0.25">
      <c r="A29" s="17" t="s">
        <v>95</v>
      </c>
      <c r="B29" s="43" t="s">
        <v>130</v>
      </c>
      <c r="C29" s="43">
        <v>0</v>
      </c>
      <c r="D29" s="140">
        <v>-4.1689999999999996</v>
      </c>
      <c r="E29" s="141">
        <v>-0.51500000000000001</v>
      </c>
      <c r="F29" s="142">
        <v>-3.1E-2</v>
      </c>
      <c r="G29" s="45">
        <v>0</v>
      </c>
      <c r="H29" s="46"/>
      <c r="I29" s="46"/>
      <c r="J29" s="41">
        <v>0.13100000000000001</v>
      </c>
      <c r="K29" s="43" t="s">
        <v>125</v>
      </c>
    </row>
    <row r="30" spans="1:11" ht="27.75" customHeight="1" x14ac:dyDescent="0.25">
      <c r="A30" s="17" t="s">
        <v>97</v>
      </c>
      <c r="B30" s="43" t="s">
        <v>131</v>
      </c>
      <c r="C30" s="43">
        <v>0</v>
      </c>
      <c r="D30" s="140">
        <v>-4.1689999999999996</v>
      </c>
      <c r="E30" s="141">
        <v>-0.51500000000000001</v>
      </c>
      <c r="F30" s="142">
        <v>-3.1E-2</v>
      </c>
      <c r="G30" s="45">
        <v>0</v>
      </c>
      <c r="H30" s="46"/>
      <c r="I30" s="46"/>
      <c r="J30" s="42"/>
      <c r="K30" s="43" t="s">
        <v>125</v>
      </c>
    </row>
    <row r="31" spans="1:11" ht="27.75" customHeight="1" x14ac:dyDescent="0.25">
      <c r="A31" s="17" t="s">
        <v>99</v>
      </c>
      <c r="B31" s="43" t="s">
        <v>132</v>
      </c>
      <c r="C31" s="43">
        <v>0</v>
      </c>
      <c r="D31" s="140">
        <v>-2.726</v>
      </c>
      <c r="E31" s="141">
        <v>-0.29599999999999999</v>
      </c>
      <c r="F31" s="142">
        <v>-1.6E-2</v>
      </c>
      <c r="G31" s="45">
        <v>50.55</v>
      </c>
      <c r="H31" s="46"/>
      <c r="I31" s="46"/>
      <c r="J31" s="41">
        <v>0.105</v>
      </c>
      <c r="K31" s="43" t="s">
        <v>125</v>
      </c>
    </row>
    <row r="32" spans="1:11" ht="27.75" customHeight="1" x14ac:dyDescent="0.25">
      <c r="A32" s="17" t="s">
        <v>101</v>
      </c>
      <c r="B32" s="43" t="s">
        <v>133</v>
      </c>
      <c r="C32" s="43">
        <v>0</v>
      </c>
      <c r="D32" s="140">
        <v>-2.726</v>
      </c>
      <c r="E32" s="141">
        <v>-0.29599999999999999</v>
      </c>
      <c r="F32" s="142">
        <v>-1.6E-2</v>
      </c>
      <c r="G32" s="45">
        <v>50.55</v>
      </c>
      <c r="H32" s="46"/>
      <c r="I32" s="46"/>
      <c r="J32" s="42"/>
      <c r="K32" s="43" t="s">
        <v>125</v>
      </c>
    </row>
  </sheetData>
  <mergeCells count="15">
    <mergeCell ref="G9:H9"/>
    <mergeCell ref="I9:K9"/>
    <mergeCell ref="G11:H11"/>
    <mergeCell ref="I11:K11"/>
    <mergeCell ref="C6:D6"/>
    <mergeCell ref="G6:H6"/>
    <mergeCell ref="C7:D7"/>
    <mergeCell ref="G7:H7"/>
    <mergeCell ref="B8:E8"/>
    <mergeCell ref="G8:H8"/>
    <mergeCell ref="C5:D5"/>
    <mergeCell ref="G5:H5"/>
    <mergeCell ref="A2:K2"/>
    <mergeCell ref="A4:E4"/>
    <mergeCell ref="G4:K4"/>
  </mergeCells>
  <hyperlinks>
    <hyperlink ref="A1" location="Overview!A1" display="Back to Overview" xr:uid="{00000000-0004-0000-0200-00000000000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32"/>
  <sheetViews>
    <sheetView zoomScale="70" zoomScaleNormal="70" zoomScaleSheetLayoutView="100" workbookViewId="0">
      <selection activeCell="M2" sqref="M2"/>
    </sheetView>
  </sheetViews>
  <sheetFormatPr defaultColWidth="9.1796875" defaultRowHeight="27.75" customHeight="1" x14ac:dyDescent="0.25"/>
  <cols>
    <col min="1" max="1" width="49" style="2" bestFit="1" customWidth="1"/>
    <col min="2" max="2" width="21.26953125" style="3" customWidth="1"/>
    <col min="3" max="3" width="14.7265625" style="2" customWidth="1"/>
    <col min="4" max="4" width="17.54296875" style="2" customWidth="1"/>
    <col min="5" max="7" width="17.54296875" style="3" customWidth="1"/>
    <col min="8" max="9" width="17.54296875" style="9" customWidth="1"/>
    <col min="10" max="10" width="17.54296875" style="5" customWidth="1"/>
    <col min="11" max="11" width="17.54296875" style="6" customWidth="1"/>
    <col min="12" max="12" width="1.453125" style="4" customWidth="1"/>
    <col min="13" max="13" width="15.54296875" style="4" customWidth="1"/>
    <col min="14" max="19" width="15.54296875" style="2" customWidth="1"/>
    <col min="20" max="16384" width="9.1796875" style="2"/>
  </cols>
  <sheetData>
    <row r="1" spans="1:15" ht="27.75" customHeight="1" x14ac:dyDescent="0.25">
      <c r="A1" s="93" t="s">
        <v>34</v>
      </c>
      <c r="B1" s="243"/>
      <c r="C1" s="243"/>
      <c r="D1" s="243"/>
      <c r="E1" s="243"/>
      <c r="F1" s="243"/>
      <c r="G1" s="243"/>
      <c r="H1" s="243"/>
      <c r="I1" s="243"/>
      <c r="J1" s="243"/>
      <c r="K1" s="243"/>
      <c r="L1" s="193"/>
      <c r="M1" s="193"/>
      <c r="N1" s="193"/>
      <c r="O1" s="193"/>
    </row>
    <row r="2" spans="1:15" ht="27" customHeight="1" x14ac:dyDescent="0.25">
      <c r="A2" s="326" t="str">
        <f>Overview!B4&amp; " - Effective from "&amp;Overview!D4&amp;" - "&amp;Overview!E4&amp;" LV and HV charges in UKPN LPN Area (GSP Group _C)"</f>
        <v>Southern Electric Power Distribution plc - Effective from 1 April 2021 - Final LV and HV charges in UKPN LPN Area (GSP Group _C)</v>
      </c>
      <c r="B2" s="326"/>
      <c r="C2" s="326"/>
      <c r="D2" s="326"/>
      <c r="E2" s="326"/>
      <c r="F2" s="326"/>
      <c r="G2" s="326"/>
      <c r="H2" s="326"/>
      <c r="I2" s="326"/>
      <c r="J2" s="326"/>
      <c r="K2" s="326"/>
      <c r="L2" s="194"/>
      <c r="M2" s="195"/>
      <c r="N2" s="196"/>
      <c r="O2" s="196"/>
    </row>
    <row r="3" spans="1:15" s="84" customFormat="1" ht="15" customHeight="1" x14ac:dyDescent="0.25">
      <c r="A3" s="183"/>
      <c r="B3" s="183"/>
      <c r="C3" s="183"/>
      <c r="D3" s="183"/>
      <c r="E3" s="183"/>
      <c r="F3" s="183"/>
      <c r="G3" s="183"/>
      <c r="H3" s="183"/>
      <c r="I3" s="183"/>
      <c r="J3" s="183"/>
      <c r="K3" s="183"/>
      <c r="L3" s="83"/>
      <c r="M3" s="83"/>
    </row>
    <row r="4" spans="1:15" ht="28.5" customHeight="1" x14ac:dyDescent="0.25">
      <c r="A4" s="326" t="s">
        <v>35</v>
      </c>
      <c r="B4" s="326"/>
      <c r="C4" s="326"/>
      <c r="D4" s="326"/>
      <c r="E4" s="326"/>
      <c r="F4" s="183"/>
      <c r="G4" s="326" t="s">
        <v>36</v>
      </c>
      <c r="H4" s="326"/>
      <c r="I4" s="326"/>
      <c r="J4" s="326"/>
      <c r="K4" s="326"/>
    </row>
    <row r="5" spans="1:15" ht="28.5" customHeight="1" x14ac:dyDescent="0.25">
      <c r="A5" s="77" t="s">
        <v>37</v>
      </c>
      <c r="B5" s="306" t="s">
        <v>38</v>
      </c>
      <c r="C5" s="327" t="s">
        <v>39</v>
      </c>
      <c r="D5" s="328"/>
      <c r="E5" s="79" t="s">
        <v>40</v>
      </c>
      <c r="F5" s="183"/>
      <c r="G5" s="330"/>
      <c r="H5" s="331"/>
      <c r="I5" s="81" t="s">
        <v>41</v>
      </c>
      <c r="J5" s="82" t="s">
        <v>42</v>
      </c>
      <c r="K5" s="79" t="s">
        <v>40</v>
      </c>
      <c r="L5" s="183"/>
      <c r="N5" s="4"/>
    </row>
    <row r="6" spans="1:15" ht="49.5" customHeight="1" x14ac:dyDescent="0.25">
      <c r="A6" s="201" t="s">
        <v>43</v>
      </c>
      <c r="B6" s="21" t="s">
        <v>134</v>
      </c>
      <c r="C6" s="329" t="s">
        <v>135</v>
      </c>
      <c r="D6" s="329"/>
      <c r="E6" s="191" t="s">
        <v>46</v>
      </c>
      <c r="F6" s="50"/>
      <c r="G6" s="337" t="s">
        <v>136</v>
      </c>
      <c r="H6" s="339"/>
      <c r="I6" s="21" t="s">
        <v>137</v>
      </c>
      <c r="J6" s="303" t="s">
        <v>138</v>
      </c>
      <c r="K6" s="191" t="s">
        <v>46</v>
      </c>
      <c r="L6" s="183"/>
      <c r="N6" s="4"/>
    </row>
    <row r="7" spans="1:15" ht="49.5" customHeight="1" x14ac:dyDescent="0.25">
      <c r="A7" s="201" t="s">
        <v>48</v>
      </c>
      <c r="B7" s="294"/>
      <c r="C7" s="335"/>
      <c r="D7" s="335"/>
      <c r="E7" s="303" t="s">
        <v>49</v>
      </c>
      <c r="F7" s="50"/>
      <c r="G7" s="337" t="s">
        <v>47</v>
      </c>
      <c r="H7" s="339"/>
      <c r="I7" s="21" t="s">
        <v>44</v>
      </c>
      <c r="J7" s="303" t="s">
        <v>45</v>
      </c>
      <c r="K7" s="191" t="s">
        <v>46</v>
      </c>
      <c r="L7" s="183"/>
      <c r="N7" s="4"/>
    </row>
    <row r="8" spans="1:15" ht="49.5" customHeight="1" x14ac:dyDescent="0.25">
      <c r="A8" s="292" t="s">
        <v>52</v>
      </c>
      <c r="B8" s="337" t="s">
        <v>53</v>
      </c>
      <c r="C8" s="338"/>
      <c r="D8" s="338"/>
      <c r="E8" s="339"/>
      <c r="F8" s="50"/>
      <c r="G8" s="337" t="s">
        <v>139</v>
      </c>
      <c r="H8" s="339"/>
      <c r="I8" s="294"/>
      <c r="J8" s="303" t="s">
        <v>51</v>
      </c>
      <c r="K8" s="191" t="s">
        <v>46</v>
      </c>
      <c r="L8" s="183"/>
      <c r="N8" s="4"/>
    </row>
    <row r="9" spans="1:15" s="78" customFormat="1" ht="45" customHeight="1" x14ac:dyDescent="0.25">
      <c r="A9" s="50"/>
      <c r="B9" s="50"/>
      <c r="C9" s="50"/>
      <c r="D9" s="50"/>
      <c r="E9" s="50"/>
      <c r="F9" s="50"/>
      <c r="G9" s="337" t="s">
        <v>140</v>
      </c>
      <c r="H9" s="339"/>
      <c r="I9" s="294"/>
      <c r="J9" s="294"/>
      <c r="K9" s="303" t="s">
        <v>49</v>
      </c>
      <c r="L9" s="183"/>
      <c r="M9" s="50"/>
      <c r="N9" s="50"/>
    </row>
    <row r="10" spans="1:15" s="84" customFormat="1" ht="18" customHeight="1" x14ac:dyDescent="0.25">
      <c r="A10" s="50"/>
      <c r="B10" s="50"/>
      <c r="C10" s="50"/>
      <c r="D10" s="50"/>
      <c r="E10" s="50"/>
      <c r="F10" s="50"/>
      <c r="G10" s="332" t="s">
        <v>52</v>
      </c>
      <c r="H10" s="332"/>
      <c r="I10" s="332" t="s">
        <v>53</v>
      </c>
      <c r="J10" s="332"/>
      <c r="K10" s="332"/>
      <c r="L10" s="183"/>
      <c r="M10" s="83"/>
      <c r="N10" s="83"/>
    </row>
    <row r="11" spans="1:15" s="84" customFormat="1" ht="27" customHeight="1" x14ac:dyDescent="0.25">
      <c r="A11" s="183"/>
      <c r="B11" s="183"/>
      <c r="C11" s="183"/>
      <c r="D11" s="183"/>
      <c r="E11" s="183"/>
      <c r="F11" s="183"/>
      <c r="G11" s="334"/>
      <c r="H11" s="334"/>
      <c r="I11" s="333"/>
      <c r="J11" s="333"/>
      <c r="K11" s="333"/>
      <c r="L11" s="83"/>
      <c r="M11" s="83"/>
    </row>
    <row r="12" spans="1:15" s="84" customFormat="1" ht="12.75" customHeight="1" x14ac:dyDescent="0.25">
      <c r="A12" s="183"/>
      <c r="B12" s="183"/>
      <c r="C12" s="183"/>
      <c r="D12" s="183"/>
      <c r="E12" s="183"/>
      <c r="F12" s="183"/>
      <c r="G12" s="183"/>
      <c r="H12" s="183"/>
      <c r="I12" s="183"/>
      <c r="J12" s="183"/>
      <c r="K12" s="183"/>
      <c r="L12" s="83"/>
      <c r="M12" s="83"/>
    </row>
    <row r="13" spans="1:15" ht="78.75" customHeight="1" x14ac:dyDescent="0.25">
      <c r="A13" s="26" t="s">
        <v>54</v>
      </c>
      <c r="B13" s="308" t="s">
        <v>55</v>
      </c>
      <c r="C13" s="308" t="s">
        <v>56</v>
      </c>
      <c r="D13" s="55" t="s">
        <v>57</v>
      </c>
      <c r="E13" s="55" t="s">
        <v>58</v>
      </c>
      <c r="F13" s="55" t="s">
        <v>59</v>
      </c>
      <c r="G13" s="308" t="s">
        <v>60</v>
      </c>
      <c r="H13" s="308" t="s">
        <v>61</v>
      </c>
      <c r="I13" s="26" t="s">
        <v>62</v>
      </c>
      <c r="J13" s="308" t="s">
        <v>63</v>
      </c>
      <c r="K13" s="308" t="s">
        <v>64</v>
      </c>
    </row>
    <row r="14" spans="1:15" ht="44.25" customHeight="1" x14ac:dyDescent="0.25">
      <c r="A14" s="17" t="s">
        <v>65</v>
      </c>
      <c r="B14" s="40" t="s">
        <v>141</v>
      </c>
      <c r="C14" s="40" t="s">
        <v>67</v>
      </c>
      <c r="D14" s="140">
        <v>9.6940000000000008</v>
      </c>
      <c r="E14" s="141">
        <v>0.90700000000000003</v>
      </c>
      <c r="F14" s="142">
        <v>0</v>
      </c>
      <c r="G14" s="45">
        <v>3.31</v>
      </c>
      <c r="H14" s="46"/>
      <c r="I14" s="46"/>
      <c r="J14" s="42"/>
      <c r="K14" s="43"/>
    </row>
    <row r="15" spans="1:15" ht="32.25" customHeight="1" x14ac:dyDescent="0.25">
      <c r="A15" s="17" t="s">
        <v>68</v>
      </c>
      <c r="B15" s="40"/>
      <c r="C15" s="170">
        <v>2</v>
      </c>
      <c r="D15" s="140">
        <v>9.6940000000000008</v>
      </c>
      <c r="E15" s="141">
        <v>0.90700000000000003</v>
      </c>
      <c r="F15" s="142">
        <v>0</v>
      </c>
      <c r="G15" s="46"/>
      <c r="H15" s="46"/>
      <c r="I15" s="46"/>
      <c r="J15" s="42"/>
      <c r="K15" s="43"/>
    </row>
    <row r="16" spans="1:15" ht="112" x14ac:dyDescent="0.25">
      <c r="A16" s="17" t="s">
        <v>69</v>
      </c>
      <c r="B16" s="44" t="s">
        <v>142</v>
      </c>
      <c r="C16" s="44" t="s">
        <v>71</v>
      </c>
      <c r="D16" s="140">
        <v>5.1369999999999996</v>
      </c>
      <c r="E16" s="141">
        <v>0.27300000000000002</v>
      </c>
      <c r="F16" s="142">
        <v>0</v>
      </c>
      <c r="G16" s="45">
        <v>3.41</v>
      </c>
      <c r="H16" s="46"/>
      <c r="I16" s="46"/>
      <c r="J16" s="42"/>
      <c r="K16" s="43"/>
    </row>
    <row r="17" spans="1:11" ht="32.25" customHeight="1" x14ac:dyDescent="0.25">
      <c r="A17" s="17" t="s">
        <v>72</v>
      </c>
      <c r="B17" s="40"/>
      <c r="C17" s="170">
        <v>4</v>
      </c>
      <c r="D17" s="140">
        <v>5.1369999999999996</v>
      </c>
      <c r="E17" s="141">
        <v>0.27300000000000002</v>
      </c>
      <c r="F17" s="142">
        <v>0</v>
      </c>
      <c r="G17" s="46"/>
      <c r="H17" s="46"/>
      <c r="I17" s="46"/>
      <c r="J17" s="42"/>
      <c r="K17" s="43"/>
    </row>
    <row r="18" spans="1:11" ht="42" x14ac:dyDescent="0.25">
      <c r="A18" s="17" t="s">
        <v>73</v>
      </c>
      <c r="B18" s="43" t="s">
        <v>143</v>
      </c>
      <c r="C18" s="43">
        <v>0</v>
      </c>
      <c r="D18" s="140">
        <v>4.2389999999999999</v>
      </c>
      <c r="E18" s="141">
        <v>0.14399999999999999</v>
      </c>
      <c r="F18" s="142">
        <v>0</v>
      </c>
      <c r="G18" s="45">
        <v>8.14</v>
      </c>
      <c r="H18" s="45">
        <v>4.18</v>
      </c>
      <c r="I18" s="139">
        <v>6.52</v>
      </c>
      <c r="J18" s="41">
        <v>0.38800000000000001</v>
      </c>
      <c r="K18" s="43"/>
    </row>
    <row r="19" spans="1:11" ht="32.25" customHeight="1" x14ac:dyDescent="0.25">
      <c r="A19" s="17" t="s">
        <v>75</v>
      </c>
      <c r="B19" s="43" t="s">
        <v>144</v>
      </c>
      <c r="C19" s="43">
        <v>0</v>
      </c>
      <c r="D19" s="140">
        <v>2.948</v>
      </c>
      <c r="E19" s="141">
        <v>0</v>
      </c>
      <c r="F19" s="142">
        <v>0</v>
      </c>
      <c r="G19" s="45">
        <v>6.04</v>
      </c>
      <c r="H19" s="45">
        <v>7.29</v>
      </c>
      <c r="I19" s="139">
        <v>8.2899999999999991</v>
      </c>
      <c r="J19" s="41">
        <v>0.23300000000000001</v>
      </c>
      <c r="K19" s="43"/>
    </row>
    <row r="20" spans="1:11" ht="42" x14ac:dyDescent="0.25">
      <c r="A20" s="17" t="s">
        <v>77</v>
      </c>
      <c r="B20" s="43" t="s">
        <v>145</v>
      </c>
      <c r="C20" s="43">
        <v>0</v>
      </c>
      <c r="D20" s="140">
        <v>2.056</v>
      </c>
      <c r="E20" s="141">
        <v>0</v>
      </c>
      <c r="F20" s="142">
        <v>0</v>
      </c>
      <c r="G20" s="45">
        <v>79.97</v>
      </c>
      <c r="H20" s="45">
        <v>7.39</v>
      </c>
      <c r="I20" s="139">
        <v>8.3000000000000007</v>
      </c>
      <c r="J20" s="41">
        <v>0.2</v>
      </c>
      <c r="K20" s="43"/>
    </row>
    <row r="21" spans="1:11" ht="32.25" customHeight="1" x14ac:dyDescent="0.25">
      <c r="A21" s="17" t="s">
        <v>78</v>
      </c>
      <c r="B21" s="43" t="s">
        <v>146</v>
      </c>
      <c r="C21" s="43">
        <v>0</v>
      </c>
      <c r="D21" s="140">
        <v>4.7530000000000001</v>
      </c>
      <c r="E21" s="141">
        <v>0.65700000000000003</v>
      </c>
      <c r="F21" s="142">
        <v>2.9000000000000001E-2</v>
      </c>
      <c r="G21" s="45">
        <v>8.14</v>
      </c>
      <c r="H21" s="45">
        <v>4.18</v>
      </c>
      <c r="I21" s="139">
        <v>6.52</v>
      </c>
      <c r="J21" s="41">
        <v>0.38800000000000001</v>
      </c>
      <c r="K21" s="43"/>
    </row>
    <row r="22" spans="1:11" ht="32.25" customHeight="1" x14ac:dyDescent="0.25">
      <c r="A22" s="17" t="s">
        <v>80</v>
      </c>
      <c r="B22" s="43" t="s">
        <v>147</v>
      </c>
      <c r="C22" s="43">
        <v>0</v>
      </c>
      <c r="D22" s="140">
        <v>3.4609999999999999</v>
      </c>
      <c r="E22" s="141">
        <v>0.47</v>
      </c>
      <c r="F22" s="142">
        <v>2.4E-2</v>
      </c>
      <c r="G22" s="45">
        <v>6.04</v>
      </c>
      <c r="H22" s="45">
        <v>7.29</v>
      </c>
      <c r="I22" s="139">
        <v>8.2899999999999991</v>
      </c>
      <c r="J22" s="41">
        <v>0.23300000000000001</v>
      </c>
      <c r="K22" s="43"/>
    </row>
    <row r="23" spans="1:11" ht="32.25" customHeight="1" x14ac:dyDescent="0.25">
      <c r="A23" s="17" t="s">
        <v>82</v>
      </c>
      <c r="B23" s="43" t="s">
        <v>148</v>
      </c>
      <c r="C23" s="43">
        <v>0</v>
      </c>
      <c r="D23" s="140">
        <v>2.57</v>
      </c>
      <c r="E23" s="141">
        <v>0.316</v>
      </c>
      <c r="F23" s="142">
        <v>1.7000000000000001E-2</v>
      </c>
      <c r="G23" s="45">
        <v>79.97</v>
      </c>
      <c r="H23" s="45">
        <v>7.39</v>
      </c>
      <c r="I23" s="139">
        <v>8.3000000000000007</v>
      </c>
      <c r="J23" s="41">
        <v>0.2</v>
      </c>
      <c r="K23" s="43"/>
    </row>
    <row r="24" spans="1:11" ht="32.25" customHeight="1" x14ac:dyDescent="0.25">
      <c r="A24" s="17" t="s">
        <v>84</v>
      </c>
      <c r="B24" s="43" t="s">
        <v>149</v>
      </c>
      <c r="C24" s="43" t="s">
        <v>86</v>
      </c>
      <c r="D24" s="143">
        <v>29.411000000000001</v>
      </c>
      <c r="E24" s="144">
        <v>1.944</v>
      </c>
      <c r="F24" s="142">
        <v>2.8000000000000001E-2</v>
      </c>
      <c r="G24" s="46"/>
      <c r="H24" s="46"/>
      <c r="I24" s="46"/>
      <c r="J24" s="42"/>
      <c r="K24" s="43"/>
    </row>
    <row r="25" spans="1:11" ht="32.25" customHeight="1" x14ac:dyDescent="0.25">
      <c r="A25" s="17" t="s">
        <v>87</v>
      </c>
      <c r="B25" s="44" t="s">
        <v>150</v>
      </c>
      <c r="C25" s="44" t="s">
        <v>89</v>
      </c>
      <c r="D25" s="140">
        <v>-5.5110000000000001</v>
      </c>
      <c r="E25" s="141">
        <v>-0.76700000000000002</v>
      </c>
      <c r="F25" s="142">
        <v>-3.2000000000000001E-2</v>
      </c>
      <c r="G25" s="45">
        <v>0</v>
      </c>
      <c r="H25" s="46"/>
      <c r="I25" s="46"/>
      <c r="J25" s="42"/>
      <c r="K25" s="43"/>
    </row>
    <row r="26" spans="1:11" ht="32.25" customHeight="1" x14ac:dyDescent="0.25">
      <c r="A26" s="17" t="s">
        <v>90</v>
      </c>
      <c r="B26" s="43"/>
      <c r="C26" s="43">
        <v>0</v>
      </c>
      <c r="D26" s="140">
        <v>-4.9039999999999999</v>
      </c>
      <c r="E26" s="141">
        <v>-0.68</v>
      </c>
      <c r="F26" s="142">
        <v>-2.9000000000000001E-2</v>
      </c>
      <c r="G26" s="45">
        <v>0</v>
      </c>
      <c r="H26" s="46"/>
      <c r="I26" s="46"/>
      <c r="J26" s="42"/>
      <c r="K26" s="43"/>
    </row>
    <row r="27" spans="1:11" ht="32.25" customHeight="1" x14ac:dyDescent="0.25">
      <c r="A27" s="17" t="s">
        <v>91</v>
      </c>
      <c r="B27" s="43" t="s">
        <v>151</v>
      </c>
      <c r="C27" s="43">
        <v>0</v>
      </c>
      <c r="D27" s="140">
        <v>-5.5110000000000001</v>
      </c>
      <c r="E27" s="141">
        <v>-0.76700000000000002</v>
      </c>
      <c r="F27" s="142">
        <v>-3.2000000000000001E-2</v>
      </c>
      <c r="G27" s="45">
        <v>0</v>
      </c>
      <c r="H27" s="46"/>
      <c r="I27" s="46"/>
      <c r="J27" s="41">
        <v>0.36699999999999999</v>
      </c>
      <c r="K27" s="43"/>
    </row>
    <row r="28" spans="1:11" ht="32.25" customHeight="1" x14ac:dyDescent="0.25">
      <c r="A28" s="17" t="s">
        <v>93</v>
      </c>
      <c r="B28" s="43" t="s">
        <v>152</v>
      </c>
      <c r="C28" s="43">
        <v>0</v>
      </c>
      <c r="D28" s="140">
        <v>-5.5110000000000001</v>
      </c>
      <c r="E28" s="141">
        <v>-0.76700000000000002</v>
      </c>
      <c r="F28" s="142">
        <v>-3.2000000000000001E-2</v>
      </c>
      <c r="G28" s="45">
        <v>0</v>
      </c>
      <c r="H28" s="46"/>
      <c r="I28" s="46"/>
      <c r="J28" s="42"/>
      <c r="K28" s="43"/>
    </row>
    <row r="29" spans="1:11" ht="32.25" customHeight="1" x14ac:dyDescent="0.25">
      <c r="A29" s="17" t="s">
        <v>95</v>
      </c>
      <c r="B29" s="43" t="s">
        <v>153</v>
      </c>
      <c r="C29" s="43">
        <v>0</v>
      </c>
      <c r="D29" s="140">
        <v>-4.9039999999999999</v>
      </c>
      <c r="E29" s="141">
        <v>-0.68</v>
      </c>
      <c r="F29" s="142">
        <v>-2.9000000000000001E-2</v>
      </c>
      <c r="G29" s="45">
        <v>0</v>
      </c>
      <c r="H29" s="46"/>
      <c r="I29" s="46"/>
      <c r="J29" s="41">
        <v>0.32800000000000001</v>
      </c>
      <c r="K29" s="43"/>
    </row>
    <row r="30" spans="1:11" ht="27.75" customHeight="1" x14ac:dyDescent="0.25">
      <c r="A30" s="17" t="s">
        <v>97</v>
      </c>
      <c r="B30" s="43" t="s">
        <v>154</v>
      </c>
      <c r="C30" s="43">
        <v>0</v>
      </c>
      <c r="D30" s="140">
        <v>-4.9039999999999999</v>
      </c>
      <c r="E30" s="141">
        <v>-0.68</v>
      </c>
      <c r="F30" s="142">
        <v>-2.9000000000000001E-2</v>
      </c>
      <c r="G30" s="45">
        <v>0</v>
      </c>
      <c r="H30" s="46"/>
      <c r="I30" s="46"/>
      <c r="J30" s="42"/>
      <c r="K30" s="43"/>
    </row>
    <row r="31" spans="1:11" ht="27.75" customHeight="1" x14ac:dyDescent="0.25">
      <c r="A31" s="17" t="s">
        <v>99</v>
      </c>
      <c r="B31" s="43" t="s">
        <v>155</v>
      </c>
      <c r="C31" s="43">
        <v>0</v>
      </c>
      <c r="D31" s="140">
        <v>-3.2029999999999998</v>
      </c>
      <c r="E31" s="141">
        <v>-0.433</v>
      </c>
      <c r="F31" s="142">
        <v>-2.1999999999999999E-2</v>
      </c>
      <c r="G31" s="45">
        <v>6.76</v>
      </c>
      <c r="H31" s="46"/>
      <c r="I31" s="46"/>
      <c r="J31" s="41">
        <v>0.28299999999999997</v>
      </c>
      <c r="K31" s="43"/>
    </row>
    <row r="32" spans="1:11" ht="27.75" customHeight="1" x14ac:dyDescent="0.25">
      <c r="A32" s="17" t="s">
        <v>101</v>
      </c>
      <c r="B32" s="43" t="s">
        <v>156</v>
      </c>
      <c r="C32" s="43">
        <v>0</v>
      </c>
      <c r="D32" s="140">
        <v>-3.2029999999999998</v>
      </c>
      <c r="E32" s="141">
        <v>-0.433</v>
      </c>
      <c r="F32" s="142">
        <v>-2.1999999999999999E-2</v>
      </c>
      <c r="G32" s="45">
        <v>6.76</v>
      </c>
      <c r="H32" s="46"/>
      <c r="I32" s="46"/>
      <c r="J32" s="42"/>
      <c r="K32" s="43"/>
    </row>
  </sheetData>
  <mergeCells count="16">
    <mergeCell ref="G9:H9"/>
    <mergeCell ref="G11:H11"/>
    <mergeCell ref="I11:K11"/>
    <mergeCell ref="G10:H10"/>
    <mergeCell ref="I10:K10"/>
    <mergeCell ref="C6:D6"/>
    <mergeCell ref="G6:H6"/>
    <mergeCell ref="C7:D7"/>
    <mergeCell ref="G7:H7"/>
    <mergeCell ref="B8:E8"/>
    <mergeCell ref="G8:H8"/>
    <mergeCell ref="C5:D5"/>
    <mergeCell ref="G5:H5"/>
    <mergeCell ref="A2:K2"/>
    <mergeCell ref="A4:E4"/>
    <mergeCell ref="G4:K4"/>
  </mergeCells>
  <hyperlinks>
    <hyperlink ref="A1" location="Overview!A1" display="Back to Overview" xr:uid="{00000000-0004-0000-0300-00000000000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32"/>
  <sheetViews>
    <sheetView zoomScale="55" zoomScaleNormal="55" zoomScaleSheetLayoutView="100" workbookViewId="0">
      <selection activeCell="M2" sqref="M2"/>
    </sheetView>
  </sheetViews>
  <sheetFormatPr defaultColWidth="9.1796875" defaultRowHeight="27.75" customHeight="1" x14ac:dyDescent="0.25"/>
  <cols>
    <col min="1" max="1" width="49" style="2" bestFit="1" customWidth="1"/>
    <col min="2" max="2" width="18.54296875" style="3" customWidth="1"/>
    <col min="3" max="3" width="14.26953125" style="2" customWidth="1"/>
    <col min="4" max="4" width="17.54296875" style="2" customWidth="1"/>
    <col min="5" max="7" width="17.54296875" style="3" customWidth="1"/>
    <col min="8" max="9" width="17.54296875" style="9" customWidth="1"/>
    <col min="10" max="10" width="17.54296875" style="5" customWidth="1"/>
    <col min="11" max="11" width="17.54296875" style="6" customWidth="1"/>
    <col min="12" max="12" width="1.453125" style="4" customWidth="1"/>
    <col min="13" max="13" width="15.54296875" style="4" customWidth="1"/>
    <col min="14" max="19" width="15.54296875" style="2" customWidth="1"/>
    <col min="20" max="16384" width="9.1796875" style="2"/>
  </cols>
  <sheetData>
    <row r="1" spans="1:15" ht="27.75" customHeight="1" x14ac:dyDescent="0.25">
      <c r="A1" s="93" t="s">
        <v>34</v>
      </c>
      <c r="B1" s="243"/>
      <c r="C1" s="243"/>
      <c r="D1" s="243"/>
      <c r="E1" s="243"/>
      <c r="F1" s="243"/>
      <c r="G1" s="243"/>
      <c r="H1" s="243"/>
      <c r="I1" s="243"/>
      <c r="J1" s="243"/>
      <c r="K1" s="243"/>
      <c r="L1" s="193"/>
      <c r="M1" s="193"/>
      <c r="N1" s="193"/>
      <c r="O1" s="193"/>
    </row>
    <row r="2" spans="1:15" ht="27" customHeight="1" x14ac:dyDescent="0.25">
      <c r="A2" s="326" t="str">
        <f>Overview!B4&amp; " - Effective from "&amp;Overview!D4&amp;" - "&amp;Overview!E4&amp;" LV and HV charges in SP Manweb Area (GSP Group _D)"</f>
        <v>Southern Electric Power Distribution plc - Effective from 1 April 2021 - Final LV and HV charges in SP Manweb Area (GSP Group _D)</v>
      </c>
      <c r="B2" s="326"/>
      <c r="C2" s="326"/>
      <c r="D2" s="326"/>
      <c r="E2" s="326"/>
      <c r="F2" s="326"/>
      <c r="G2" s="326"/>
      <c r="H2" s="326"/>
      <c r="I2" s="326"/>
      <c r="J2" s="326"/>
      <c r="K2" s="326"/>
      <c r="L2" s="194"/>
      <c r="M2" s="195"/>
      <c r="N2" s="196"/>
      <c r="O2" s="196"/>
    </row>
    <row r="3" spans="1:15" s="84" customFormat="1" ht="15" customHeight="1" x14ac:dyDescent="0.25">
      <c r="A3" s="183"/>
      <c r="B3" s="183"/>
      <c r="C3" s="183"/>
      <c r="D3" s="183"/>
      <c r="E3" s="183"/>
      <c r="F3" s="183"/>
      <c r="G3" s="183"/>
      <c r="H3" s="183"/>
      <c r="I3" s="183"/>
      <c r="J3" s="183"/>
      <c r="K3" s="183"/>
      <c r="L3" s="83"/>
      <c r="M3" s="83"/>
    </row>
    <row r="4" spans="1:15" ht="27" customHeight="1" x14ac:dyDescent="0.25">
      <c r="A4" s="326" t="s">
        <v>35</v>
      </c>
      <c r="B4" s="326"/>
      <c r="C4" s="326"/>
      <c r="D4" s="326"/>
      <c r="E4" s="326"/>
      <c r="F4" s="183"/>
      <c r="G4" s="326" t="s">
        <v>36</v>
      </c>
      <c r="H4" s="326"/>
      <c r="I4" s="326"/>
      <c r="J4" s="326"/>
      <c r="K4" s="326"/>
    </row>
    <row r="5" spans="1:15" ht="28.5" customHeight="1" x14ac:dyDescent="0.25">
      <c r="A5" s="77" t="s">
        <v>37</v>
      </c>
      <c r="B5" s="306" t="s">
        <v>38</v>
      </c>
      <c r="C5" s="327" t="s">
        <v>39</v>
      </c>
      <c r="D5" s="328"/>
      <c r="E5" s="79" t="s">
        <v>40</v>
      </c>
      <c r="F5" s="183"/>
      <c r="G5" s="330"/>
      <c r="H5" s="331"/>
      <c r="I5" s="81" t="s">
        <v>41</v>
      </c>
      <c r="J5" s="82" t="s">
        <v>42</v>
      </c>
      <c r="K5" s="79" t="s">
        <v>40</v>
      </c>
      <c r="L5" s="183"/>
      <c r="N5" s="4"/>
    </row>
    <row r="6" spans="1:15" ht="49.5" customHeight="1" x14ac:dyDescent="0.25">
      <c r="A6" s="80" t="s">
        <v>43</v>
      </c>
      <c r="B6" s="21" t="s">
        <v>157</v>
      </c>
      <c r="C6" s="329" t="s">
        <v>158</v>
      </c>
      <c r="D6" s="329"/>
      <c r="E6" s="21" t="s">
        <v>159</v>
      </c>
      <c r="F6" s="50"/>
      <c r="G6" s="332" t="s">
        <v>136</v>
      </c>
      <c r="H6" s="332"/>
      <c r="I6" s="202"/>
      <c r="J6" s="203" t="s">
        <v>160</v>
      </c>
      <c r="K6" s="303" t="s">
        <v>159</v>
      </c>
      <c r="L6" s="183"/>
      <c r="N6" s="4"/>
    </row>
    <row r="7" spans="1:15" ht="49.5" customHeight="1" x14ac:dyDescent="0.25">
      <c r="A7" s="80" t="s">
        <v>48</v>
      </c>
      <c r="B7" s="294"/>
      <c r="C7" s="329" t="s">
        <v>161</v>
      </c>
      <c r="D7" s="329"/>
      <c r="E7" s="21" t="s">
        <v>162</v>
      </c>
      <c r="F7" s="50"/>
      <c r="G7" s="332" t="s">
        <v>47</v>
      </c>
      <c r="H7" s="332"/>
      <c r="I7" s="21" t="s">
        <v>157</v>
      </c>
      <c r="J7" s="303" t="s">
        <v>158</v>
      </c>
      <c r="K7" s="191" t="s">
        <v>159</v>
      </c>
      <c r="L7" s="183"/>
      <c r="N7" s="4"/>
    </row>
    <row r="8" spans="1:15" ht="49.5" customHeight="1" x14ac:dyDescent="0.25">
      <c r="A8" s="302" t="s">
        <v>52</v>
      </c>
      <c r="B8" s="350" t="s">
        <v>112</v>
      </c>
      <c r="C8" s="351"/>
      <c r="D8" s="351"/>
      <c r="E8" s="352"/>
      <c r="F8" s="50"/>
      <c r="G8" s="332" t="s">
        <v>139</v>
      </c>
      <c r="H8" s="332"/>
      <c r="I8" s="305"/>
      <c r="J8" s="303" t="s">
        <v>160</v>
      </c>
      <c r="K8" s="191" t="s">
        <v>159</v>
      </c>
      <c r="L8" s="183"/>
      <c r="N8" s="4"/>
    </row>
    <row r="9" spans="1:15" s="78" customFormat="1" ht="45" customHeight="1" x14ac:dyDescent="0.25">
      <c r="A9" s="50"/>
      <c r="B9" s="50"/>
      <c r="C9" s="50"/>
      <c r="D9" s="50"/>
      <c r="E9" s="50"/>
      <c r="F9" s="50"/>
      <c r="G9" s="332" t="s">
        <v>140</v>
      </c>
      <c r="H9" s="332"/>
      <c r="I9" s="294"/>
      <c r="J9" s="191" t="s">
        <v>161</v>
      </c>
      <c r="K9" s="21" t="s">
        <v>163</v>
      </c>
      <c r="L9" s="183"/>
      <c r="M9" s="50"/>
      <c r="N9" s="50"/>
    </row>
    <row r="10" spans="1:15" s="84" customFormat="1" ht="18" customHeight="1" x14ac:dyDescent="0.25">
      <c r="A10" s="50"/>
      <c r="B10" s="50"/>
      <c r="C10" s="50"/>
      <c r="D10" s="50"/>
      <c r="E10" s="50"/>
      <c r="F10" s="50"/>
      <c r="G10" s="332" t="s">
        <v>52</v>
      </c>
      <c r="H10" s="332"/>
      <c r="I10" s="350" t="s">
        <v>112</v>
      </c>
      <c r="J10" s="351"/>
      <c r="K10" s="352"/>
      <c r="L10" s="183"/>
      <c r="M10" s="83"/>
      <c r="N10" s="83"/>
    </row>
    <row r="11" spans="1:15" s="84" customFormat="1" ht="27" customHeight="1" x14ac:dyDescent="0.25">
      <c r="A11" s="183"/>
      <c r="B11" s="183"/>
      <c r="C11" s="183"/>
      <c r="D11" s="183"/>
      <c r="E11" s="183"/>
      <c r="F11" s="183"/>
      <c r="G11" s="334"/>
      <c r="H11" s="334"/>
      <c r="I11" s="333"/>
      <c r="J11" s="333"/>
      <c r="K11" s="333"/>
      <c r="L11" s="83"/>
      <c r="M11" s="83"/>
    </row>
    <row r="12" spans="1:15" s="84" customFormat="1" ht="12.75" customHeight="1" x14ac:dyDescent="0.25">
      <c r="A12" s="183"/>
      <c r="B12" s="183"/>
      <c r="C12" s="183"/>
      <c r="D12" s="183"/>
      <c r="E12" s="183"/>
      <c r="F12" s="183"/>
      <c r="G12" s="183"/>
      <c r="H12" s="183"/>
      <c r="I12" s="183"/>
      <c r="J12" s="183"/>
      <c r="K12" s="183"/>
      <c r="L12" s="83"/>
      <c r="M12" s="83"/>
    </row>
    <row r="13" spans="1:15" ht="78.75" customHeight="1" x14ac:dyDescent="0.25">
      <c r="A13" s="26" t="s">
        <v>54</v>
      </c>
      <c r="B13" s="308" t="s">
        <v>55</v>
      </c>
      <c r="C13" s="308" t="s">
        <v>56</v>
      </c>
      <c r="D13" s="55" t="s">
        <v>57</v>
      </c>
      <c r="E13" s="55" t="s">
        <v>58</v>
      </c>
      <c r="F13" s="55" t="s">
        <v>59</v>
      </c>
      <c r="G13" s="308" t="s">
        <v>60</v>
      </c>
      <c r="H13" s="308" t="s">
        <v>61</v>
      </c>
      <c r="I13" s="26" t="s">
        <v>62</v>
      </c>
      <c r="J13" s="308" t="s">
        <v>63</v>
      </c>
      <c r="K13" s="308" t="s">
        <v>64</v>
      </c>
    </row>
    <row r="14" spans="1:15" ht="32.25" customHeight="1" x14ac:dyDescent="0.25">
      <c r="A14" s="17" t="s">
        <v>65</v>
      </c>
      <c r="B14" s="40" t="s">
        <v>164</v>
      </c>
      <c r="C14" s="40" t="s">
        <v>165</v>
      </c>
      <c r="D14" s="140">
        <v>11.481</v>
      </c>
      <c r="E14" s="141">
        <v>2.9620000000000002</v>
      </c>
      <c r="F14" s="142">
        <v>1.5629999999999999</v>
      </c>
      <c r="G14" s="45">
        <v>3.49</v>
      </c>
      <c r="H14" s="46" t="s">
        <v>125</v>
      </c>
      <c r="I14" s="46" t="s">
        <v>125</v>
      </c>
      <c r="J14" s="42" t="s">
        <v>125</v>
      </c>
      <c r="K14" s="43"/>
    </row>
    <row r="15" spans="1:15" ht="32.25" customHeight="1" x14ac:dyDescent="0.25">
      <c r="A15" s="17" t="s">
        <v>68</v>
      </c>
      <c r="B15" s="40"/>
      <c r="C15" s="40">
        <v>2</v>
      </c>
      <c r="D15" s="140">
        <v>11.481</v>
      </c>
      <c r="E15" s="141">
        <v>2.9620000000000002</v>
      </c>
      <c r="F15" s="142">
        <v>1.5629999999999999</v>
      </c>
      <c r="G15" s="46" t="s">
        <v>125</v>
      </c>
      <c r="H15" s="46" t="s">
        <v>125</v>
      </c>
      <c r="I15" s="46" t="s">
        <v>125</v>
      </c>
      <c r="J15" s="42" t="s">
        <v>125</v>
      </c>
      <c r="K15" s="43"/>
    </row>
    <row r="16" spans="1:15" ht="42" x14ac:dyDescent="0.25">
      <c r="A16" s="17" t="s">
        <v>69</v>
      </c>
      <c r="B16" s="44" t="s">
        <v>166</v>
      </c>
      <c r="C16" s="44" t="s">
        <v>167</v>
      </c>
      <c r="D16" s="140">
        <v>13.929</v>
      </c>
      <c r="E16" s="141">
        <v>3.3490000000000002</v>
      </c>
      <c r="F16" s="142">
        <v>1.6120000000000001</v>
      </c>
      <c r="G16" s="45">
        <v>4.4000000000000004</v>
      </c>
      <c r="H16" s="46" t="s">
        <v>125</v>
      </c>
      <c r="I16" s="46" t="s">
        <v>125</v>
      </c>
      <c r="J16" s="42" t="s">
        <v>125</v>
      </c>
      <c r="K16" s="43"/>
    </row>
    <row r="17" spans="1:11" ht="32.25" customHeight="1" x14ac:dyDescent="0.25">
      <c r="A17" s="17" t="s">
        <v>72</v>
      </c>
      <c r="B17" s="40"/>
      <c r="C17" s="40">
        <v>4</v>
      </c>
      <c r="D17" s="140">
        <v>13.929</v>
      </c>
      <c r="E17" s="141">
        <v>3.3490000000000002</v>
      </c>
      <c r="F17" s="142">
        <v>1.6120000000000001</v>
      </c>
      <c r="G17" s="46" t="s">
        <v>125</v>
      </c>
      <c r="H17" s="46" t="s">
        <v>125</v>
      </c>
      <c r="I17" s="46" t="s">
        <v>125</v>
      </c>
      <c r="J17" s="42" t="s">
        <v>125</v>
      </c>
      <c r="K17" s="43"/>
    </row>
    <row r="18" spans="1:11" ht="32.25" customHeight="1" x14ac:dyDescent="0.25">
      <c r="A18" s="17" t="s">
        <v>73</v>
      </c>
      <c r="B18" s="43" t="s">
        <v>168</v>
      </c>
      <c r="C18" s="43">
        <v>0</v>
      </c>
      <c r="D18" s="140">
        <v>10.541</v>
      </c>
      <c r="E18" s="141">
        <v>2.74</v>
      </c>
      <c r="F18" s="142">
        <v>1.5489999999999999</v>
      </c>
      <c r="G18" s="45">
        <v>16.89</v>
      </c>
      <c r="H18" s="45">
        <v>2.48</v>
      </c>
      <c r="I18" s="139">
        <v>4.5199999999999996</v>
      </c>
      <c r="J18" s="41">
        <v>0.40400000000000003</v>
      </c>
      <c r="K18" s="43"/>
    </row>
    <row r="19" spans="1:11" ht="32.25" customHeight="1" x14ac:dyDescent="0.25">
      <c r="A19" s="17" t="s">
        <v>75</v>
      </c>
      <c r="B19" s="43" t="s">
        <v>169</v>
      </c>
      <c r="C19" s="43">
        <v>0</v>
      </c>
      <c r="D19" s="140">
        <v>8.2289999999999992</v>
      </c>
      <c r="E19" s="141">
        <v>2.2629999999999999</v>
      </c>
      <c r="F19" s="142">
        <v>1.5089999999999999</v>
      </c>
      <c r="G19" s="45">
        <v>6.13</v>
      </c>
      <c r="H19" s="45">
        <v>5.0199999999999996</v>
      </c>
      <c r="I19" s="139">
        <v>7.01</v>
      </c>
      <c r="J19" s="41">
        <v>0.24399999999999999</v>
      </c>
      <c r="K19" s="43"/>
    </row>
    <row r="20" spans="1:11" ht="32.25" customHeight="1" x14ac:dyDescent="0.25">
      <c r="A20" s="17" t="s">
        <v>77</v>
      </c>
      <c r="B20" s="43" t="s">
        <v>170</v>
      </c>
      <c r="C20" s="43">
        <v>0</v>
      </c>
      <c r="D20" s="140">
        <v>6.53</v>
      </c>
      <c r="E20" s="141">
        <v>1.9930000000000001</v>
      </c>
      <c r="F20" s="142">
        <v>1.468</v>
      </c>
      <c r="G20" s="45">
        <v>89.17</v>
      </c>
      <c r="H20" s="45">
        <v>3.92</v>
      </c>
      <c r="I20" s="139">
        <v>6.53</v>
      </c>
      <c r="J20" s="41">
        <v>0.17299999999999999</v>
      </c>
      <c r="K20" s="43"/>
    </row>
    <row r="21" spans="1:11" ht="32.25" customHeight="1" x14ac:dyDescent="0.25">
      <c r="A21" s="17" t="s">
        <v>78</v>
      </c>
      <c r="B21" s="43" t="s">
        <v>171</v>
      </c>
      <c r="C21" s="43">
        <v>0</v>
      </c>
      <c r="D21" s="140">
        <v>9.1769999999999996</v>
      </c>
      <c r="E21" s="141">
        <v>1.3759999999999999</v>
      </c>
      <c r="F21" s="142">
        <v>0.184</v>
      </c>
      <c r="G21" s="45">
        <v>16.89</v>
      </c>
      <c r="H21" s="45">
        <v>2.48</v>
      </c>
      <c r="I21" s="139">
        <v>4.5199999999999996</v>
      </c>
      <c r="J21" s="41">
        <v>0.40400000000000003</v>
      </c>
      <c r="K21" s="43"/>
    </row>
    <row r="22" spans="1:11" ht="32.25" customHeight="1" x14ac:dyDescent="0.25">
      <c r="A22" s="17" t="s">
        <v>80</v>
      </c>
      <c r="B22" s="43" t="s">
        <v>172</v>
      </c>
      <c r="C22" s="43">
        <v>0</v>
      </c>
      <c r="D22" s="140">
        <v>6.8639999999999999</v>
      </c>
      <c r="E22" s="141">
        <v>0.89900000000000002</v>
      </c>
      <c r="F22" s="142">
        <v>0.14399999999999999</v>
      </c>
      <c r="G22" s="45">
        <v>6.13</v>
      </c>
      <c r="H22" s="45">
        <v>5.0199999999999996</v>
      </c>
      <c r="I22" s="139">
        <v>7.01</v>
      </c>
      <c r="J22" s="41">
        <v>0.24399999999999999</v>
      </c>
      <c r="K22" s="43"/>
    </row>
    <row r="23" spans="1:11" ht="32.25" customHeight="1" x14ac:dyDescent="0.25">
      <c r="A23" s="17" t="s">
        <v>82</v>
      </c>
      <c r="B23" s="43" t="s">
        <v>173</v>
      </c>
      <c r="C23" s="43">
        <v>0</v>
      </c>
      <c r="D23" s="140">
        <v>5.165</v>
      </c>
      <c r="E23" s="141">
        <v>0.628</v>
      </c>
      <c r="F23" s="142">
        <v>0.104</v>
      </c>
      <c r="G23" s="45">
        <v>89.17</v>
      </c>
      <c r="H23" s="45">
        <v>3.92</v>
      </c>
      <c r="I23" s="139">
        <v>6.53</v>
      </c>
      <c r="J23" s="41">
        <v>0.17299999999999999</v>
      </c>
      <c r="K23" s="43"/>
    </row>
    <row r="24" spans="1:11" ht="32.25" customHeight="1" x14ac:dyDescent="0.25">
      <c r="A24" s="17" t="s">
        <v>84</v>
      </c>
      <c r="B24" s="43" t="s">
        <v>174</v>
      </c>
      <c r="C24" s="43" t="s">
        <v>124</v>
      </c>
      <c r="D24" s="143">
        <v>19.542999999999999</v>
      </c>
      <c r="E24" s="144">
        <v>3.5920000000000001</v>
      </c>
      <c r="F24" s="142">
        <v>1.851</v>
      </c>
      <c r="G24" s="46" t="s">
        <v>125</v>
      </c>
      <c r="H24" s="46" t="s">
        <v>125</v>
      </c>
      <c r="I24" s="46" t="s">
        <v>125</v>
      </c>
      <c r="J24" s="42" t="s">
        <v>125</v>
      </c>
      <c r="K24" s="43"/>
    </row>
    <row r="25" spans="1:11" ht="32.25" customHeight="1" x14ac:dyDescent="0.25">
      <c r="A25" s="17" t="s">
        <v>87</v>
      </c>
      <c r="B25" s="44" t="s">
        <v>175</v>
      </c>
      <c r="C25" s="44">
        <v>0</v>
      </c>
      <c r="D25" s="140">
        <v>-7.6669999999999998</v>
      </c>
      <c r="E25" s="141">
        <v>-1.2110000000000001</v>
      </c>
      <c r="F25" s="142">
        <v>-0.151</v>
      </c>
      <c r="G25" s="45" t="s">
        <v>125</v>
      </c>
      <c r="H25" s="46" t="s">
        <v>125</v>
      </c>
      <c r="I25" s="46" t="s">
        <v>125</v>
      </c>
      <c r="J25" s="42" t="s">
        <v>125</v>
      </c>
      <c r="K25" s="43"/>
    </row>
    <row r="26" spans="1:11" ht="32.25" customHeight="1" x14ac:dyDescent="0.25">
      <c r="A26" s="17" t="s">
        <v>90</v>
      </c>
      <c r="B26" s="43"/>
      <c r="C26" s="43">
        <v>0</v>
      </c>
      <c r="D26" s="140">
        <v>-6.8869999999999996</v>
      </c>
      <c r="E26" s="141">
        <v>-1.0580000000000001</v>
      </c>
      <c r="F26" s="142">
        <v>-0.13700000000000001</v>
      </c>
      <c r="G26" s="45" t="s">
        <v>125</v>
      </c>
      <c r="H26" s="46" t="s">
        <v>125</v>
      </c>
      <c r="I26" s="46" t="s">
        <v>125</v>
      </c>
      <c r="J26" s="42" t="s">
        <v>125</v>
      </c>
      <c r="K26" s="43"/>
    </row>
    <row r="27" spans="1:11" ht="32.25" customHeight="1" x14ac:dyDescent="0.25">
      <c r="A27" s="17" t="s">
        <v>91</v>
      </c>
      <c r="B27" s="43" t="s">
        <v>176</v>
      </c>
      <c r="C27" s="43">
        <v>0</v>
      </c>
      <c r="D27" s="140">
        <v>-7.6669999999999998</v>
      </c>
      <c r="E27" s="141">
        <v>-1.2110000000000001</v>
      </c>
      <c r="F27" s="142">
        <v>-0.151</v>
      </c>
      <c r="G27" s="45" t="s">
        <v>125</v>
      </c>
      <c r="H27" s="46" t="s">
        <v>125</v>
      </c>
      <c r="I27" s="46" t="s">
        <v>125</v>
      </c>
      <c r="J27" s="41">
        <v>0.33100000000000002</v>
      </c>
      <c r="K27" s="43"/>
    </row>
    <row r="28" spans="1:11" ht="32.25" customHeight="1" x14ac:dyDescent="0.25">
      <c r="A28" s="17" t="s">
        <v>93</v>
      </c>
      <c r="B28" s="43" t="s">
        <v>177</v>
      </c>
      <c r="C28" s="43">
        <v>0</v>
      </c>
      <c r="D28" s="140">
        <v>-7.6669999999999998</v>
      </c>
      <c r="E28" s="141">
        <v>-1.2110000000000001</v>
      </c>
      <c r="F28" s="142">
        <v>-0.151</v>
      </c>
      <c r="G28" s="45" t="s">
        <v>125</v>
      </c>
      <c r="H28" s="46" t="s">
        <v>125</v>
      </c>
      <c r="I28" s="46" t="s">
        <v>125</v>
      </c>
      <c r="J28" s="42" t="s">
        <v>125</v>
      </c>
      <c r="K28" s="43"/>
    </row>
    <row r="29" spans="1:11" ht="32.25" customHeight="1" x14ac:dyDescent="0.25">
      <c r="A29" s="17" t="s">
        <v>95</v>
      </c>
      <c r="B29" s="43" t="s">
        <v>178</v>
      </c>
      <c r="C29" s="43">
        <v>0</v>
      </c>
      <c r="D29" s="140">
        <v>-6.8869999999999996</v>
      </c>
      <c r="E29" s="141">
        <v>-1.0580000000000001</v>
      </c>
      <c r="F29" s="142">
        <v>-0.13700000000000001</v>
      </c>
      <c r="G29" s="45" t="s">
        <v>125</v>
      </c>
      <c r="H29" s="46" t="s">
        <v>125</v>
      </c>
      <c r="I29" s="46" t="s">
        <v>125</v>
      </c>
      <c r="J29" s="41">
        <v>0.30499999999999999</v>
      </c>
      <c r="K29" s="43"/>
    </row>
    <row r="30" spans="1:11" ht="27.75" customHeight="1" x14ac:dyDescent="0.25">
      <c r="A30" s="17" t="s">
        <v>97</v>
      </c>
      <c r="B30" s="43" t="s">
        <v>179</v>
      </c>
      <c r="C30" s="43">
        <v>0</v>
      </c>
      <c r="D30" s="140">
        <v>-6.8869999999999996</v>
      </c>
      <c r="E30" s="141">
        <v>-1.0580000000000001</v>
      </c>
      <c r="F30" s="142">
        <v>-0.13700000000000001</v>
      </c>
      <c r="G30" s="45" t="s">
        <v>125</v>
      </c>
      <c r="H30" s="46" t="s">
        <v>125</v>
      </c>
      <c r="I30" s="46" t="s">
        <v>125</v>
      </c>
      <c r="J30" s="42" t="s">
        <v>125</v>
      </c>
      <c r="K30" s="43"/>
    </row>
    <row r="31" spans="1:11" ht="27.75" customHeight="1" x14ac:dyDescent="0.25">
      <c r="A31" s="17" t="s">
        <v>99</v>
      </c>
      <c r="B31" s="43" t="s">
        <v>180</v>
      </c>
      <c r="C31" s="43">
        <v>0</v>
      </c>
      <c r="D31" s="140">
        <v>-4.8609999999999998</v>
      </c>
      <c r="E31" s="141">
        <v>-0.625</v>
      </c>
      <c r="F31" s="142">
        <v>-9.9000000000000005E-2</v>
      </c>
      <c r="G31" s="45">
        <v>64.930000000000007</v>
      </c>
      <c r="H31" s="46" t="s">
        <v>125</v>
      </c>
      <c r="I31" s="46" t="s">
        <v>125</v>
      </c>
      <c r="J31" s="41">
        <v>0.23200000000000001</v>
      </c>
      <c r="K31" s="43"/>
    </row>
    <row r="32" spans="1:11" ht="27.75" customHeight="1" x14ac:dyDescent="0.25">
      <c r="A32" s="17" t="s">
        <v>101</v>
      </c>
      <c r="B32" s="43" t="s">
        <v>181</v>
      </c>
      <c r="C32" s="43">
        <v>0</v>
      </c>
      <c r="D32" s="140">
        <v>-4.8609999999999998</v>
      </c>
      <c r="E32" s="141">
        <v>-0.625</v>
      </c>
      <c r="F32" s="142">
        <v>-9.9000000000000005E-2</v>
      </c>
      <c r="G32" s="45">
        <v>64.930000000000007</v>
      </c>
      <c r="H32" s="46" t="s">
        <v>125</v>
      </c>
      <c r="I32" s="46" t="s">
        <v>125</v>
      </c>
      <c r="J32" s="42" t="s">
        <v>125</v>
      </c>
      <c r="K32" s="43"/>
    </row>
  </sheetData>
  <mergeCells count="16">
    <mergeCell ref="G9:H9"/>
    <mergeCell ref="G11:H11"/>
    <mergeCell ref="I11:K11"/>
    <mergeCell ref="G10:H10"/>
    <mergeCell ref="I10:K10"/>
    <mergeCell ref="C6:D6"/>
    <mergeCell ref="G6:H6"/>
    <mergeCell ref="C7:D7"/>
    <mergeCell ref="G7:H7"/>
    <mergeCell ref="B8:E8"/>
    <mergeCell ref="G8:H8"/>
    <mergeCell ref="C5:D5"/>
    <mergeCell ref="G5:H5"/>
    <mergeCell ref="A2:K2"/>
    <mergeCell ref="A4:E4"/>
    <mergeCell ref="G4:K4"/>
  </mergeCells>
  <hyperlinks>
    <hyperlink ref="A1" location="Overview!A1" display="Back to Overview" xr:uid="{00000000-0004-0000-0400-00000000000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32"/>
  <sheetViews>
    <sheetView zoomScale="70" zoomScaleNormal="70" zoomScaleSheetLayoutView="100" workbookViewId="0">
      <selection activeCell="M2" sqref="M2"/>
    </sheetView>
  </sheetViews>
  <sheetFormatPr defaultColWidth="9.1796875" defaultRowHeight="27.75" customHeight="1" x14ac:dyDescent="0.25"/>
  <cols>
    <col min="1" max="1" width="49" style="2" bestFit="1" customWidth="1"/>
    <col min="2" max="2" width="18.54296875" style="3" customWidth="1"/>
    <col min="3" max="3" width="14.453125" style="2" customWidth="1"/>
    <col min="4" max="4" width="17.54296875" style="2" customWidth="1"/>
    <col min="5" max="7" width="17.54296875" style="3" customWidth="1"/>
    <col min="8" max="9" width="17.54296875" style="9" customWidth="1"/>
    <col min="10" max="10" width="17.54296875" style="5" customWidth="1"/>
    <col min="11" max="11" width="17.54296875" style="6" customWidth="1"/>
    <col min="12" max="12" width="1.453125" style="4" customWidth="1"/>
    <col min="13" max="13" width="15.54296875" style="4" customWidth="1"/>
    <col min="14" max="19" width="15.54296875" style="2" customWidth="1"/>
    <col min="20" max="16384" width="9.1796875" style="2"/>
  </cols>
  <sheetData>
    <row r="1" spans="1:15" ht="27.75" customHeight="1" x14ac:dyDescent="0.25">
      <c r="A1" s="93" t="s">
        <v>34</v>
      </c>
      <c r="B1" s="243"/>
      <c r="C1" s="243"/>
      <c r="D1" s="243"/>
      <c r="E1" s="243"/>
      <c r="F1" s="243"/>
      <c r="G1" s="243"/>
      <c r="H1" s="243"/>
      <c r="I1" s="243"/>
      <c r="J1" s="243"/>
      <c r="K1" s="243"/>
      <c r="L1" s="193"/>
      <c r="M1" s="193"/>
      <c r="N1" s="193"/>
      <c r="O1" s="193"/>
    </row>
    <row r="2" spans="1:15" ht="27" customHeight="1" x14ac:dyDescent="0.25">
      <c r="A2" s="326" t="str">
        <f>Overview!B4&amp; " - Effective from "&amp;Overview!D4&amp;" - "&amp;Overview!E4&amp;" LV and HV charges in WPD West Midlands Area (GSP Group _E)"</f>
        <v>Southern Electric Power Distribution plc - Effective from 1 April 2021 - Final LV and HV charges in WPD West Midlands Area (GSP Group _E)</v>
      </c>
      <c r="B2" s="326"/>
      <c r="C2" s="326"/>
      <c r="D2" s="326"/>
      <c r="E2" s="326"/>
      <c r="F2" s="326"/>
      <c r="G2" s="326"/>
      <c r="H2" s="326"/>
      <c r="I2" s="326"/>
      <c r="J2" s="326"/>
      <c r="K2" s="326"/>
      <c r="L2" s="194"/>
      <c r="M2" s="195"/>
      <c r="N2" s="196"/>
      <c r="O2" s="196"/>
    </row>
    <row r="3" spans="1:15" s="84" customFormat="1" ht="15" customHeight="1" x14ac:dyDescent="0.25">
      <c r="A3" s="183"/>
      <c r="B3" s="183"/>
      <c r="C3" s="183"/>
      <c r="D3" s="183"/>
      <c r="E3" s="183"/>
      <c r="F3" s="183"/>
      <c r="G3" s="183"/>
      <c r="H3" s="183"/>
      <c r="I3" s="183"/>
      <c r="J3" s="183"/>
      <c r="K3" s="183"/>
      <c r="L3" s="83"/>
      <c r="M3" s="83"/>
    </row>
    <row r="4" spans="1:15" ht="27" customHeight="1" x14ac:dyDescent="0.25">
      <c r="A4" s="326" t="s">
        <v>35</v>
      </c>
      <c r="B4" s="326"/>
      <c r="C4" s="326"/>
      <c r="D4" s="326"/>
      <c r="E4" s="326"/>
      <c r="F4" s="183"/>
      <c r="G4" s="326" t="s">
        <v>36</v>
      </c>
      <c r="H4" s="326"/>
      <c r="I4" s="326"/>
      <c r="J4" s="326"/>
      <c r="K4" s="326"/>
    </row>
    <row r="5" spans="1:15" ht="28.5" customHeight="1" x14ac:dyDescent="0.25">
      <c r="A5" s="77" t="s">
        <v>37</v>
      </c>
      <c r="B5" s="306" t="s">
        <v>38</v>
      </c>
      <c r="C5" s="327" t="s">
        <v>39</v>
      </c>
      <c r="D5" s="328"/>
      <c r="E5" s="79" t="s">
        <v>40</v>
      </c>
      <c r="F5" s="183"/>
      <c r="G5" s="330"/>
      <c r="H5" s="331"/>
      <c r="I5" s="81" t="s">
        <v>41</v>
      </c>
      <c r="J5" s="82" t="s">
        <v>42</v>
      </c>
      <c r="K5" s="79" t="s">
        <v>40</v>
      </c>
      <c r="L5" s="183"/>
      <c r="N5" s="4"/>
    </row>
    <row r="6" spans="1:15" ht="49.5" customHeight="1" x14ac:dyDescent="0.25">
      <c r="A6" s="204" t="s">
        <v>103</v>
      </c>
      <c r="B6" s="21" t="s">
        <v>104</v>
      </c>
      <c r="C6" s="329" t="s">
        <v>105</v>
      </c>
      <c r="D6" s="329"/>
      <c r="E6" s="191" t="s">
        <v>106</v>
      </c>
      <c r="F6" s="50"/>
      <c r="G6" s="353" t="s">
        <v>107</v>
      </c>
      <c r="H6" s="353"/>
      <c r="I6" s="21" t="s">
        <v>104</v>
      </c>
      <c r="J6" s="303" t="s">
        <v>105</v>
      </c>
      <c r="K6" s="303" t="s">
        <v>106</v>
      </c>
      <c r="L6" s="183"/>
      <c r="N6" s="4"/>
    </row>
    <row r="7" spans="1:15" ht="49.5" customHeight="1" x14ac:dyDescent="0.25">
      <c r="A7" s="204" t="s">
        <v>108</v>
      </c>
      <c r="B7" s="294"/>
      <c r="C7" s="357"/>
      <c r="D7" s="358"/>
      <c r="E7" s="303" t="s">
        <v>109</v>
      </c>
      <c r="F7" s="50"/>
      <c r="G7" s="353" t="s">
        <v>110</v>
      </c>
      <c r="H7" s="353"/>
      <c r="I7" s="294"/>
      <c r="J7" s="303" t="s">
        <v>111</v>
      </c>
      <c r="K7" s="303" t="s">
        <v>106</v>
      </c>
      <c r="L7" s="183"/>
      <c r="N7" s="4"/>
    </row>
    <row r="8" spans="1:15" ht="49.5" customHeight="1" x14ac:dyDescent="0.25">
      <c r="A8" s="299" t="s">
        <v>52</v>
      </c>
      <c r="B8" s="329" t="s">
        <v>112</v>
      </c>
      <c r="C8" s="329"/>
      <c r="D8" s="329"/>
      <c r="E8" s="329"/>
      <c r="F8" s="50"/>
      <c r="G8" s="353" t="s">
        <v>108</v>
      </c>
      <c r="H8" s="353"/>
      <c r="I8" s="294"/>
      <c r="J8" s="294"/>
      <c r="K8" s="303" t="s">
        <v>109</v>
      </c>
      <c r="L8" s="183"/>
      <c r="N8" s="4"/>
    </row>
    <row r="9" spans="1:15" s="78" customFormat="1" ht="45" customHeight="1" x14ac:dyDescent="0.25">
      <c r="A9" s="50"/>
      <c r="B9" s="50"/>
      <c r="C9" s="50"/>
      <c r="D9" s="50"/>
      <c r="E9" s="50"/>
      <c r="F9" s="50"/>
      <c r="G9" s="353" t="s">
        <v>52</v>
      </c>
      <c r="H9" s="353"/>
      <c r="I9" s="354" t="s">
        <v>112</v>
      </c>
      <c r="J9" s="355"/>
      <c r="K9" s="356"/>
      <c r="L9" s="183"/>
      <c r="M9" s="50"/>
      <c r="N9" s="50"/>
    </row>
    <row r="10" spans="1:15" s="84" customFormat="1" ht="18" customHeight="1" x14ac:dyDescent="0.25">
      <c r="A10" s="50"/>
      <c r="B10" s="50"/>
      <c r="C10" s="50"/>
      <c r="D10" s="50"/>
      <c r="E10" s="50"/>
      <c r="F10" s="50"/>
      <c r="G10" s="50"/>
      <c r="H10" s="50"/>
      <c r="I10" s="50"/>
      <c r="J10" s="50"/>
      <c r="K10" s="50"/>
      <c r="L10" s="183"/>
      <c r="M10" s="83"/>
      <c r="N10" s="83"/>
    </row>
    <row r="11" spans="1:15" s="84" customFormat="1" ht="27" customHeight="1" x14ac:dyDescent="0.25">
      <c r="A11" s="183"/>
      <c r="B11" s="183"/>
      <c r="C11" s="183"/>
      <c r="D11" s="183"/>
      <c r="E11" s="183"/>
      <c r="F11" s="183"/>
      <c r="G11" s="334"/>
      <c r="H11" s="334"/>
      <c r="I11" s="333"/>
      <c r="J11" s="333"/>
      <c r="K11" s="333"/>
      <c r="L11" s="83"/>
      <c r="M11" s="83"/>
    </row>
    <row r="12" spans="1:15" s="84" customFormat="1" ht="12.75" customHeight="1" x14ac:dyDescent="0.25">
      <c r="A12" s="183"/>
      <c r="B12" s="183"/>
      <c r="C12" s="183"/>
      <c r="D12" s="183"/>
      <c r="E12" s="183"/>
      <c r="F12" s="183"/>
      <c r="G12" s="183"/>
      <c r="H12" s="183"/>
      <c r="I12" s="183"/>
      <c r="J12" s="183"/>
      <c r="K12" s="183"/>
      <c r="L12" s="83"/>
      <c r="M12" s="83"/>
    </row>
    <row r="13" spans="1:15" ht="78.75" customHeight="1" x14ac:dyDescent="0.25">
      <c r="A13" s="26" t="s">
        <v>54</v>
      </c>
      <c r="B13" s="308" t="s">
        <v>55</v>
      </c>
      <c r="C13" s="308" t="s">
        <v>56</v>
      </c>
      <c r="D13" s="55" t="s">
        <v>57</v>
      </c>
      <c r="E13" s="55" t="s">
        <v>58</v>
      </c>
      <c r="F13" s="55" t="s">
        <v>59</v>
      </c>
      <c r="G13" s="308" t="s">
        <v>60</v>
      </c>
      <c r="H13" s="308" t="s">
        <v>61</v>
      </c>
      <c r="I13" s="26" t="s">
        <v>62</v>
      </c>
      <c r="J13" s="308" t="s">
        <v>63</v>
      </c>
      <c r="K13" s="308" t="s">
        <v>64</v>
      </c>
    </row>
    <row r="14" spans="1:15" ht="32.25" customHeight="1" x14ac:dyDescent="0.25">
      <c r="A14" s="17" t="s">
        <v>65</v>
      </c>
      <c r="B14" s="40" t="s">
        <v>182</v>
      </c>
      <c r="C14" s="40" t="s">
        <v>114</v>
      </c>
      <c r="D14" s="140">
        <v>7.7039999999999997</v>
      </c>
      <c r="E14" s="141">
        <v>1.903</v>
      </c>
      <c r="F14" s="142">
        <v>1.169</v>
      </c>
      <c r="G14" s="45">
        <v>4.97</v>
      </c>
      <c r="H14" s="46"/>
      <c r="I14" s="46"/>
      <c r="J14" s="42"/>
      <c r="K14" s="43"/>
    </row>
    <row r="15" spans="1:15" ht="32.25" customHeight="1" x14ac:dyDescent="0.25">
      <c r="A15" s="17" t="s">
        <v>68</v>
      </c>
      <c r="B15" s="40"/>
      <c r="C15" s="170">
        <v>2</v>
      </c>
      <c r="D15" s="140">
        <v>7.7039999999999997</v>
      </c>
      <c r="E15" s="141">
        <v>1.903</v>
      </c>
      <c r="F15" s="142">
        <v>1.169</v>
      </c>
      <c r="G15" s="46"/>
      <c r="H15" s="46"/>
      <c r="I15" s="46"/>
      <c r="J15" s="42"/>
      <c r="K15" s="43"/>
    </row>
    <row r="16" spans="1:15" ht="42" x14ac:dyDescent="0.25">
      <c r="A16" s="17" t="s">
        <v>69</v>
      </c>
      <c r="B16" s="44" t="s">
        <v>183</v>
      </c>
      <c r="C16" s="44" t="s">
        <v>116</v>
      </c>
      <c r="D16" s="140">
        <v>8.6010000000000009</v>
      </c>
      <c r="E16" s="141">
        <v>2.0129999999999999</v>
      </c>
      <c r="F16" s="142">
        <v>1.179</v>
      </c>
      <c r="G16" s="45">
        <v>9.07</v>
      </c>
      <c r="H16" s="46"/>
      <c r="I16" s="46"/>
      <c r="J16" s="42"/>
      <c r="K16" s="43"/>
    </row>
    <row r="17" spans="1:11" ht="32.25" customHeight="1" x14ac:dyDescent="0.25">
      <c r="A17" s="17" t="s">
        <v>72</v>
      </c>
      <c r="B17" s="40"/>
      <c r="C17" s="170">
        <v>4</v>
      </c>
      <c r="D17" s="140">
        <v>8.6010000000000009</v>
      </c>
      <c r="E17" s="141">
        <v>2.0129999999999999</v>
      </c>
      <c r="F17" s="142">
        <v>1.179</v>
      </c>
      <c r="G17" s="46"/>
      <c r="H17" s="46"/>
      <c r="I17" s="46"/>
      <c r="J17" s="42"/>
      <c r="K17" s="43"/>
    </row>
    <row r="18" spans="1:11" ht="32.25" customHeight="1" x14ac:dyDescent="0.25">
      <c r="A18" s="17" t="s">
        <v>73</v>
      </c>
      <c r="B18" s="43" t="s">
        <v>184</v>
      </c>
      <c r="C18" s="43">
        <v>0</v>
      </c>
      <c r="D18" s="140">
        <v>5.8979999999999997</v>
      </c>
      <c r="E18" s="141">
        <v>1.7</v>
      </c>
      <c r="F18" s="142">
        <v>1.141</v>
      </c>
      <c r="G18" s="45">
        <v>12.61</v>
      </c>
      <c r="H18" s="45">
        <v>4.3499999999999996</v>
      </c>
      <c r="I18" s="139">
        <v>7.88</v>
      </c>
      <c r="J18" s="41">
        <v>0.19900000000000001</v>
      </c>
      <c r="K18" s="43"/>
    </row>
    <row r="19" spans="1:11" ht="32.25" customHeight="1" x14ac:dyDescent="0.25">
      <c r="A19" s="17" t="s">
        <v>75</v>
      </c>
      <c r="B19" s="43" t="s">
        <v>185</v>
      </c>
      <c r="C19" s="43">
        <v>0</v>
      </c>
      <c r="D19" s="140">
        <v>4.1369999999999996</v>
      </c>
      <c r="E19" s="141">
        <v>1.5109999999999999</v>
      </c>
      <c r="F19" s="142">
        <v>1.1120000000000001</v>
      </c>
      <c r="G19" s="45">
        <v>9.8800000000000008</v>
      </c>
      <c r="H19" s="45">
        <v>4.87</v>
      </c>
      <c r="I19" s="139">
        <v>6.73</v>
      </c>
      <c r="J19" s="41">
        <v>0.127</v>
      </c>
      <c r="K19" s="43"/>
    </row>
    <row r="20" spans="1:11" ht="32.25" customHeight="1" x14ac:dyDescent="0.25">
      <c r="A20" s="17" t="s">
        <v>77</v>
      </c>
      <c r="B20" s="43" t="s">
        <v>186</v>
      </c>
      <c r="C20" s="43">
        <v>0</v>
      </c>
      <c r="D20" s="140">
        <v>2.544</v>
      </c>
      <c r="E20" s="141">
        <v>1.2949999999999999</v>
      </c>
      <c r="F20" s="142">
        <v>1.097</v>
      </c>
      <c r="G20" s="45">
        <v>89.74</v>
      </c>
      <c r="H20" s="45">
        <v>5.16</v>
      </c>
      <c r="I20" s="139">
        <v>6.8</v>
      </c>
      <c r="J20" s="41">
        <v>5.6000000000000001E-2</v>
      </c>
      <c r="K20" s="43"/>
    </row>
    <row r="21" spans="1:11" ht="32.25" customHeight="1" x14ac:dyDescent="0.25">
      <c r="A21" s="17" t="s">
        <v>78</v>
      </c>
      <c r="B21" s="43" t="s">
        <v>187</v>
      </c>
      <c r="C21" s="43">
        <v>0</v>
      </c>
      <c r="D21" s="140">
        <v>4.8079999999999998</v>
      </c>
      <c r="E21" s="141">
        <v>0.61</v>
      </c>
      <c r="F21" s="142">
        <v>5.1999999999999998E-2</v>
      </c>
      <c r="G21" s="45">
        <v>12.61</v>
      </c>
      <c r="H21" s="45">
        <v>4.3499999999999996</v>
      </c>
      <c r="I21" s="139">
        <v>7.88</v>
      </c>
      <c r="J21" s="41">
        <v>0.19900000000000001</v>
      </c>
      <c r="K21" s="43"/>
    </row>
    <row r="22" spans="1:11" ht="32.25" customHeight="1" x14ac:dyDescent="0.25">
      <c r="A22" s="17" t="s">
        <v>80</v>
      </c>
      <c r="B22" s="43" t="s">
        <v>188</v>
      </c>
      <c r="C22" s="43">
        <v>0</v>
      </c>
      <c r="D22" s="140">
        <v>3.0470000000000002</v>
      </c>
      <c r="E22" s="141">
        <v>0.42199999999999999</v>
      </c>
      <c r="F22" s="142">
        <v>2.1999999999999999E-2</v>
      </c>
      <c r="G22" s="45">
        <v>9.8800000000000008</v>
      </c>
      <c r="H22" s="45">
        <v>4.87</v>
      </c>
      <c r="I22" s="139">
        <v>6.73</v>
      </c>
      <c r="J22" s="41">
        <v>0.127</v>
      </c>
      <c r="K22" s="43"/>
    </row>
    <row r="23" spans="1:11" ht="32.25" customHeight="1" x14ac:dyDescent="0.25">
      <c r="A23" s="17" t="s">
        <v>82</v>
      </c>
      <c r="B23" s="43" t="s">
        <v>189</v>
      </c>
      <c r="C23" s="43">
        <v>0</v>
      </c>
      <c r="D23" s="140">
        <v>1.454</v>
      </c>
      <c r="E23" s="141">
        <v>0.20499999999999999</v>
      </c>
      <c r="F23" s="142">
        <v>8.0000000000000002E-3</v>
      </c>
      <c r="G23" s="45">
        <v>89.74</v>
      </c>
      <c r="H23" s="45">
        <v>5.16</v>
      </c>
      <c r="I23" s="139">
        <v>6.8</v>
      </c>
      <c r="J23" s="41">
        <v>5.6000000000000001E-2</v>
      </c>
      <c r="K23" s="43"/>
    </row>
    <row r="24" spans="1:11" ht="32.25" customHeight="1" x14ac:dyDescent="0.25">
      <c r="A24" s="17" t="s">
        <v>84</v>
      </c>
      <c r="B24" s="43" t="s">
        <v>190</v>
      </c>
      <c r="C24" s="43" t="s">
        <v>124</v>
      </c>
      <c r="D24" s="143">
        <v>16.609000000000002</v>
      </c>
      <c r="E24" s="144">
        <v>2.5110000000000001</v>
      </c>
      <c r="F24" s="142">
        <v>2.0299999999999998</v>
      </c>
      <c r="G24" s="46"/>
      <c r="H24" s="46"/>
      <c r="I24" s="46"/>
      <c r="J24" s="42"/>
      <c r="K24" s="43"/>
    </row>
    <row r="25" spans="1:11" ht="32.25" customHeight="1" x14ac:dyDescent="0.25">
      <c r="A25" s="17" t="s">
        <v>87</v>
      </c>
      <c r="B25" s="44" t="s">
        <v>191</v>
      </c>
      <c r="C25" s="44" t="s">
        <v>127</v>
      </c>
      <c r="D25" s="140">
        <v>-4.5999999999999996</v>
      </c>
      <c r="E25" s="141">
        <v>-0.56599999999999995</v>
      </c>
      <c r="F25" s="142">
        <v>-5.5E-2</v>
      </c>
      <c r="G25" s="45">
        <v>0</v>
      </c>
      <c r="H25" s="46"/>
      <c r="I25" s="46"/>
      <c r="J25" s="42"/>
      <c r="K25" s="43"/>
    </row>
    <row r="26" spans="1:11" ht="32.25" customHeight="1" x14ac:dyDescent="0.25">
      <c r="A26" s="17" t="s">
        <v>90</v>
      </c>
      <c r="B26" s="43"/>
      <c r="C26" s="43">
        <v>0</v>
      </c>
      <c r="D26" s="140">
        <v>-3.8279999999999998</v>
      </c>
      <c r="E26" s="141">
        <v>-0.48</v>
      </c>
      <c r="F26" s="142">
        <v>-4.2999999999999997E-2</v>
      </c>
      <c r="G26" s="45">
        <v>0</v>
      </c>
      <c r="H26" s="46"/>
      <c r="I26" s="46"/>
      <c r="J26" s="42"/>
      <c r="K26" s="43"/>
    </row>
    <row r="27" spans="1:11" ht="32.25" customHeight="1" x14ac:dyDescent="0.25">
      <c r="A27" s="17" t="s">
        <v>91</v>
      </c>
      <c r="B27" s="43" t="s">
        <v>192</v>
      </c>
      <c r="C27" s="43">
        <v>0</v>
      </c>
      <c r="D27" s="140">
        <v>-4.5999999999999996</v>
      </c>
      <c r="E27" s="141">
        <v>-0.56599999999999995</v>
      </c>
      <c r="F27" s="142">
        <v>-5.5E-2</v>
      </c>
      <c r="G27" s="45">
        <v>0</v>
      </c>
      <c r="H27" s="46"/>
      <c r="I27" s="46"/>
      <c r="J27" s="41">
        <v>0.19900000000000001</v>
      </c>
      <c r="K27" s="43"/>
    </row>
    <row r="28" spans="1:11" ht="32.25" customHeight="1" x14ac:dyDescent="0.25">
      <c r="A28" s="17" t="s">
        <v>93</v>
      </c>
      <c r="B28" s="43" t="s">
        <v>193</v>
      </c>
      <c r="C28" s="43">
        <v>0</v>
      </c>
      <c r="D28" s="140">
        <v>-4.5999999999999996</v>
      </c>
      <c r="E28" s="141">
        <v>-0.56599999999999995</v>
      </c>
      <c r="F28" s="142">
        <v>-5.5E-2</v>
      </c>
      <c r="G28" s="45">
        <v>0</v>
      </c>
      <c r="H28" s="46"/>
      <c r="I28" s="46"/>
      <c r="J28" s="42"/>
      <c r="K28" s="43"/>
    </row>
    <row r="29" spans="1:11" ht="32.25" customHeight="1" x14ac:dyDescent="0.25">
      <c r="A29" s="17" t="s">
        <v>95</v>
      </c>
      <c r="B29" s="43" t="s">
        <v>194</v>
      </c>
      <c r="C29" s="43">
        <v>0</v>
      </c>
      <c r="D29" s="140">
        <v>-3.8279999999999998</v>
      </c>
      <c r="E29" s="141">
        <v>-0.48</v>
      </c>
      <c r="F29" s="142">
        <v>-4.2999999999999997E-2</v>
      </c>
      <c r="G29" s="45">
        <v>0</v>
      </c>
      <c r="H29" s="46"/>
      <c r="I29" s="46"/>
      <c r="J29" s="41">
        <v>0.155</v>
      </c>
      <c r="K29" s="43"/>
    </row>
    <row r="30" spans="1:11" ht="27.75" customHeight="1" x14ac:dyDescent="0.25">
      <c r="A30" s="17" t="s">
        <v>97</v>
      </c>
      <c r="B30" s="43" t="s">
        <v>195</v>
      </c>
      <c r="C30" s="43">
        <v>0</v>
      </c>
      <c r="D30" s="140">
        <v>-3.8279999999999998</v>
      </c>
      <c r="E30" s="141">
        <v>-0.48</v>
      </c>
      <c r="F30" s="142">
        <v>-4.2999999999999997E-2</v>
      </c>
      <c r="G30" s="45">
        <v>0</v>
      </c>
      <c r="H30" s="46"/>
      <c r="I30" s="46"/>
      <c r="J30" s="42"/>
      <c r="K30" s="43"/>
    </row>
    <row r="31" spans="1:11" ht="27.75" customHeight="1" x14ac:dyDescent="0.25">
      <c r="A31" s="17" t="s">
        <v>99</v>
      </c>
      <c r="B31" s="43" t="s">
        <v>196</v>
      </c>
      <c r="C31" s="43">
        <v>0</v>
      </c>
      <c r="D31" s="140">
        <v>-1.976</v>
      </c>
      <c r="E31" s="141">
        <v>-0.27400000000000002</v>
      </c>
      <c r="F31" s="142">
        <v>-1.4E-2</v>
      </c>
      <c r="G31" s="45">
        <v>56.05</v>
      </c>
      <c r="H31" s="46"/>
      <c r="I31" s="46"/>
      <c r="J31" s="41">
        <v>0.121</v>
      </c>
      <c r="K31" s="43"/>
    </row>
    <row r="32" spans="1:11" ht="27.75" customHeight="1" x14ac:dyDescent="0.25">
      <c r="A32" s="17" t="s">
        <v>101</v>
      </c>
      <c r="B32" s="43" t="s">
        <v>197</v>
      </c>
      <c r="C32" s="43">
        <v>0</v>
      </c>
      <c r="D32" s="140">
        <v>-1.976</v>
      </c>
      <c r="E32" s="141">
        <v>-0.27400000000000002</v>
      </c>
      <c r="F32" s="142">
        <v>-1.4E-2</v>
      </c>
      <c r="G32" s="45">
        <v>56.05</v>
      </c>
      <c r="H32" s="46"/>
      <c r="I32" s="46"/>
      <c r="J32" s="42"/>
      <c r="K32" s="43"/>
    </row>
  </sheetData>
  <mergeCells count="15">
    <mergeCell ref="G9:H9"/>
    <mergeCell ref="I9:K9"/>
    <mergeCell ref="G11:H11"/>
    <mergeCell ref="I11:K11"/>
    <mergeCell ref="C6:D6"/>
    <mergeCell ref="G6:H6"/>
    <mergeCell ref="C7:D7"/>
    <mergeCell ref="G7:H7"/>
    <mergeCell ref="B8:E8"/>
    <mergeCell ref="G8:H8"/>
    <mergeCell ref="C5:D5"/>
    <mergeCell ref="G5:H5"/>
    <mergeCell ref="A2:K2"/>
    <mergeCell ref="A4:E4"/>
    <mergeCell ref="G4:K4"/>
  </mergeCells>
  <hyperlinks>
    <hyperlink ref="A1" location="Overview!A1" display="Back to Overview" xr:uid="{00000000-0004-0000-0500-00000000000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32"/>
  <sheetViews>
    <sheetView zoomScale="55" zoomScaleNormal="55" zoomScaleSheetLayoutView="100" workbookViewId="0">
      <selection activeCell="M2" sqref="M2"/>
    </sheetView>
  </sheetViews>
  <sheetFormatPr defaultColWidth="9.1796875" defaultRowHeight="27.75" customHeight="1" x14ac:dyDescent="0.25"/>
  <cols>
    <col min="1" max="1" width="49" style="2" bestFit="1" customWidth="1"/>
    <col min="2" max="2" width="21.7265625" style="3" customWidth="1"/>
    <col min="3" max="3" width="13.54296875" style="2" customWidth="1"/>
    <col min="4" max="4" width="17.54296875" style="2" customWidth="1"/>
    <col min="5" max="7" width="17.54296875" style="3" customWidth="1"/>
    <col min="8" max="9" width="17.54296875" style="9" customWidth="1"/>
    <col min="10" max="10" width="17.54296875" style="5" customWidth="1"/>
    <col min="11" max="11" width="17.54296875" style="6" customWidth="1"/>
    <col min="12" max="12" width="1.453125" style="4" customWidth="1"/>
    <col min="13" max="13" width="15.54296875" style="4" customWidth="1"/>
    <col min="14" max="19" width="15.54296875" style="2" customWidth="1"/>
    <col min="20" max="16384" width="9.1796875" style="2"/>
  </cols>
  <sheetData>
    <row r="1" spans="1:15" ht="27.75" customHeight="1" x14ac:dyDescent="0.25">
      <c r="A1" s="93" t="s">
        <v>34</v>
      </c>
      <c r="B1" s="243"/>
      <c r="C1" s="243"/>
      <c r="D1" s="243"/>
      <c r="E1" s="243"/>
      <c r="F1" s="243"/>
      <c r="G1" s="243"/>
      <c r="H1" s="243"/>
      <c r="I1" s="243"/>
      <c r="J1" s="243"/>
      <c r="K1" s="243"/>
      <c r="L1" s="193"/>
      <c r="M1" s="193"/>
      <c r="N1" s="193"/>
      <c r="O1" s="193"/>
    </row>
    <row r="2" spans="1:15" ht="27" customHeight="1" x14ac:dyDescent="0.25">
      <c r="A2" s="326" t="str">
        <f>Overview!B4&amp; " - Effective from "&amp;Overview!D4&amp;" - "&amp;Overview!E4&amp;" LV and HV charges in NPG Northeast Area (GSP Group _F)"</f>
        <v>Southern Electric Power Distribution plc - Effective from 1 April 2021 - Final LV and HV charges in NPG Northeast Area (GSP Group _F)</v>
      </c>
      <c r="B2" s="326"/>
      <c r="C2" s="326"/>
      <c r="D2" s="326"/>
      <c r="E2" s="326"/>
      <c r="F2" s="326"/>
      <c r="G2" s="326"/>
      <c r="H2" s="326"/>
      <c r="I2" s="326"/>
      <c r="J2" s="326"/>
      <c r="K2" s="326"/>
      <c r="L2" s="194"/>
      <c r="M2" s="195"/>
      <c r="N2" s="196"/>
      <c r="O2" s="196"/>
    </row>
    <row r="3" spans="1:15" s="84" customFormat="1" ht="15" customHeight="1" x14ac:dyDescent="0.25">
      <c r="A3" s="183"/>
      <c r="B3" s="183"/>
      <c r="C3" s="183"/>
      <c r="D3" s="183"/>
      <c r="E3" s="183"/>
      <c r="F3" s="183"/>
      <c r="G3" s="183"/>
      <c r="H3" s="183"/>
      <c r="I3" s="183"/>
      <c r="J3" s="183"/>
      <c r="K3" s="183"/>
      <c r="L3" s="83"/>
      <c r="M3" s="83"/>
    </row>
    <row r="4" spans="1:15" ht="27" customHeight="1" x14ac:dyDescent="0.25">
      <c r="A4" s="326" t="s">
        <v>35</v>
      </c>
      <c r="B4" s="326"/>
      <c r="C4" s="326"/>
      <c r="D4" s="326"/>
      <c r="E4" s="326"/>
      <c r="F4" s="183"/>
      <c r="G4" s="326" t="s">
        <v>36</v>
      </c>
      <c r="H4" s="326"/>
      <c r="I4" s="326"/>
      <c r="J4" s="326"/>
      <c r="K4" s="326"/>
    </row>
    <row r="5" spans="1:15" ht="28.5" customHeight="1" x14ac:dyDescent="0.25">
      <c r="A5" s="77" t="s">
        <v>37</v>
      </c>
      <c r="B5" s="306" t="s">
        <v>38</v>
      </c>
      <c r="C5" s="327" t="s">
        <v>39</v>
      </c>
      <c r="D5" s="328"/>
      <c r="E5" s="79" t="s">
        <v>40</v>
      </c>
      <c r="F5" s="183"/>
      <c r="G5" s="330"/>
      <c r="H5" s="331"/>
      <c r="I5" s="81" t="s">
        <v>41</v>
      </c>
      <c r="J5" s="82" t="s">
        <v>42</v>
      </c>
      <c r="K5" s="79" t="s">
        <v>40</v>
      </c>
      <c r="L5" s="183"/>
      <c r="N5" s="4"/>
    </row>
    <row r="6" spans="1:15" ht="49.5" customHeight="1" x14ac:dyDescent="0.25">
      <c r="A6" s="80" t="s">
        <v>43</v>
      </c>
      <c r="B6" s="21" t="s">
        <v>198</v>
      </c>
      <c r="C6" s="329" t="s">
        <v>199</v>
      </c>
      <c r="D6" s="329"/>
      <c r="E6" s="21" t="s">
        <v>200</v>
      </c>
      <c r="F6" s="50"/>
      <c r="G6" s="359" t="s">
        <v>47</v>
      </c>
      <c r="H6" s="359"/>
      <c r="I6" s="21" t="s">
        <v>198</v>
      </c>
      <c r="J6" s="303" t="s">
        <v>199</v>
      </c>
      <c r="K6" s="303" t="s">
        <v>200</v>
      </c>
      <c r="L6" s="183"/>
      <c r="N6" s="4"/>
    </row>
    <row r="7" spans="1:15" ht="49.5" customHeight="1" x14ac:dyDescent="0.25">
      <c r="A7" s="80" t="s">
        <v>48</v>
      </c>
      <c r="B7" s="205">
        <v>0</v>
      </c>
      <c r="C7" s="360">
        <v>0</v>
      </c>
      <c r="D7" s="361"/>
      <c r="E7" s="21" t="s">
        <v>109</v>
      </c>
      <c r="F7" s="50"/>
      <c r="G7" s="359" t="s">
        <v>201</v>
      </c>
      <c r="H7" s="359"/>
      <c r="I7" s="205">
        <v>0</v>
      </c>
      <c r="J7" s="303" t="s">
        <v>202</v>
      </c>
      <c r="K7" s="303" t="s">
        <v>200</v>
      </c>
      <c r="L7" s="183"/>
      <c r="N7" s="4"/>
    </row>
    <row r="8" spans="1:15" ht="49.5" customHeight="1" x14ac:dyDescent="0.25">
      <c r="A8" s="302" t="s">
        <v>52</v>
      </c>
      <c r="B8" s="350" t="s">
        <v>112</v>
      </c>
      <c r="C8" s="351"/>
      <c r="D8" s="351"/>
      <c r="E8" s="352"/>
      <c r="F8" s="50"/>
      <c r="G8" s="359" t="s">
        <v>140</v>
      </c>
      <c r="H8" s="359"/>
      <c r="I8" s="205">
        <v>0</v>
      </c>
      <c r="J8" s="205">
        <v>0</v>
      </c>
      <c r="K8" s="303" t="s">
        <v>109</v>
      </c>
      <c r="L8" s="183"/>
      <c r="N8" s="4"/>
    </row>
    <row r="9" spans="1:15" s="78" customFormat="1" ht="45" customHeight="1" x14ac:dyDescent="0.25">
      <c r="A9" s="50"/>
      <c r="B9" s="50"/>
      <c r="C9" s="50"/>
      <c r="D9" s="50"/>
      <c r="E9" s="50"/>
      <c r="F9" s="50"/>
      <c r="G9" s="336" t="s">
        <v>52</v>
      </c>
      <c r="H9" s="336"/>
      <c r="I9" s="350" t="s">
        <v>112</v>
      </c>
      <c r="J9" s="351"/>
      <c r="K9" s="352"/>
      <c r="L9" s="183"/>
      <c r="M9" s="50"/>
      <c r="N9" s="50"/>
    </row>
    <row r="10" spans="1:15" s="84" customFormat="1" ht="18" customHeight="1" x14ac:dyDescent="0.25">
      <c r="A10" s="50"/>
      <c r="B10" s="50"/>
      <c r="C10" s="50"/>
      <c r="D10" s="50"/>
      <c r="E10" s="50"/>
      <c r="F10" s="50"/>
      <c r="G10" s="50"/>
      <c r="H10" s="50"/>
      <c r="I10" s="50"/>
      <c r="J10" s="50"/>
      <c r="K10" s="50"/>
      <c r="L10" s="183"/>
      <c r="M10" s="83"/>
      <c r="N10" s="83"/>
    </row>
    <row r="11" spans="1:15" s="84" customFormat="1" ht="27" customHeight="1" x14ac:dyDescent="0.25">
      <c r="A11" s="183"/>
      <c r="B11" s="183"/>
      <c r="C11" s="183"/>
      <c r="D11" s="183"/>
      <c r="E11" s="183"/>
      <c r="F11" s="183"/>
      <c r="G11" s="334"/>
      <c r="H11" s="334"/>
      <c r="I11" s="333"/>
      <c r="J11" s="333"/>
      <c r="K11" s="333"/>
      <c r="L11" s="83"/>
      <c r="M11" s="83"/>
    </row>
    <row r="12" spans="1:15" s="84" customFormat="1" ht="12.75" customHeight="1" x14ac:dyDescent="0.25">
      <c r="A12" s="183"/>
      <c r="B12" s="183"/>
      <c r="C12" s="183"/>
      <c r="D12" s="183"/>
      <c r="E12" s="183"/>
      <c r="F12" s="183"/>
      <c r="G12" s="183"/>
      <c r="H12" s="183"/>
      <c r="I12" s="183"/>
      <c r="J12" s="183"/>
      <c r="K12" s="183"/>
      <c r="L12" s="83"/>
      <c r="M12" s="83"/>
    </row>
    <row r="13" spans="1:15" ht="78.75" customHeight="1" x14ac:dyDescent="0.25">
      <c r="A13" s="26" t="s">
        <v>54</v>
      </c>
      <c r="B13" s="308" t="s">
        <v>55</v>
      </c>
      <c r="C13" s="308" t="s">
        <v>56</v>
      </c>
      <c r="D13" s="55" t="s">
        <v>57</v>
      </c>
      <c r="E13" s="55" t="s">
        <v>58</v>
      </c>
      <c r="F13" s="55" t="s">
        <v>59</v>
      </c>
      <c r="G13" s="308" t="s">
        <v>60</v>
      </c>
      <c r="H13" s="308" t="s">
        <v>61</v>
      </c>
      <c r="I13" s="26" t="s">
        <v>62</v>
      </c>
      <c r="J13" s="308" t="s">
        <v>63</v>
      </c>
      <c r="K13" s="308" t="s">
        <v>64</v>
      </c>
    </row>
    <row r="14" spans="1:15" ht="57.75" customHeight="1" x14ac:dyDescent="0.25">
      <c r="A14" s="17" t="s">
        <v>65</v>
      </c>
      <c r="B14" s="40" t="s">
        <v>203</v>
      </c>
      <c r="C14" s="40" t="s">
        <v>204</v>
      </c>
      <c r="D14" s="140">
        <v>8.4169999999999998</v>
      </c>
      <c r="E14" s="141">
        <v>1.9990000000000001</v>
      </c>
      <c r="F14" s="142">
        <v>1.2689999999999999</v>
      </c>
      <c r="G14" s="45">
        <v>6.24</v>
      </c>
      <c r="H14" s="46"/>
      <c r="I14" s="46"/>
      <c r="J14" s="42"/>
      <c r="K14" s="43"/>
    </row>
    <row r="15" spans="1:15" ht="32.25" customHeight="1" x14ac:dyDescent="0.25">
      <c r="A15" s="17" t="s">
        <v>68</v>
      </c>
      <c r="B15" s="40"/>
      <c r="C15" s="40">
        <v>2</v>
      </c>
      <c r="D15" s="140">
        <v>8.4169999999999998</v>
      </c>
      <c r="E15" s="141">
        <v>1.9990000000000001</v>
      </c>
      <c r="F15" s="142">
        <v>1.2689999999999999</v>
      </c>
      <c r="G15" s="46"/>
      <c r="H15" s="46"/>
      <c r="I15" s="46"/>
      <c r="J15" s="42"/>
      <c r="K15" s="43"/>
    </row>
    <row r="16" spans="1:15" ht="112" x14ac:dyDescent="0.25">
      <c r="A16" s="17" t="s">
        <v>69</v>
      </c>
      <c r="B16" s="44" t="s">
        <v>8879</v>
      </c>
      <c r="C16" s="44" t="s">
        <v>205</v>
      </c>
      <c r="D16" s="140">
        <v>8.6470000000000002</v>
      </c>
      <c r="E16" s="141">
        <v>2.0249999999999999</v>
      </c>
      <c r="F16" s="142">
        <v>1.272</v>
      </c>
      <c r="G16" s="45">
        <v>6.57</v>
      </c>
      <c r="H16" s="46"/>
      <c r="I16" s="46"/>
      <c r="J16" s="42"/>
      <c r="K16" s="43"/>
    </row>
    <row r="17" spans="1:11" ht="32.25" customHeight="1" x14ac:dyDescent="0.25">
      <c r="A17" s="17" t="s">
        <v>72</v>
      </c>
      <c r="B17" s="40"/>
      <c r="C17" s="40">
        <v>4</v>
      </c>
      <c r="D17" s="140">
        <v>8.6470000000000002</v>
      </c>
      <c r="E17" s="141">
        <v>2.0249999999999999</v>
      </c>
      <c r="F17" s="142">
        <v>1.272</v>
      </c>
      <c r="G17" s="46"/>
      <c r="H17" s="46"/>
      <c r="I17" s="46"/>
      <c r="J17" s="42"/>
      <c r="K17" s="43"/>
    </row>
    <row r="18" spans="1:11" ht="42" x14ac:dyDescent="0.25">
      <c r="A18" s="17" t="s">
        <v>73</v>
      </c>
      <c r="B18" s="43" t="s">
        <v>206</v>
      </c>
      <c r="C18" s="43">
        <v>0</v>
      </c>
      <c r="D18" s="140">
        <v>6.7549999999999999</v>
      </c>
      <c r="E18" s="141">
        <v>1.794</v>
      </c>
      <c r="F18" s="142">
        <v>1.25</v>
      </c>
      <c r="G18" s="45">
        <v>12.85</v>
      </c>
      <c r="H18" s="45">
        <v>1.89</v>
      </c>
      <c r="I18" s="139">
        <v>4.17</v>
      </c>
      <c r="J18" s="41">
        <v>0.14299999999999999</v>
      </c>
      <c r="K18" s="43"/>
    </row>
    <row r="19" spans="1:11" ht="32.25" customHeight="1" x14ac:dyDescent="0.25">
      <c r="A19" s="17" t="s">
        <v>75</v>
      </c>
      <c r="B19" s="43" t="s">
        <v>207</v>
      </c>
      <c r="C19" s="43">
        <v>0</v>
      </c>
      <c r="D19" s="140">
        <v>4.806</v>
      </c>
      <c r="E19" s="141">
        <v>1.5469999999999999</v>
      </c>
      <c r="F19" s="142">
        <v>1.2270000000000001</v>
      </c>
      <c r="G19" s="45">
        <v>12.85</v>
      </c>
      <c r="H19" s="45">
        <v>2.71</v>
      </c>
      <c r="I19" s="139">
        <v>4.33</v>
      </c>
      <c r="J19" s="41">
        <v>7.4999999999999997E-2</v>
      </c>
      <c r="K19" s="43"/>
    </row>
    <row r="20" spans="1:11" ht="42" x14ac:dyDescent="0.25">
      <c r="A20" s="17" t="s">
        <v>77</v>
      </c>
      <c r="B20" s="43" t="s">
        <v>208</v>
      </c>
      <c r="C20" s="43">
        <v>0</v>
      </c>
      <c r="D20" s="140">
        <v>3.9729999999999999</v>
      </c>
      <c r="E20" s="141">
        <v>1.4359999999999999</v>
      </c>
      <c r="F20" s="142">
        <v>1.2170000000000001</v>
      </c>
      <c r="G20" s="45">
        <v>152.29</v>
      </c>
      <c r="H20" s="45">
        <v>2.69</v>
      </c>
      <c r="I20" s="139">
        <v>4.7</v>
      </c>
      <c r="J20" s="41">
        <v>0.05</v>
      </c>
      <c r="K20" s="43"/>
    </row>
    <row r="21" spans="1:11" ht="56.25" customHeight="1" x14ac:dyDescent="0.25">
      <c r="A21" s="17" t="s">
        <v>78</v>
      </c>
      <c r="B21" s="43" t="s">
        <v>209</v>
      </c>
      <c r="C21" s="43">
        <v>0</v>
      </c>
      <c r="D21" s="284">
        <v>5.5679999999999996</v>
      </c>
      <c r="E21" s="285">
        <v>0.60799999999999998</v>
      </c>
      <c r="F21" s="286">
        <v>6.3E-2</v>
      </c>
      <c r="G21" s="45">
        <v>12.85</v>
      </c>
      <c r="H21" s="45">
        <v>1.89</v>
      </c>
      <c r="I21" s="139">
        <v>4.17</v>
      </c>
      <c r="J21" s="41">
        <v>0.14299999999999999</v>
      </c>
      <c r="K21" s="43"/>
    </row>
    <row r="22" spans="1:11" ht="32.25" customHeight="1" x14ac:dyDescent="0.25">
      <c r="A22" s="17" t="s">
        <v>80</v>
      </c>
      <c r="B22" s="43" t="s">
        <v>210</v>
      </c>
      <c r="C22" s="43">
        <v>0</v>
      </c>
      <c r="D22" s="284">
        <v>3.6190000000000002</v>
      </c>
      <c r="E22" s="285">
        <v>0.36</v>
      </c>
      <c r="F22" s="286">
        <v>0.04</v>
      </c>
      <c r="G22" s="45">
        <v>12.85</v>
      </c>
      <c r="H22" s="45">
        <v>2.71</v>
      </c>
      <c r="I22" s="139">
        <v>4.33</v>
      </c>
      <c r="J22" s="41">
        <v>7.4999999999999997E-2</v>
      </c>
      <c r="K22" s="43"/>
    </row>
    <row r="23" spans="1:11" ht="32.25" customHeight="1" x14ac:dyDescent="0.25">
      <c r="A23" s="17" t="s">
        <v>82</v>
      </c>
      <c r="B23" s="43" t="s">
        <v>211</v>
      </c>
      <c r="C23" s="43">
        <v>0</v>
      </c>
      <c r="D23" s="284">
        <v>2.786</v>
      </c>
      <c r="E23" s="285">
        <v>0.249</v>
      </c>
      <c r="F23" s="286">
        <v>0.03</v>
      </c>
      <c r="G23" s="45">
        <v>152.29</v>
      </c>
      <c r="H23" s="45">
        <v>2.69</v>
      </c>
      <c r="I23" s="139">
        <v>4.7</v>
      </c>
      <c r="J23" s="41">
        <v>0.05</v>
      </c>
      <c r="K23" s="43"/>
    </row>
    <row r="24" spans="1:11" ht="32.25" customHeight="1" x14ac:dyDescent="0.25">
      <c r="A24" s="17" t="s">
        <v>84</v>
      </c>
      <c r="B24" s="43" t="s">
        <v>212</v>
      </c>
      <c r="C24" s="43" t="s">
        <v>213</v>
      </c>
      <c r="D24" s="143">
        <v>14.997999999999999</v>
      </c>
      <c r="E24" s="144">
        <v>1.73</v>
      </c>
      <c r="F24" s="142">
        <v>1.2430000000000001</v>
      </c>
      <c r="G24" s="46"/>
      <c r="H24" s="46"/>
      <c r="I24" s="46"/>
      <c r="J24" s="42"/>
      <c r="K24" s="43"/>
    </row>
    <row r="25" spans="1:11" ht="32.25" customHeight="1" x14ac:dyDescent="0.25">
      <c r="A25" s="17" t="s">
        <v>87</v>
      </c>
      <c r="B25" s="44" t="s">
        <v>214</v>
      </c>
      <c r="C25" s="44">
        <v>0</v>
      </c>
      <c r="D25" s="140">
        <v>-5.2370000000000001</v>
      </c>
      <c r="E25" s="141">
        <v>-0.58799999999999997</v>
      </c>
      <c r="F25" s="142">
        <v>-0.06</v>
      </c>
      <c r="G25" s="45">
        <v>0</v>
      </c>
      <c r="H25" s="46"/>
      <c r="I25" s="46"/>
      <c r="J25" s="42"/>
      <c r="K25" s="43"/>
    </row>
    <row r="26" spans="1:11" ht="32.25" customHeight="1" x14ac:dyDescent="0.25">
      <c r="A26" s="17" t="s">
        <v>90</v>
      </c>
      <c r="B26" s="43"/>
      <c r="C26" s="43">
        <v>0</v>
      </c>
      <c r="D26" s="140">
        <v>-4.7370000000000001</v>
      </c>
      <c r="E26" s="141">
        <v>-0.52500000000000002</v>
      </c>
      <c r="F26" s="142">
        <v>-5.3999999999999999E-2</v>
      </c>
      <c r="G26" s="45">
        <v>0</v>
      </c>
      <c r="H26" s="46"/>
      <c r="I26" s="46"/>
      <c r="J26" s="42"/>
      <c r="K26" s="43"/>
    </row>
    <row r="27" spans="1:11" ht="32.25" customHeight="1" x14ac:dyDescent="0.25">
      <c r="A27" s="17" t="s">
        <v>91</v>
      </c>
      <c r="B27" s="43" t="s">
        <v>215</v>
      </c>
      <c r="C27" s="43">
        <v>0</v>
      </c>
      <c r="D27" s="140">
        <v>-5.2370000000000001</v>
      </c>
      <c r="E27" s="141">
        <v>-0.58799999999999997</v>
      </c>
      <c r="F27" s="142">
        <v>-0.06</v>
      </c>
      <c r="G27" s="45">
        <v>0</v>
      </c>
      <c r="H27" s="46"/>
      <c r="I27" s="46"/>
      <c r="J27" s="41">
        <v>0.121</v>
      </c>
      <c r="K27" s="43"/>
    </row>
    <row r="28" spans="1:11" ht="32.25" customHeight="1" x14ac:dyDescent="0.25">
      <c r="A28" s="17" t="s">
        <v>93</v>
      </c>
      <c r="B28" s="43" t="s">
        <v>216</v>
      </c>
      <c r="C28" s="43">
        <v>0</v>
      </c>
      <c r="D28" s="140">
        <v>-5.2370000000000001</v>
      </c>
      <c r="E28" s="141">
        <v>-0.58799999999999997</v>
      </c>
      <c r="F28" s="142">
        <v>-0.06</v>
      </c>
      <c r="G28" s="45">
        <v>0</v>
      </c>
      <c r="H28" s="46"/>
      <c r="I28" s="46"/>
      <c r="J28" s="42"/>
      <c r="K28" s="43"/>
    </row>
    <row r="29" spans="1:11" ht="32.25" customHeight="1" x14ac:dyDescent="0.25">
      <c r="A29" s="17" t="s">
        <v>95</v>
      </c>
      <c r="B29" s="43" t="s">
        <v>217</v>
      </c>
      <c r="C29" s="43">
        <v>0</v>
      </c>
      <c r="D29" s="140">
        <v>-4.7370000000000001</v>
      </c>
      <c r="E29" s="141">
        <v>-0.52500000000000002</v>
      </c>
      <c r="F29" s="142">
        <v>-5.3999999999999999E-2</v>
      </c>
      <c r="G29" s="45">
        <v>0</v>
      </c>
      <c r="H29" s="46"/>
      <c r="I29" s="46"/>
      <c r="J29" s="41">
        <v>0.11700000000000001</v>
      </c>
      <c r="K29" s="43"/>
    </row>
    <row r="30" spans="1:11" ht="27.75" customHeight="1" x14ac:dyDescent="0.25">
      <c r="A30" s="17" t="s">
        <v>97</v>
      </c>
      <c r="B30" s="43" t="s">
        <v>218</v>
      </c>
      <c r="C30" s="43">
        <v>0</v>
      </c>
      <c r="D30" s="140">
        <v>-4.7370000000000001</v>
      </c>
      <c r="E30" s="141">
        <v>-0.52500000000000002</v>
      </c>
      <c r="F30" s="142">
        <v>-5.3999999999999999E-2</v>
      </c>
      <c r="G30" s="45">
        <v>0</v>
      </c>
      <c r="H30" s="46"/>
      <c r="I30" s="46"/>
      <c r="J30" s="42"/>
      <c r="K30" s="43"/>
    </row>
    <row r="31" spans="1:11" ht="27.75" customHeight="1" x14ac:dyDescent="0.25">
      <c r="A31" s="17" t="s">
        <v>99</v>
      </c>
      <c r="B31" s="43" t="s">
        <v>219</v>
      </c>
      <c r="C31" s="43">
        <v>0</v>
      </c>
      <c r="D31" s="140">
        <v>-3.12</v>
      </c>
      <c r="E31" s="141">
        <v>-0.30599999999999999</v>
      </c>
      <c r="F31" s="142">
        <v>-3.5000000000000003E-2</v>
      </c>
      <c r="G31" s="45">
        <v>95.28</v>
      </c>
      <c r="H31" s="46"/>
      <c r="I31" s="46"/>
      <c r="J31" s="41">
        <v>8.7999999999999995E-2</v>
      </c>
      <c r="K31" s="43"/>
    </row>
    <row r="32" spans="1:11" ht="27.75" customHeight="1" x14ac:dyDescent="0.25">
      <c r="A32" s="17" t="s">
        <v>101</v>
      </c>
      <c r="B32" s="43" t="s">
        <v>220</v>
      </c>
      <c r="C32" s="43">
        <v>0</v>
      </c>
      <c r="D32" s="140">
        <v>-3.12</v>
      </c>
      <c r="E32" s="141">
        <v>-0.30599999999999999</v>
      </c>
      <c r="F32" s="142">
        <v>-3.5000000000000003E-2</v>
      </c>
      <c r="G32" s="45">
        <v>95.28</v>
      </c>
      <c r="H32" s="46"/>
      <c r="I32" s="46"/>
      <c r="J32" s="42"/>
      <c r="K32" s="43"/>
    </row>
  </sheetData>
  <mergeCells count="15">
    <mergeCell ref="G9:H9"/>
    <mergeCell ref="I9:K9"/>
    <mergeCell ref="G11:H11"/>
    <mergeCell ref="I11:K11"/>
    <mergeCell ref="C6:D6"/>
    <mergeCell ref="G6:H6"/>
    <mergeCell ref="C7:D7"/>
    <mergeCell ref="G7:H7"/>
    <mergeCell ref="B8:E8"/>
    <mergeCell ref="G8:H8"/>
    <mergeCell ref="C5:D5"/>
    <mergeCell ref="G5:H5"/>
    <mergeCell ref="A2:K2"/>
    <mergeCell ref="A4:E4"/>
    <mergeCell ref="G4:K4"/>
  </mergeCells>
  <hyperlinks>
    <hyperlink ref="A1" location="Overview!A1" display="Back to Overview" xr:uid="{00000000-0004-0000-0600-00000000000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32"/>
  <sheetViews>
    <sheetView zoomScale="55" zoomScaleNormal="55" zoomScaleSheetLayoutView="100" workbookViewId="0">
      <selection activeCell="M2" sqref="M2"/>
    </sheetView>
  </sheetViews>
  <sheetFormatPr defaultColWidth="9.1796875" defaultRowHeight="27.75" customHeight="1" x14ac:dyDescent="0.25"/>
  <cols>
    <col min="1" max="1" width="49" style="2" bestFit="1" customWidth="1"/>
    <col min="2" max="2" width="21.453125" style="3" customWidth="1"/>
    <col min="3" max="3" width="13.7265625" style="2" customWidth="1"/>
    <col min="4" max="4" width="17.54296875" style="2" customWidth="1"/>
    <col min="5" max="7" width="17.54296875" style="3" customWidth="1"/>
    <col min="8" max="9" width="17.54296875" style="9" customWidth="1"/>
    <col min="10" max="10" width="17.54296875" style="5" customWidth="1"/>
    <col min="11" max="11" width="17.54296875" style="6" customWidth="1"/>
    <col min="12" max="12" width="1.453125" style="4" customWidth="1"/>
    <col min="13" max="13" width="15.54296875" style="4" customWidth="1"/>
    <col min="14" max="19" width="15.54296875" style="2" customWidth="1"/>
    <col min="20" max="16384" width="9.1796875" style="2"/>
  </cols>
  <sheetData>
    <row r="1" spans="1:15" ht="27.75" customHeight="1" x14ac:dyDescent="0.25">
      <c r="A1" s="93" t="s">
        <v>34</v>
      </c>
      <c r="B1" s="243"/>
      <c r="C1" s="243"/>
      <c r="D1" s="243"/>
      <c r="E1" s="243"/>
      <c r="F1" s="243"/>
      <c r="G1" s="243"/>
      <c r="H1" s="243"/>
      <c r="I1" s="243"/>
      <c r="J1" s="243"/>
      <c r="K1" s="243"/>
      <c r="L1" s="193"/>
      <c r="M1" s="193"/>
      <c r="N1" s="193"/>
      <c r="O1" s="193"/>
    </row>
    <row r="2" spans="1:15" ht="27" customHeight="1" x14ac:dyDescent="0.25">
      <c r="A2" s="326" t="str">
        <f>Overview!B4&amp; " - Effective from "&amp;Overview!D4&amp;" - "&amp;Overview!E4&amp;" LV and HV charges in Electricity North West Area (GSP Group _G)"</f>
        <v>Southern Electric Power Distribution plc - Effective from 1 April 2021 - Final LV and HV charges in Electricity North West Area (GSP Group _G)</v>
      </c>
      <c r="B2" s="326"/>
      <c r="C2" s="326"/>
      <c r="D2" s="326"/>
      <c r="E2" s="326"/>
      <c r="F2" s="326"/>
      <c r="G2" s="326"/>
      <c r="H2" s="326"/>
      <c r="I2" s="326"/>
      <c r="J2" s="326"/>
      <c r="K2" s="326"/>
      <c r="L2" s="194"/>
      <c r="M2" s="195"/>
      <c r="N2" s="196"/>
      <c r="O2" s="196"/>
    </row>
    <row r="3" spans="1:15" s="84" customFormat="1" ht="15" customHeight="1" x14ac:dyDescent="0.25">
      <c r="A3" s="183"/>
      <c r="B3" s="183"/>
      <c r="C3" s="183"/>
      <c r="D3" s="183"/>
      <c r="E3" s="183"/>
      <c r="F3" s="183"/>
      <c r="G3" s="183"/>
      <c r="H3" s="183"/>
      <c r="I3" s="183"/>
      <c r="J3" s="183"/>
      <c r="K3" s="183"/>
      <c r="L3" s="83"/>
      <c r="M3" s="83"/>
    </row>
    <row r="4" spans="1:15" ht="27" customHeight="1" x14ac:dyDescent="0.25">
      <c r="A4" s="326" t="s">
        <v>35</v>
      </c>
      <c r="B4" s="326"/>
      <c r="C4" s="326"/>
      <c r="D4" s="326"/>
      <c r="E4" s="326"/>
      <c r="F4" s="183"/>
      <c r="G4" s="326" t="s">
        <v>36</v>
      </c>
      <c r="H4" s="326"/>
      <c r="I4" s="326"/>
      <c r="J4" s="326"/>
      <c r="K4" s="326"/>
    </row>
    <row r="5" spans="1:15" ht="28.5" customHeight="1" x14ac:dyDescent="0.25">
      <c r="A5" s="77" t="s">
        <v>37</v>
      </c>
      <c r="B5" s="306" t="s">
        <v>38</v>
      </c>
      <c r="C5" s="327" t="s">
        <v>39</v>
      </c>
      <c r="D5" s="328"/>
      <c r="E5" s="79" t="s">
        <v>40</v>
      </c>
      <c r="F5" s="183"/>
      <c r="G5" s="330"/>
      <c r="H5" s="331"/>
      <c r="I5" s="81" t="s">
        <v>41</v>
      </c>
      <c r="J5" s="82" t="s">
        <v>42</v>
      </c>
      <c r="K5" s="79" t="s">
        <v>40</v>
      </c>
      <c r="L5" s="183"/>
      <c r="N5" s="4"/>
    </row>
    <row r="6" spans="1:15" ht="49.5" customHeight="1" x14ac:dyDescent="0.25">
      <c r="A6" s="80" t="s">
        <v>43</v>
      </c>
      <c r="B6" s="21" t="s">
        <v>104</v>
      </c>
      <c r="C6" s="329" t="s">
        <v>221</v>
      </c>
      <c r="D6" s="329"/>
      <c r="E6" s="21" t="s">
        <v>222</v>
      </c>
      <c r="F6" s="50"/>
      <c r="G6" s="340" t="s">
        <v>50</v>
      </c>
      <c r="H6" s="342"/>
      <c r="I6" s="294"/>
      <c r="J6" s="303" t="s">
        <v>223</v>
      </c>
      <c r="K6" s="191" t="s">
        <v>222</v>
      </c>
      <c r="L6" s="183"/>
      <c r="N6" s="4"/>
    </row>
    <row r="7" spans="1:15" ht="49.5" customHeight="1" x14ac:dyDescent="0.25">
      <c r="A7" s="80" t="s">
        <v>48</v>
      </c>
      <c r="B7" s="294"/>
      <c r="C7" s="362" t="s">
        <v>104</v>
      </c>
      <c r="D7" s="362"/>
      <c r="E7" s="21" t="s">
        <v>224</v>
      </c>
      <c r="F7" s="50"/>
      <c r="G7" s="340" t="s">
        <v>47</v>
      </c>
      <c r="H7" s="342"/>
      <c r="I7" s="21" t="s">
        <v>104</v>
      </c>
      <c r="J7" s="303" t="s">
        <v>225</v>
      </c>
      <c r="K7" s="191" t="s">
        <v>222</v>
      </c>
      <c r="L7" s="183"/>
      <c r="N7" s="4"/>
    </row>
    <row r="8" spans="1:15" ht="49.5" customHeight="1" x14ac:dyDescent="0.25">
      <c r="A8" s="302" t="s">
        <v>52</v>
      </c>
      <c r="B8" s="350" t="s">
        <v>112</v>
      </c>
      <c r="C8" s="351"/>
      <c r="D8" s="351"/>
      <c r="E8" s="352"/>
      <c r="F8" s="50"/>
      <c r="G8" s="340" t="s">
        <v>140</v>
      </c>
      <c r="H8" s="342"/>
      <c r="I8" s="294"/>
      <c r="J8" s="21" t="s">
        <v>104</v>
      </c>
      <c r="K8" s="191" t="s">
        <v>224</v>
      </c>
      <c r="L8" s="183"/>
      <c r="N8" s="4"/>
    </row>
    <row r="9" spans="1:15" s="78" customFormat="1" ht="45" customHeight="1" x14ac:dyDescent="0.25">
      <c r="A9" s="50"/>
      <c r="B9" s="50"/>
      <c r="C9" s="50"/>
      <c r="D9" s="50"/>
      <c r="E9" s="50"/>
      <c r="F9" s="50"/>
      <c r="G9" s="340" t="s">
        <v>52</v>
      </c>
      <c r="H9" s="342"/>
      <c r="I9" s="350" t="s">
        <v>112</v>
      </c>
      <c r="J9" s="351"/>
      <c r="K9" s="352"/>
      <c r="L9" s="183"/>
      <c r="M9" s="50"/>
      <c r="N9" s="50"/>
    </row>
    <row r="10" spans="1:15" s="84" customFormat="1" ht="18" customHeight="1" x14ac:dyDescent="0.25">
      <c r="A10" s="50"/>
      <c r="B10" s="50"/>
      <c r="C10" s="50"/>
      <c r="D10" s="50"/>
      <c r="E10" s="50"/>
      <c r="F10" s="50"/>
      <c r="G10" s="50"/>
      <c r="H10" s="50"/>
      <c r="I10" s="50"/>
      <c r="J10" s="50"/>
      <c r="K10" s="50"/>
      <c r="L10" s="183"/>
      <c r="M10" s="83"/>
      <c r="N10" s="83"/>
    </row>
    <row r="11" spans="1:15" s="84" customFormat="1" ht="27" customHeight="1" x14ac:dyDescent="0.25">
      <c r="A11" s="183"/>
      <c r="B11" s="183"/>
      <c r="C11" s="183"/>
      <c r="D11" s="183"/>
      <c r="E11" s="183"/>
      <c r="F11" s="183"/>
      <c r="G11" s="334"/>
      <c r="H11" s="334"/>
      <c r="I11" s="333"/>
      <c r="J11" s="333"/>
      <c r="K11" s="333"/>
      <c r="L11" s="83"/>
      <c r="M11" s="83"/>
    </row>
    <row r="12" spans="1:15" s="84" customFormat="1" ht="12.75" customHeight="1" x14ac:dyDescent="0.25">
      <c r="A12" s="183"/>
      <c r="B12" s="183"/>
      <c r="C12" s="183"/>
      <c r="D12" s="183"/>
      <c r="E12" s="183"/>
      <c r="F12" s="183"/>
      <c r="G12" s="183"/>
      <c r="H12" s="183"/>
      <c r="I12" s="183"/>
      <c r="J12" s="183"/>
      <c r="K12" s="183"/>
      <c r="L12" s="83"/>
      <c r="M12" s="83"/>
    </row>
    <row r="13" spans="1:15" ht="78.75" customHeight="1" x14ac:dyDescent="0.25">
      <c r="A13" s="26" t="s">
        <v>54</v>
      </c>
      <c r="B13" s="308" t="s">
        <v>55</v>
      </c>
      <c r="C13" s="308" t="s">
        <v>56</v>
      </c>
      <c r="D13" s="55" t="s">
        <v>57</v>
      </c>
      <c r="E13" s="55" t="s">
        <v>58</v>
      </c>
      <c r="F13" s="55" t="s">
        <v>59</v>
      </c>
      <c r="G13" s="308" t="s">
        <v>60</v>
      </c>
      <c r="H13" s="308" t="s">
        <v>61</v>
      </c>
      <c r="I13" s="26" t="s">
        <v>62</v>
      </c>
      <c r="J13" s="308" t="s">
        <v>63</v>
      </c>
      <c r="K13" s="308" t="s">
        <v>64</v>
      </c>
    </row>
    <row r="14" spans="1:15" ht="51.75" customHeight="1" x14ac:dyDescent="0.25">
      <c r="A14" s="17" t="s">
        <v>65</v>
      </c>
      <c r="B14" s="40" t="s">
        <v>226</v>
      </c>
      <c r="C14" s="40" t="s">
        <v>477</v>
      </c>
      <c r="D14" s="140">
        <v>9.18</v>
      </c>
      <c r="E14" s="141">
        <v>1.881</v>
      </c>
      <c r="F14" s="142">
        <v>0.68600000000000005</v>
      </c>
      <c r="G14" s="45">
        <v>4.3099999999999996</v>
      </c>
      <c r="H14" s="46"/>
      <c r="I14" s="46"/>
      <c r="J14" s="42"/>
      <c r="K14" s="43"/>
    </row>
    <row r="15" spans="1:15" ht="32.25" customHeight="1" x14ac:dyDescent="0.25">
      <c r="A15" s="17" t="s">
        <v>68</v>
      </c>
      <c r="B15" s="40"/>
      <c r="C15" s="170">
        <v>2</v>
      </c>
      <c r="D15" s="140">
        <v>9.18</v>
      </c>
      <c r="E15" s="141">
        <v>1.881</v>
      </c>
      <c r="F15" s="142">
        <v>0.68600000000000005</v>
      </c>
      <c r="G15" s="46"/>
      <c r="H15" s="46"/>
      <c r="I15" s="46"/>
      <c r="J15" s="42"/>
      <c r="K15" s="43"/>
    </row>
    <row r="16" spans="1:15" ht="84" x14ac:dyDescent="0.25">
      <c r="A16" s="17" t="s">
        <v>69</v>
      </c>
      <c r="B16" s="44" t="s">
        <v>227</v>
      </c>
      <c r="C16" s="44" t="s">
        <v>167</v>
      </c>
      <c r="D16" s="140">
        <v>10.249000000000001</v>
      </c>
      <c r="E16" s="141">
        <v>2.052</v>
      </c>
      <c r="F16" s="142">
        <v>0.71099999999999997</v>
      </c>
      <c r="G16" s="45">
        <v>4.3</v>
      </c>
      <c r="H16" s="46"/>
      <c r="I16" s="46"/>
      <c r="J16" s="42"/>
      <c r="K16" s="43"/>
    </row>
    <row r="17" spans="1:11" ht="32.25" customHeight="1" x14ac:dyDescent="0.25">
      <c r="A17" s="17" t="s">
        <v>72</v>
      </c>
      <c r="B17" s="40"/>
      <c r="C17" s="170">
        <v>4</v>
      </c>
      <c r="D17" s="140">
        <v>10.249000000000001</v>
      </c>
      <c r="E17" s="141">
        <v>2.052</v>
      </c>
      <c r="F17" s="142">
        <v>0.71099999999999997</v>
      </c>
      <c r="G17" s="46"/>
      <c r="H17" s="46"/>
      <c r="I17" s="46"/>
      <c r="J17" s="42"/>
      <c r="K17" s="43"/>
    </row>
    <row r="18" spans="1:11" ht="42" x14ac:dyDescent="0.25">
      <c r="A18" s="17" t="s">
        <v>73</v>
      </c>
      <c r="B18" s="43" t="s">
        <v>228</v>
      </c>
      <c r="C18" s="43">
        <v>0</v>
      </c>
      <c r="D18" s="140">
        <v>7.7649999999999997</v>
      </c>
      <c r="E18" s="141">
        <v>1.5649999999999999</v>
      </c>
      <c r="F18" s="142">
        <v>0.64200000000000002</v>
      </c>
      <c r="G18" s="45">
        <v>17.11</v>
      </c>
      <c r="H18" s="45">
        <v>3.26</v>
      </c>
      <c r="I18" s="139">
        <v>4.91</v>
      </c>
      <c r="J18" s="41">
        <v>0.214</v>
      </c>
      <c r="K18" s="43"/>
    </row>
    <row r="19" spans="1:11" ht="32.25" customHeight="1" x14ac:dyDescent="0.25">
      <c r="A19" s="17" t="s">
        <v>75</v>
      </c>
      <c r="B19" s="43" t="s">
        <v>229</v>
      </c>
      <c r="C19" s="43">
        <v>0</v>
      </c>
      <c r="D19" s="140">
        <v>6.2530000000000001</v>
      </c>
      <c r="E19" s="141">
        <v>1.2689999999999999</v>
      </c>
      <c r="F19" s="142">
        <v>0.6</v>
      </c>
      <c r="G19" s="45">
        <v>54.94</v>
      </c>
      <c r="H19" s="45">
        <v>3.34</v>
      </c>
      <c r="I19" s="139">
        <v>5.76</v>
      </c>
      <c r="J19" s="41">
        <v>0.16700000000000001</v>
      </c>
      <c r="K19" s="43"/>
    </row>
    <row r="20" spans="1:11" ht="42" x14ac:dyDescent="0.25">
      <c r="A20" s="17" t="s">
        <v>77</v>
      </c>
      <c r="B20" s="43" t="s">
        <v>230</v>
      </c>
      <c r="C20" s="43">
        <v>0</v>
      </c>
      <c r="D20" s="140">
        <v>4.5039999999999996</v>
      </c>
      <c r="E20" s="141">
        <v>0.94799999999999995</v>
      </c>
      <c r="F20" s="142">
        <v>0.55400000000000005</v>
      </c>
      <c r="G20" s="45">
        <v>120.65</v>
      </c>
      <c r="H20" s="45">
        <v>3.19</v>
      </c>
      <c r="I20" s="139">
        <v>5.87</v>
      </c>
      <c r="J20" s="41">
        <v>0.112</v>
      </c>
      <c r="K20" s="43"/>
    </row>
    <row r="21" spans="1:11" ht="44.25" customHeight="1" x14ac:dyDescent="0.25">
      <c r="A21" s="17" t="s">
        <v>78</v>
      </c>
      <c r="B21" s="43" t="s">
        <v>231</v>
      </c>
      <c r="C21" s="43">
        <v>0</v>
      </c>
      <c r="D21" s="140">
        <v>7.2830000000000004</v>
      </c>
      <c r="E21" s="141">
        <v>1.083</v>
      </c>
      <c r="F21" s="142">
        <v>0.159</v>
      </c>
      <c r="G21" s="45">
        <v>17.11</v>
      </c>
      <c r="H21" s="45">
        <v>3.26</v>
      </c>
      <c r="I21" s="139">
        <v>4.91</v>
      </c>
      <c r="J21" s="41">
        <v>0.214</v>
      </c>
      <c r="K21" s="43"/>
    </row>
    <row r="22" spans="1:11" ht="32.25" customHeight="1" x14ac:dyDescent="0.25">
      <c r="A22" s="17" t="s">
        <v>80</v>
      </c>
      <c r="B22" s="43" t="s">
        <v>232</v>
      </c>
      <c r="C22" s="43">
        <v>0</v>
      </c>
      <c r="D22" s="140">
        <v>5.7709999999999999</v>
      </c>
      <c r="E22" s="141">
        <v>0.78700000000000003</v>
      </c>
      <c r="F22" s="142">
        <v>0.11700000000000001</v>
      </c>
      <c r="G22" s="45">
        <v>54.94</v>
      </c>
      <c r="H22" s="45">
        <v>3.34</v>
      </c>
      <c r="I22" s="139">
        <v>5.76</v>
      </c>
      <c r="J22" s="41">
        <v>0.16700000000000001</v>
      </c>
      <c r="K22" s="43"/>
    </row>
    <row r="23" spans="1:11" ht="32.25" customHeight="1" x14ac:dyDescent="0.25">
      <c r="A23" s="17" t="s">
        <v>82</v>
      </c>
      <c r="B23" s="43" t="s">
        <v>233</v>
      </c>
      <c r="C23" s="43">
        <v>0</v>
      </c>
      <c r="D23" s="140">
        <v>4.0220000000000002</v>
      </c>
      <c r="E23" s="141">
        <v>0.46500000000000002</v>
      </c>
      <c r="F23" s="142">
        <v>7.0999999999999994E-2</v>
      </c>
      <c r="G23" s="45">
        <v>120.65</v>
      </c>
      <c r="H23" s="45">
        <v>3.19</v>
      </c>
      <c r="I23" s="139">
        <v>5.87</v>
      </c>
      <c r="J23" s="41">
        <v>0.112</v>
      </c>
      <c r="K23" s="43"/>
    </row>
    <row r="24" spans="1:11" ht="32.25" customHeight="1" x14ac:dyDescent="0.25">
      <c r="A24" s="17" t="s">
        <v>84</v>
      </c>
      <c r="B24" s="43" t="s">
        <v>234</v>
      </c>
      <c r="C24" s="43" t="s">
        <v>124</v>
      </c>
      <c r="D24" s="143">
        <v>17.521999999999998</v>
      </c>
      <c r="E24" s="144">
        <v>3.6040000000000001</v>
      </c>
      <c r="F24" s="142">
        <v>2.714</v>
      </c>
      <c r="G24" s="46"/>
      <c r="H24" s="46"/>
      <c r="I24" s="46"/>
      <c r="J24" s="42"/>
      <c r="K24" s="43"/>
    </row>
    <row r="25" spans="1:11" ht="32.25" customHeight="1" x14ac:dyDescent="0.25">
      <c r="A25" s="17" t="s">
        <v>87</v>
      </c>
      <c r="B25" s="44" t="s">
        <v>235</v>
      </c>
      <c r="C25" s="44" t="s">
        <v>127</v>
      </c>
      <c r="D25" s="140">
        <v>-6.774</v>
      </c>
      <c r="E25" s="141">
        <v>-1.089</v>
      </c>
      <c r="F25" s="142">
        <v>-0.159</v>
      </c>
      <c r="G25" s="45">
        <v>0</v>
      </c>
      <c r="H25" s="46"/>
      <c r="I25" s="46"/>
      <c r="J25" s="42"/>
      <c r="K25" s="43"/>
    </row>
    <row r="26" spans="1:11" ht="32.25" customHeight="1" x14ac:dyDescent="0.25">
      <c r="A26" s="17" t="s">
        <v>90</v>
      </c>
      <c r="B26" s="43"/>
      <c r="C26" s="43" t="s">
        <v>127</v>
      </c>
      <c r="D26" s="140">
        <v>-5.5990000000000002</v>
      </c>
      <c r="E26" s="141">
        <v>-0.84699999999999998</v>
      </c>
      <c r="F26" s="142">
        <v>-0.124</v>
      </c>
      <c r="G26" s="45">
        <v>0</v>
      </c>
      <c r="H26" s="46"/>
      <c r="I26" s="46"/>
      <c r="J26" s="42"/>
      <c r="K26" s="43"/>
    </row>
    <row r="27" spans="1:11" ht="32.25" customHeight="1" x14ac:dyDescent="0.25">
      <c r="A27" s="17" t="s">
        <v>91</v>
      </c>
      <c r="B27" s="43" t="s">
        <v>236</v>
      </c>
      <c r="C27" s="43">
        <v>0</v>
      </c>
      <c r="D27" s="140">
        <v>-6.774</v>
      </c>
      <c r="E27" s="141">
        <v>-1.089</v>
      </c>
      <c r="F27" s="142">
        <v>-0.159</v>
      </c>
      <c r="G27" s="45">
        <v>0</v>
      </c>
      <c r="H27" s="46"/>
      <c r="I27" s="46"/>
      <c r="J27" s="41">
        <v>0.16300000000000001</v>
      </c>
      <c r="K27" s="43"/>
    </row>
    <row r="28" spans="1:11" ht="32.25" customHeight="1" x14ac:dyDescent="0.25">
      <c r="A28" s="17" t="s">
        <v>93</v>
      </c>
      <c r="B28" s="43" t="s">
        <v>237</v>
      </c>
      <c r="C28" s="43">
        <v>0</v>
      </c>
      <c r="D28" s="140">
        <v>-6.774</v>
      </c>
      <c r="E28" s="141">
        <v>-1.089</v>
      </c>
      <c r="F28" s="142">
        <v>-0.159</v>
      </c>
      <c r="G28" s="45">
        <v>0</v>
      </c>
      <c r="H28" s="46"/>
      <c r="I28" s="46"/>
      <c r="J28" s="42"/>
      <c r="K28" s="43"/>
    </row>
    <row r="29" spans="1:11" ht="32.25" customHeight="1" x14ac:dyDescent="0.25">
      <c r="A29" s="17" t="s">
        <v>95</v>
      </c>
      <c r="B29" s="43" t="s">
        <v>238</v>
      </c>
      <c r="C29" s="43">
        <v>0</v>
      </c>
      <c r="D29" s="140">
        <v>-5.5990000000000002</v>
      </c>
      <c r="E29" s="141">
        <v>-0.84699999999999998</v>
      </c>
      <c r="F29" s="142">
        <v>-0.124</v>
      </c>
      <c r="G29" s="45">
        <v>0</v>
      </c>
      <c r="H29" s="46"/>
      <c r="I29" s="46"/>
      <c r="J29" s="41">
        <v>0.14199999999999999</v>
      </c>
      <c r="K29" s="43"/>
    </row>
    <row r="30" spans="1:11" ht="27.75" customHeight="1" x14ac:dyDescent="0.25">
      <c r="A30" s="17" t="s">
        <v>97</v>
      </c>
      <c r="B30" s="43" t="s">
        <v>239</v>
      </c>
      <c r="C30" s="43">
        <v>0</v>
      </c>
      <c r="D30" s="140">
        <v>-5.5990000000000002</v>
      </c>
      <c r="E30" s="141">
        <v>-0.84699999999999998</v>
      </c>
      <c r="F30" s="142">
        <v>-0.124</v>
      </c>
      <c r="G30" s="45">
        <v>0</v>
      </c>
      <c r="H30" s="46"/>
      <c r="I30" s="46"/>
      <c r="J30" s="42"/>
      <c r="K30" s="43"/>
    </row>
    <row r="31" spans="1:11" ht="27.75" customHeight="1" x14ac:dyDescent="0.25">
      <c r="A31" s="17" t="s">
        <v>99</v>
      </c>
      <c r="B31" s="43" t="s">
        <v>240</v>
      </c>
      <c r="C31" s="43">
        <v>0</v>
      </c>
      <c r="D31" s="140">
        <v>-4.2519999999999998</v>
      </c>
      <c r="E31" s="141">
        <v>-0.55800000000000005</v>
      </c>
      <c r="F31" s="142">
        <v>-8.4000000000000005E-2</v>
      </c>
      <c r="G31" s="45">
        <v>8.11</v>
      </c>
      <c r="H31" s="46"/>
      <c r="I31" s="46"/>
      <c r="J31" s="41">
        <v>0.11700000000000001</v>
      </c>
      <c r="K31" s="43"/>
    </row>
    <row r="32" spans="1:11" ht="27.75" customHeight="1" x14ac:dyDescent="0.25">
      <c r="A32" s="17" t="s">
        <v>101</v>
      </c>
      <c r="B32" s="43" t="s">
        <v>241</v>
      </c>
      <c r="C32" s="43">
        <v>0</v>
      </c>
      <c r="D32" s="140">
        <v>-4.2519999999999998</v>
      </c>
      <c r="E32" s="141">
        <v>-0.55800000000000005</v>
      </c>
      <c r="F32" s="142">
        <v>-8.4000000000000005E-2</v>
      </c>
      <c r="G32" s="45">
        <v>8.11</v>
      </c>
      <c r="H32" s="46"/>
      <c r="I32" s="46"/>
      <c r="J32" s="42"/>
      <c r="K32" s="43"/>
    </row>
  </sheetData>
  <mergeCells count="15">
    <mergeCell ref="G9:H9"/>
    <mergeCell ref="I9:K9"/>
    <mergeCell ref="G11:H11"/>
    <mergeCell ref="I11:K11"/>
    <mergeCell ref="C6:D6"/>
    <mergeCell ref="G6:H6"/>
    <mergeCell ref="C7:D7"/>
    <mergeCell ref="G7:H7"/>
    <mergeCell ref="B8:E8"/>
    <mergeCell ref="G8:H8"/>
    <mergeCell ref="C5:D5"/>
    <mergeCell ref="G5:H5"/>
    <mergeCell ref="A2:K2"/>
    <mergeCell ref="A4:E4"/>
    <mergeCell ref="G4:K4"/>
  </mergeCells>
  <hyperlinks>
    <hyperlink ref="A1" location="Overview!A1" display="Back to Overview" xr:uid="{00000000-0004-0000-0700-00000000000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32"/>
  <sheetViews>
    <sheetView zoomScale="70" zoomScaleNormal="70" zoomScaleSheetLayoutView="100" workbookViewId="0">
      <selection activeCell="M2" sqref="M2"/>
    </sheetView>
  </sheetViews>
  <sheetFormatPr defaultColWidth="9.1796875" defaultRowHeight="27.75" customHeight="1" x14ac:dyDescent="0.25"/>
  <cols>
    <col min="1" max="1" width="49" style="2" bestFit="1" customWidth="1"/>
    <col min="2" max="2" width="18.54296875" style="3" customWidth="1"/>
    <col min="3" max="3" width="13.1796875" style="2" customWidth="1"/>
    <col min="4" max="4" width="17.54296875" style="2" customWidth="1"/>
    <col min="5" max="7" width="17.54296875" style="3" customWidth="1"/>
    <col min="8" max="9" width="17.54296875" style="9" customWidth="1"/>
    <col min="10" max="10" width="17.54296875" style="5" customWidth="1"/>
    <col min="11" max="11" width="17.54296875" style="6" customWidth="1"/>
    <col min="12" max="12" width="1.453125" style="4" customWidth="1"/>
    <col min="13" max="13" width="15.54296875" style="4" customWidth="1"/>
    <col min="14" max="19" width="15.54296875" style="2" customWidth="1"/>
    <col min="20" max="16384" width="9.1796875" style="2"/>
  </cols>
  <sheetData>
    <row r="1" spans="1:15" ht="27.75" customHeight="1" x14ac:dyDescent="0.25">
      <c r="A1" s="93" t="s">
        <v>34</v>
      </c>
      <c r="B1" s="243"/>
      <c r="C1" s="243"/>
      <c r="D1" s="243"/>
      <c r="E1" s="243"/>
      <c r="F1" s="243"/>
      <c r="G1" s="243"/>
      <c r="H1" s="243"/>
      <c r="I1" s="243"/>
      <c r="J1" s="243"/>
      <c r="K1" s="243"/>
      <c r="L1" s="193"/>
      <c r="M1" s="193"/>
      <c r="N1" s="193"/>
      <c r="O1" s="193"/>
    </row>
    <row r="2" spans="1:15" ht="27" customHeight="1" x14ac:dyDescent="0.25">
      <c r="A2" s="326" t="str">
        <f>Overview!B4&amp; " - Effective from "&amp;Overview!D4&amp;" - "&amp;Overview!E4&amp;" LV and HV charges in UKPN SPN Area (GSP Group _J)"</f>
        <v>Southern Electric Power Distribution plc - Effective from 1 April 2021 - Final LV and HV charges in UKPN SPN Area (GSP Group _J)</v>
      </c>
      <c r="B2" s="326"/>
      <c r="C2" s="326"/>
      <c r="D2" s="326"/>
      <c r="E2" s="326"/>
      <c r="F2" s="326"/>
      <c r="G2" s="326"/>
      <c r="H2" s="326"/>
      <c r="I2" s="326"/>
      <c r="J2" s="326"/>
      <c r="K2" s="326"/>
      <c r="L2" s="194"/>
      <c r="M2" s="195"/>
      <c r="N2" s="196"/>
      <c r="O2" s="196"/>
    </row>
    <row r="3" spans="1:15" s="84" customFormat="1" ht="15" customHeight="1" x14ac:dyDescent="0.25">
      <c r="A3" s="183"/>
      <c r="B3" s="183"/>
      <c r="C3" s="183"/>
      <c r="D3" s="183"/>
      <c r="E3" s="183"/>
      <c r="F3" s="183"/>
      <c r="G3" s="183"/>
      <c r="H3" s="183"/>
      <c r="I3" s="183"/>
      <c r="J3" s="183"/>
      <c r="K3" s="183"/>
      <c r="L3" s="83"/>
      <c r="M3" s="83"/>
    </row>
    <row r="4" spans="1:15" ht="27" customHeight="1" x14ac:dyDescent="0.25">
      <c r="A4" s="326" t="s">
        <v>35</v>
      </c>
      <c r="B4" s="326"/>
      <c r="C4" s="326"/>
      <c r="D4" s="326"/>
      <c r="E4" s="326"/>
      <c r="F4" s="183"/>
      <c r="G4" s="326" t="s">
        <v>36</v>
      </c>
      <c r="H4" s="326"/>
      <c r="I4" s="326"/>
      <c r="J4" s="326"/>
      <c r="K4" s="326"/>
    </row>
    <row r="5" spans="1:15" ht="28.5" customHeight="1" x14ac:dyDescent="0.25">
      <c r="A5" s="77" t="s">
        <v>37</v>
      </c>
      <c r="B5" s="306" t="s">
        <v>38</v>
      </c>
      <c r="C5" s="327" t="s">
        <v>39</v>
      </c>
      <c r="D5" s="328"/>
      <c r="E5" s="79" t="s">
        <v>40</v>
      </c>
      <c r="F5" s="183"/>
      <c r="G5" s="330"/>
      <c r="H5" s="331"/>
      <c r="I5" s="81" t="s">
        <v>41</v>
      </c>
      <c r="J5" s="82" t="s">
        <v>42</v>
      </c>
      <c r="K5" s="79" t="s">
        <v>40</v>
      </c>
      <c r="L5" s="183"/>
      <c r="N5" s="4"/>
    </row>
    <row r="6" spans="1:15" ht="49.5" customHeight="1" x14ac:dyDescent="0.25">
      <c r="A6" s="80" t="s">
        <v>43</v>
      </c>
      <c r="B6" s="21" t="s">
        <v>44</v>
      </c>
      <c r="C6" s="329" t="s">
        <v>45</v>
      </c>
      <c r="D6" s="329"/>
      <c r="E6" s="191" t="s">
        <v>46</v>
      </c>
      <c r="F6" s="50"/>
      <c r="G6" s="332" t="s">
        <v>47</v>
      </c>
      <c r="H6" s="332"/>
      <c r="I6" s="21" t="s">
        <v>44</v>
      </c>
      <c r="J6" s="303" t="s">
        <v>45</v>
      </c>
      <c r="K6" s="191" t="s">
        <v>46</v>
      </c>
      <c r="L6" s="183"/>
      <c r="N6" s="4"/>
    </row>
    <row r="7" spans="1:15" ht="49.5" customHeight="1" x14ac:dyDescent="0.25">
      <c r="A7" s="80" t="s">
        <v>48</v>
      </c>
      <c r="B7" s="294"/>
      <c r="C7" s="335"/>
      <c r="D7" s="335"/>
      <c r="E7" s="303" t="s">
        <v>49</v>
      </c>
      <c r="F7" s="50"/>
      <c r="G7" s="332" t="s">
        <v>50</v>
      </c>
      <c r="H7" s="332"/>
      <c r="I7" s="294"/>
      <c r="J7" s="303" t="s">
        <v>51</v>
      </c>
      <c r="K7" s="191" t="s">
        <v>46</v>
      </c>
      <c r="L7" s="183"/>
      <c r="N7" s="4"/>
    </row>
    <row r="8" spans="1:15" ht="49.5" customHeight="1" x14ac:dyDescent="0.25">
      <c r="A8" s="302" t="s">
        <v>52</v>
      </c>
      <c r="B8" s="337" t="s">
        <v>53</v>
      </c>
      <c r="C8" s="338"/>
      <c r="D8" s="338"/>
      <c r="E8" s="339"/>
      <c r="F8" s="50"/>
      <c r="G8" s="337" t="s">
        <v>48</v>
      </c>
      <c r="H8" s="339"/>
      <c r="I8" s="294"/>
      <c r="J8" s="294"/>
      <c r="K8" s="303" t="s">
        <v>49</v>
      </c>
      <c r="L8" s="183"/>
      <c r="N8" s="4"/>
    </row>
    <row r="9" spans="1:15" s="78" customFormat="1" ht="45" customHeight="1" x14ac:dyDescent="0.25">
      <c r="A9" s="50"/>
      <c r="B9" s="50"/>
      <c r="C9" s="50"/>
      <c r="D9" s="50"/>
      <c r="E9" s="50"/>
      <c r="F9" s="50"/>
      <c r="G9" s="336" t="s">
        <v>52</v>
      </c>
      <c r="H9" s="336"/>
      <c r="I9" s="340" t="s">
        <v>53</v>
      </c>
      <c r="J9" s="341"/>
      <c r="K9" s="342"/>
      <c r="L9" s="183"/>
      <c r="M9" s="50"/>
      <c r="N9" s="50"/>
    </row>
    <row r="10" spans="1:15" s="84" customFormat="1" ht="18" customHeight="1" x14ac:dyDescent="0.25">
      <c r="A10" s="50"/>
      <c r="B10" s="50"/>
      <c r="C10" s="50"/>
      <c r="D10" s="50"/>
      <c r="E10" s="50"/>
      <c r="F10" s="50"/>
      <c r="G10" s="50"/>
      <c r="H10" s="50"/>
      <c r="I10" s="50"/>
      <c r="J10" s="50"/>
      <c r="K10" s="50"/>
      <c r="L10" s="183"/>
      <c r="M10" s="83"/>
      <c r="N10" s="83"/>
    </row>
    <row r="11" spans="1:15" s="84" customFormat="1" ht="27" customHeight="1" x14ac:dyDescent="0.25">
      <c r="A11" s="183"/>
      <c r="B11" s="183"/>
      <c r="C11" s="183"/>
      <c r="D11" s="183"/>
      <c r="E11" s="183"/>
      <c r="F11" s="183"/>
      <c r="G11" s="334"/>
      <c r="H11" s="334"/>
      <c r="I11" s="333"/>
      <c r="J11" s="333"/>
      <c r="K11" s="333"/>
      <c r="L11" s="83"/>
      <c r="M11" s="83"/>
    </row>
    <row r="12" spans="1:15" s="84" customFormat="1" ht="12.75" customHeight="1" x14ac:dyDescent="0.25">
      <c r="A12" s="183"/>
      <c r="B12" s="183"/>
      <c r="C12" s="183"/>
      <c r="D12" s="183"/>
      <c r="E12" s="183"/>
      <c r="F12" s="183"/>
      <c r="G12" s="183"/>
      <c r="H12" s="183"/>
      <c r="I12" s="183"/>
      <c r="J12" s="183"/>
      <c r="K12" s="183"/>
      <c r="L12" s="83"/>
      <c r="M12" s="83"/>
    </row>
    <row r="13" spans="1:15" ht="78.75" customHeight="1" x14ac:dyDescent="0.25">
      <c r="A13" s="26" t="s">
        <v>54</v>
      </c>
      <c r="B13" s="308" t="s">
        <v>55</v>
      </c>
      <c r="C13" s="308" t="s">
        <v>56</v>
      </c>
      <c r="D13" s="55" t="s">
        <v>57</v>
      </c>
      <c r="E13" s="55" t="s">
        <v>58</v>
      </c>
      <c r="F13" s="55" t="s">
        <v>59</v>
      </c>
      <c r="G13" s="308" t="s">
        <v>60</v>
      </c>
      <c r="H13" s="308" t="s">
        <v>61</v>
      </c>
      <c r="I13" s="26" t="s">
        <v>62</v>
      </c>
      <c r="J13" s="308" t="s">
        <v>63</v>
      </c>
      <c r="K13" s="308" t="s">
        <v>64</v>
      </c>
    </row>
    <row r="14" spans="1:15" ht="32.25" customHeight="1" x14ac:dyDescent="0.25">
      <c r="A14" s="17" t="s">
        <v>65</v>
      </c>
      <c r="B14" s="40" t="s">
        <v>242</v>
      </c>
      <c r="C14" s="40" t="s">
        <v>67</v>
      </c>
      <c r="D14" s="140">
        <v>16.864999999999998</v>
      </c>
      <c r="E14" s="141">
        <v>1.208</v>
      </c>
      <c r="F14" s="142">
        <v>0.66500000000000004</v>
      </c>
      <c r="G14" s="45">
        <v>3.99</v>
      </c>
      <c r="H14" s="46"/>
      <c r="I14" s="46"/>
      <c r="J14" s="42"/>
      <c r="K14" s="43"/>
    </row>
    <row r="15" spans="1:15" ht="32.25" customHeight="1" x14ac:dyDescent="0.25">
      <c r="A15" s="17" t="s">
        <v>68</v>
      </c>
      <c r="B15" s="40"/>
      <c r="C15" s="170">
        <v>2</v>
      </c>
      <c r="D15" s="140">
        <v>16.864999999999998</v>
      </c>
      <c r="E15" s="141">
        <v>1.208</v>
      </c>
      <c r="F15" s="142">
        <v>0.66500000000000004</v>
      </c>
      <c r="G15" s="46"/>
      <c r="H15" s="46"/>
      <c r="I15" s="46"/>
      <c r="J15" s="42"/>
      <c r="K15" s="43"/>
    </row>
    <row r="16" spans="1:15" ht="42" x14ac:dyDescent="0.25">
      <c r="A16" s="17" t="s">
        <v>69</v>
      </c>
      <c r="B16" s="44" t="s">
        <v>243</v>
      </c>
      <c r="C16" s="44" t="s">
        <v>71</v>
      </c>
      <c r="D16" s="140">
        <v>13.204000000000001</v>
      </c>
      <c r="E16" s="141">
        <v>1.0620000000000001</v>
      </c>
      <c r="F16" s="142">
        <v>0.64100000000000001</v>
      </c>
      <c r="G16" s="45">
        <v>4.1399999999999997</v>
      </c>
      <c r="H16" s="46"/>
      <c r="I16" s="46"/>
      <c r="J16" s="42"/>
      <c r="K16" s="43"/>
    </row>
    <row r="17" spans="1:11" ht="32.25" customHeight="1" x14ac:dyDescent="0.25">
      <c r="A17" s="17" t="s">
        <v>72</v>
      </c>
      <c r="B17" s="40"/>
      <c r="C17" s="170">
        <v>4</v>
      </c>
      <c r="D17" s="140">
        <v>13.204000000000001</v>
      </c>
      <c r="E17" s="141">
        <v>1.0620000000000001</v>
      </c>
      <c r="F17" s="142">
        <v>0.64100000000000001</v>
      </c>
      <c r="G17" s="46"/>
      <c r="H17" s="46"/>
      <c r="I17" s="46"/>
      <c r="J17" s="42"/>
      <c r="K17" s="43"/>
    </row>
    <row r="18" spans="1:11" ht="32.25" customHeight="1" x14ac:dyDescent="0.25">
      <c r="A18" s="17" t="s">
        <v>73</v>
      </c>
      <c r="B18" s="43" t="s">
        <v>244</v>
      </c>
      <c r="C18" s="43">
        <v>0</v>
      </c>
      <c r="D18" s="140">
        <v>9.09</v>
      </c>
      <c r="E18" s="141">
        <v>0.88100000000000001</v>
      </c>
      <c r="F18" s="142">
        <v>0.61</v>
      </c>
      <c r="G18" s="45">
        <v>11.31</v>
      </c>
      <c r="H18" s="45">
        <v>3.68</v>
      </c>
      <c r="I18" s="139">
        <v>7.12</v>
      </c>
      <c r="J18" s="41">
        <v>0.27600000000000002</v>
      </c>
      <c r="K18" s="43"/>
    </row>
    <row r="19" spans="1:11" ht="32.25" customHeight="1" x14ac:dyDescent="0.25">
      <c r="A19" s="17" t="s">
        <v>75</v>
      </c>
      <c r="B19" s="43" t="s">
        <v>245</v>
      </c>
      <c r="C19" s="43">
        <v>0</v>
      </c>
      <c r="D19" s="140">
        <v>5.8479999999999999</v>
      </c>
      <c r="E19" s="141">
        <v>0.73499999999999999</v>
      </c>
      <c r="F19" s="142">
        <v>0.58499999999999996</v>
      </c>
      <c r="G19" s="45">
        <v>8.39</v>
      </c>
      <c r="H19" s="45">
        <v>5.7</v>
      </c>
      <c r="I19" s="139">
        <v>7.43</v>
      </c>
      <c r="J19" s="41">
        <v>0.161</v>
      </c>
      <c r="K19" s="43"/>
    </row>
    <row r="20" spans="1:11" ht="32.25" customHeight="1" x14ac:dyDescent="0.25">
      <c r="A20" s="17" t="s">
        <v>77</v>
      </c>
      <c r="B20" s="43" t="s">
        <v>246</v>
      </c>
      <c r="C20" s="43">
        <v>0</v>
      </c>
      <c r="D20" s="140">
        <v>5.4710000000000001</v>
      </c>
      <c r="E20" s="141">
        <v>0.71299999999999997</v>
      </c>
      <c r="F20" s="142">
        <v>0.57999999999999996</v>
      </c>
      <c r="G20" s="45">
        <v>111.11</v>
      </c>
      <c r="H20" s="45">
        <v>4.2699999999999996</v>
      </c>
      <c r="I20" s="139">
        <v>6.63</v>
      </c>
      <c r="J20" s="41">
        <v>0.151</v>
      </c>
      <c r="K20" s="43"/>
    </row>
    <row r="21" spans="1:11" ht="32.25" customHeight="1" x14ac:dyDescent="0.25">
      <c r="A21" s="17" t="s">
        <v>78</v>
      </c>
      <c r="B21" s="43" t="s">
        <v>247</v>
      </c>
      <c r="C21" s="170">
        <v>0</v>
      </c>
      <c r="D21" s="140">
        <v>8.5310000000000006</v>
      </c>
      <c r="E21" s="141">
        <v>0.32100000000000001</v>
      </c>
      <c r="F21" s="142">
        <v>0.05</v>
      </c>
      <c r="G21" s="45">
        <v>11.31</v>
      </c>
      <c r="H21" s="45">
        <v>3.68</v>
      </c>
      <c r="I21" s="139">
        <v>7.12</v>
      </c>
      <c r="J21" s="41">
        <v>0.27600000000000002</v>
      </c>
      <c r="K21" s="43"/>
    </row>
    <row r="22" spans="1:11" ht="32.25" customHeight="1" x14ac:dyDescent="0.25">
      <c r="A22" s="17" t="s">
        <v>80</v>
      </c>
      <c r="B22" s="43" t="s">
        <v>248</v>
      </c>
      <c r="C22" s="170">
        <v>0</v>
      </c>
      <c r="D22" s="140">
        <v>5.2889999999999997</v>
      </c>
      <c r="E22" s="141">
        <v>0.17599999999999999</v>
      </c>
      <c r="F22" s="142">
        <v>2.5000000000000001E-2</v>
      </c>
      <c r="G22" s="45">
        <v>8.39</v>
      </c>
      <c r="H22" s="45">
        <v>5.7</v>
      </c>
      <c r="I22" s="139">
        <v>7.43</v>
      </c>
      <c r="J22" s="41">
        <v>0.161</v>
      </c>
      <c r="K22" s="43"/>
    </row>
    <row r="23" spans="1:11" ht="32.25" customHeight="1" x14ac:dyDescent="0.25">
      <c r="A23" s="17" t="s">
        <v>82</v>
      </c>
      <c r="B23" s="43" t="s">
        <v>249</v>
      </c>
      <c r="C23" s="170">
        <v>0</v>
      </c>
      <c r="D23" s="140">
        <v>4.9109999999999996</v>
      </c>
      <c r="E23" s="141">
        <v>0.153</v>
      </c>
      <c r="F23" s="142">
        <v>2.1000000000000001E-2</v>
      </c>
      <c r="G23" s="45">
        <v>111.11</v>
      </c>
      <c r="H23" s="45">
        <v>4.2699999999999996</v>
      </c>
      <c r="I23" s="139">
        <v>6.63</v>
      </c>
      <c r="J23" s="41">
        <v>0.151</v>
      </c>
      <c r="K23" s="43"/>
    </row>
    <row r="24" spans="1:11" ht="32.25" customHeight="1" x14ac:dyDescent="0.25">
      <c r="A24" s="17" t="s">
        <v>84</v>
      </c>
      <c r="B24" s="43" t="s">
        <v>250</v>
      </c>
      <c r="C24" s="43" t="s">
        <v>86</v>
      </c>
      <c r="D24" s="143">
        <v>40.302</v>
      </c>
      <c r="E24" s="144">
        <v>1.7889999999999999</v>
      </c>
      <c r="F24" s="142">
        <v>1.3169999999999999</v>
      </c>
      <c r="G24" s="46"/>
      <c r="H24" s="46"/>
      <c r="I24" s="46"/>
      <c r="J24" s="42"/>
      <c r="K24" s="43"/>
    </row>
    <row r="25" spans="1:11" ht="32.25" customHeight="1" x14ac:dyDescent="0.25">
      <c r="A25" s="17" t="s">
        <v>87</v>
      </c>
      <c r="B25" s="44" t="s">
        <v>251</v>
      </c>
      <c r="C25" s="44" t="s">
        <v>89</v>
      </c>
      <c r="D25" s="140">
        <v>-9.2620000000000005</v>
      </c>
      <c r="E25" s="141">
        <v>-0.36799999999999999</v>
      </c>
      <c r="F25" s="142">
        <v>-0.06</v>
      </c>
      <c r="G25" s="45">
        <v>0</v>
      </c>
      <c r="H25" s="46"/>
      <c r="I25" s="46"/>
      <c r="J25" s="42"/>
      <c r="K25" s="43"/>
    </row>
    <row r="26" spans="1:11" ht="32.25" customHeight="1" x14ac:dyDescent="0.25">
      <c r="A26" s="17" t="s">
        <v>90</v>
      </c>
      <c r="B26" s="43"/>
      <c r="C26" s="43">
        <v>0</v>
      </c>
      <c r="D26" s="140">
        <v>-8.2729999999999997</v>
      </c>
      <c r="E26" s="141">
        <v>-0.318</v>
      </c>
      <c r="F26" s="142">
        <v>-5.0999999999999997E-2</v>
      </c>
      <c r="G26" s="45">
        <v>0</v>
      </c>
      <c r="H26" s="46"/>
      <c r="I26" s="46"/>
      <c r="J26" s="42"/>
      <c r="K26" s="43"/>
    </row>
    <row r="27" spans="1:11" ht="32.25" customHeight="1" x14ac:dyDescent="0.25">
      <c r="A27" s="17" t="s">
        <v>91</v>
      </c>
      <c r="B27" s="43" t="s">
        <v>252</v>
      </c>
      <c r="C27" s="43">
        <v>0</v>
      </c>
      <c r="D27" s="140">
        <v>-9.2620000000000005</v>
      </c>
      <c r="E27" s="141">
        <v>-0.36799999999999999</v>
      </c>
      <c r="F27" s="142">
        <v>-0.06</v>
      </c>
      <c r="G27" s="45">
        <v>0</v>
      </c>
      <c r="H27" s="46"/>
      <c r="I27" s="46"/>
      <c r="J27" s="41">
        <v>0.26700000000000002</v>
      </c>
      <c r="K27" s="43"/>
    </row>
    <row r="28" spans="1:11" ht="32.25" customHeight="1" x14ac:dyDescent="0.25">
      <c r="A28" s="17" t="s">
        <v>93</v>
      </c>
      <c r="B28" s="43" t="s">
        <v>253</v>
      </c>
      <c r="C28" s="43">
        <v>0</v>
      </c>
      <c r="D28" s="140">
        <v>-9.2620000000000005</v>
      </c>
      <c r="E28" s="141">
        <v>-0.36799999999999999</v>
      </c>
      <c r="F28" s="142">
        <v>-0.06</v>
      </c>
      <c r="G28" s="45">
        <v>0</v>
      </c>
      <c r="H28" s="46"/>
      <c r="I28" s="46"/>
      <c r="J28" s="42"/>
      <c r="K28" s="43"/>
    </row>
    <row r="29" spans="1:11" ht="32.25" customHeight="1" x14ac:dyDescent="0.25">
      <c r="A29" s="17" t="s">
        <v>95</v>
      </c>
      <c r="B29" s="43" t="s">
        <v>254</v>
      </c>
      <c r="C29" s="43">
        <v>0</v>
      </c>
      <c r="D29" s="140">
        <v>-8.2729999999999997</v>
      </c>
      <c r="E29" s="141">
        <v>-0.318</v>
      </c>
      <c r="F29" s="142">
        <v>-5.0999999999999997E-2</v>
      </c>
      <c r="G29" s="45">
        <v>0</v>
      </c>
      <c r="H29" s="46"/>
      <c r="I29" s="46"/>
      <c r="J29" s="41">
        <v>0.24299999999999999</v>
      </c>
      <c r="K29" s="43"/>
    </row>
    <row r="30" spans="1:11" ht="27.75" customHeight="1" x14ac:dyDescent="0.25">
      <c r="A30" s="17" t="s">
        <v>97</v>
      </c>
      <c r="B30" s="43" t="s">
        <v>255</v>
      </c>
      <c r="C30" s="43">
        <v>0</v>
      </c>
      <c r="D30" s="140">
        <v>-8.2729999999999997</v>
      </c>
      <c r="E30" s="141">
        <v>-0.318</v>
      </c>
      <c r="F30" s="142">
        <v>-5.0999999999999997E-2</v>
      </c>
      <c r="G30" s="45">
        <v>0</v>
      </c>
      <c r="H30" s="46"/>
      <c r="I30" s="46"/>
      <c r="J30" s="42"/>
      <c r="K30" s="43"/>
    </row>
    <row r="31" spans="1:11" ht="27.75" customHeight="1" x14ac:dyDescent="0.25">
      <c r="A31" s="17" t="s">
        <v>99</v>
      </c>
      <c r="B31" s="43" t="s">
        <v>256</v>
      </c>
      <c r="C31" s="43">
        <v>0</v>
      </c>
      <c r="D31" s="140">
        <v>-5.7690000000000001</v>
      </c>
      <c r="E31" s="141">
        <v>-0.189</v>
      </c>
      <c r="F31" s="142">
        <v>-2.7E-2</v>
      </c>
      <c r="G31" s="45">
        <v>9.39</v>
      </c>
      <c r="H31" s="46"/>
      <c r="I31" s="46"/>
      <c r="J31" s="41">
        <v>0.19600000000000001</v>
      </c>
      <c r="K31" s="43"/>
    </row>
    <row r="32" spans="1:11" ht="27.75" customHeight="1" x14ac:dyDescent="0.25">
      <c r="A32" s="17" t="s">
        <v>101</v>
      </c>
      <c r="B32" s="43" t="s">
        <v>257</v>
      </c>
      <c r="C32" s="43">
        <v>0</v>
      </c>
      <c r="D32" s="140">
        <v>-5.7690000000000001</v>
      </c>
      <c r="E32" s="141">
        <v>-0.189</v>
      </c>
      <c r="F32" s="142">
        <v>-2.7E-2</v>
      </c>
      <c r="G32" s="45">
        <v>9.39</v>
      </c>
      <c r="H32" s="46"/>
      <c r="I32" s="46"/>
      <c r="J32" s="42"/>
      <c r="K32" s="43"/>
    </row>
  </sheetData>
  <mergeCells count="15">
    <mergeCell ref="G9:H9"/>
    <mergeCell ref="I9:K9"/>
    <mergeCell ref="G11:H11"/>
    <mergeCell ref="I11:K11"/>
    <mergeCell ref="C6:D6"/>
    <mergeCell ref="G6:H6"/>
    <mergeCell ref="C7:D7"/>
    <mergeCell ref="G7:H7"/>
    <mergeCell ref="B8:E8"/>
    <mergeCell ref="G8:H8"/>
    <mergeCell ref="C5:D5"/>
    <mergeCell ref="G5:H5"/>
    <mergeCell ref="A2:K2"/>
    <mergeCell ref="A4:E4"/>
    <mergeCell ref="G4:K4"/>
  </mergeCells>
  <hyperlinks>
    <hyperlink ref="A1" location="Overview!A1" display="Back to Overview" xr:uid="{00000000-0004-0000-0800-00000000000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32"/>
  <sheetViews>
    <sheetView zoomScale="70" zoomScaleNormal="70" zoomScaleSheetLayoutView="100" workbookViewId="0">
      <selection activeCell="M2" sqref="M2"/>
    </sheetView>
  </sheetViews>
  <sheetFormatPr defaultColWidth="9.1796875" defaultRowHeight="27.75" customHeight="1" x14ac:dyDescent="0.25"/>
  <cols>
    <col min="1" max="1" width="49" style="2" bestFit="1" customWidth="1"/>
    <col min="2" max="2" width="18.7265625" style="3" customWidth="1"/>
    <col min="3" max="3" width="14.26953125" style="2" customWidth="1"/>
    <col min="4" max="4" width="17.54296875" style="2" customWidth="1"/>
    <col min="5" max="7" width="17.54296875" style="3" customWidth="1"/>
    <col min="8" max="9" width="17.54296875" style="9" customWidth="1"/>
    <col min="10" max="10" width="17.54296875" style="5" customWidth="1"/>
    <col min="11" max="11" width="17.54296875" style="6" customWidth="1"/>
    <col min="12" max="12" width="1.453125" style="4" customWidth="1"/>
    <col min="13" max="13" width="15.54296875" style="4" customWidth="1"/>
    <col min="14" max="19" width="15.54296875" style="2" customWidth="1"/>
    <col min="20" max="16384" width="9.1796875" style="2"/>
  </cols>
  <sheetData>
    <row r="1" spans="1:15" ht="27.75" customHeight="1" x14ac:dyDescent="0.25">
      <c r="A1" s="93" t="s">
        <v>34</v>
      </c>
      <c r="B1" s="243"/>
      <c r="C1" s="243"/>
      <c r="D1" s="243"/>
      <c r="E1" s="243"/>
      <c r="F1" s="243"/>
      <c r="G1" s="243"/>
      <c r="H1" s="243"/>
      <c r="I1" s="243"/>
      <c r="J1" s="243"/>
      <c r="K1" s="243"/>
      <c r="L1" s="193"/>
      <c r="M1" s="193"/>
      <c r="N1" s="193"/>
      <c r="O1" s="193"/>
    </row>
    <row r="2" spans="1:15" ht="27" customHeight="1" x14ac:dyDescent="0.25">
      <c r="A2" s="326" t="str">
        <f>Overview!B4&amp; " - Effective from "&amp;Overview!D4&amp;" - "&amp;Overview!E4&amp;" LV and HV charges in WPD South Wales Area (GSP Group _K)"</f>
        <v>Southern Electric Power Distribution plc - Effective from 1 April 2021 - Final LV and HV charges in WPD South Wales Area (GSP Group _K)</v>
      </c>
      <c r="B2" s="326"/>
      <c r="C2" s="326"/>
      <c r="D2" s="326"/>
      <c r="E2" s="326"/>
      <c r="F2" s="326"/>
      <c r="G2" s="326"/>
      <c r="H2" s="326"/>
      <c r="I2" s="326"/>
      <c r="J2" s="326"/>
      <c r="K2" s="326"/>
      <c r="L2" s="194"/>
      <c r="M2" s="195"/>
      <c r="N2" s="196"/>
      <c r="O2" s="196"/>
    </row>
    <row r="3" spans="1:15" s="84" customFormat="1" ht="15" customHeight="1" x14ac:dyDescent="0.25">
      <c r="A3" s="183"/>
      <c r="B3" s="183"/>
      <c r="C3" s="183"/>
      <c r="D3" s="183"/>
      <c r="E3" s="183"/>
      <c r="F3" s="183"/>
      <c r="G3" s="183"/>
      <c r="H3" s="183"/>
      <c r="I3" s="183"/>
      <c r="J3" s="183"/>
      <c r="K3" s="183"/>
      <c r="L3" s="83"/>
      <c r="M3" s="83"/>
    </row>
    <row r="4" spans="1:15" ht="27" customHeight="1" x14ac:dyDescent="0.25">
      <c r="A4" s="326" t="s">
        <v>35</v>
      </c>
      <c r="B4" s="326"/>
      <c r="C4" s="326"/>
      <c r="D4" s="326"/>
      <c r="E4" s="326"/>
      <c r="F4" s="183"/>
      <c r="G4" s="326" t="s">
        <v>36</v>
      </c>
      <c r="H4" s="326"/>
      <c r="I4" s="326"/>
      <c r="J4" s="326"/>
      <c r="K4" s="326"/>
    </row>
    <row r="5" spans="1:15" ht="28.5" customHeight="1" x14ac:dyDescent="0.25">
      <c r="A5" s="77" t="s">
        <v>37</v>
      </c>
      <c r="B5" s="306" t="s">
        <v>38</v>
      </c>
      <c r="C5" s="327" t="s">
        <v>39</v>
      </c>
      <c r="D5" s="328"/>
      <c r="E5" s="79" t="s">
        <v>40</v>
      </c>
      <c r="F5" s="183"/>
      <c r="G5" s="330"/>
      <c r="H5" s="331"/>
      <c r="I5" s="81" t="s">
        <v>41</v>
      </c>
      <c r="J5" s="82" t="s">
        <v>42</v>
      </c>
      <c r="K5" s="79" t="s">
        <v>40</v>
      </c>
      <c r="L5" s="183"/>
      <c r="N5" s="4"/>
    </row>
    <row r="6" spans="1:15" ht="49.5" customHeight="1" x14ac:dyDescent="0.25">
      <c r="A6" s="197" t="s">
        <v>103</v>
      </c>
      <c r="B6" s="198" t="s">
        <v>258</v>
      </c>
      <c r="C6" s="347" t="s">
        <v>259</v>
      </c>
      <c r="D6" s="347"/>
      <c r="E6" s="199" t="s">
        <v>260</v>
      </c>
      <c r="F6" s="50"/>
      <c r="G6" s="343" t="s">
        <v>261</v>
      </c>
      <c r="H6" s="343"/>
      <c r="I6" s="198" t="s">
        <v>258</v>
      </c>
      <c r="J6" s="304" t="s">
        <v>259</v>
      </c>
      <c r="K6" s="304" t="s">
        <v>260</v>
      </c>
      <c r="L6" s="183"/>
      <c r="N6" s="4"/>
    </row>
    <row r="7" spans="1:15" ht="49.5" customHeight="1" x14ac:dyDescent="0.25">
      <c r="A7" s="197" t="s">
        <v>108</v>
      </c>
      <c r="B7" s="200"/>
      <c r="C7" s="363" t="s">
        <v>262</v>
      </c>
      <c r="D7" s="363"/>
      <c r="E7" s="304" t="s">
        <v>263</v>
      </c>
      <c r="F7" s="50"/>
      <c r="G7" s="343" t="s">
        <v>264</v>
      </c>
      <c r="H7" s="343"/>
      <c r="I7" s="200"/>
      <c r="J7" s="304" t="s">
        <v>265</v>
      </c>
      <c r="K7" s="304" t="s">
        <v>260</v>
      </c>
      <c r="L7" s="183"/>
      <c r="N7" s="4"/>
    </row>
    <row r="8" spans="1:15" ht="49.5" customHeight="1" x14ac:dyDescent="0.25">
      <c r="A8" s="297" t="s">
        <v>52</v>
      </c>
      <c r="B8" s="347" t="s">
        <v>112</v>
      </c>
      <c r="C8" s="347"/>
      <c r="D8" s="347"/>
      <c r="E8" s="347"/>
      <c r="F8" s="50"/>
      <c r="G8" s="343" t="s">
        <v>108</v>
      </c>
      <c r="H8" s="343"/>
      <c r="I8" s="200"/>
      <c r="J8" s="304" t="s">
        <v>262</v>
      </c>
      <c r="K8" s="304" t="s">
        <v>266</v>
      </c>
      <c r="L8" s="183"/>
      <c r="N8" s="4"/>
    </row>
    <row r="9" spans="1:15" s="78" customFormat="1" ht="45" customHeight="1" x14ac:dyDescent="0.25">
      <c r="A9" s="50"/>
      <c r="B9" s="50"/>
      <c r="C9" s="50"/>
      <c r="D9" s="50"/>
      <c r="E9" s="50"/>
      <c r="F9" s="50"/>
      <c r="G9" s="343" t="s">
        <v>52</v>
      </c>
      <c r="H9" s="343"/>
      <c r="I9" s="344" t="s">
        <v>112</v>
      </c>
      <c r="J9" s="345"/>
      <c r="K9" s="346"/>
      <c r="L9" s="183"/>
      <c r="M9" s="50"/>
      <c r="N9" s="50"/>
    </row>
    <row r="10" spans="1:15" s="84" customFormat="1" ht="18" customHeight="1" x14ac:dyDescent="0.25">
      <c r="A10" s="50"/>
      <c r="B10" s="50"/>
      <c r="C10" s="50"/>
      <c r="D10" s="50"/>
      <c r="E10" s="50"/>
      <c r="F10" s="50"/>
      <c r="G10" s="50"/>
      <c r="H10" s="50"/>
      <c r="I10" s="50"/>
      <c r="J10" s="50"/>
      <c r="K10" s="50"/>
      <c r="L10" s="183"/>
      <c r="M10" s="83"/>
      <c r="N10" s="83"/>
    </row>
    <row r="11" spans="1:15" s="84" customFormat="1" ht="27" customHeight="1" x14ac:dyDescent="0.25">
      <c r="A11" s="183"/>
      <c r="B11" s="183"/>
      <c r="C11" s="183"/>
      <c r="D11" s="183"/>
      <c r="E11" s="183"/>
      <c r="F11" s="183"/>
      <c r="G11" s="334"/>
      <c r="H11" s="334"/>
      <c r="I11" s="333"/>
      <c r="J11" s="333"/>
      <c r="K11" s="333"/>
      <c r="L11" s="83"/>
      <c r="M11" s="83"/>
    </row>
    <row r="12" spans="1:15" s="84" customFormat="1" ht="12.75" customHeight="1" x14ac:dyDescent="0.25">
      <c r="A12" s="183"/>
      <c r="B12" s="183"/>
      <c r="C12" s="183"/>
      <c r="D12" s="183"/>
      <c r="E12" s="183"/>
      <c r="F12" s="183"/>
      <c r="G12" s="183"/>
      <c r="H12" s="183"/>
      <c r="I12" s="183"/>
      <c r="J12" s="183"/>
      <c r="K12" s="183"/>
      <c r="L12" s="83"/>
      <c r="M12" s="83"/>
    </row>
    <row r="13" spans="1:15" ht="78.75" customHeight="1" x14ac:dyDescent="0.25">
      <c r="A13" s="26" t="s">
        <v>54</v>
      </c>
      <c r="B13" s="308" t="s">
        <v>55</v>
      </c>
      <c r="C13" s="308" t="s">
        <v>56</v>
      </c>
      <c r="D13" s="55" t="s">
        <v>57</v>
      </c>
      <c r="E13" s="55" t="s">
        <v>58</v>
      </c>
      <c r="F13" s="55" t="s">
        <v>59</v>
      </c>
      <c r="G13" s="308" t="s">
        <v>60</v>
      </c>
      <c r="H13" s="308" t="s">
        <v>61</v>
      </c>
      <c r="I13" s="26" t="s">
        <v>62</v>
      </c>
      <c r="J13" s="308" t="s">
        <v>63</v>
      </c>
      <c r="K13" s="308" t="s">
        <v>64</v>
      </c>
    </row>
    <row r="14" spans="1:15" ht="58.5" customHeight="1" x14ac:dyDescent="0.25">
      <c r="A14" s="17" t="s">
        <v>65</v>
      </c>
      <c r="B14" s="40" t="s">
        <v>267</v>
      </c>
      <c r="C14" s="40" t="s">
        <v>114</v>
      </c>
      <c r="D14" s="140">
        <v>11.813000000000001</v>
      </c>
      <c r="E14" s="141">
        <v>2.202</v>
      </c>
      <c r="F14" s="142">
        <v>1.4410000000000001</v>
      </c>
      <c r="G14" s="45">
        <v>4.76</v>
      </c>
      <c r="H14" s="46"/>
      <c r="I14" s="46"/>
      <c r="J14" s="42"/>
      <c r="K14" s="43"/>
    </row>
    <row r="15" spans="1:15" ht="32.25" customHeight="1" x14ac:dyDescent="0.25">
      <c r="A15" s="17" t="s">
        <v>68</v>
      </c>
      <c r="B15" s="40"/>
      <c r="C15" s="170">
        <v>2</v>
      </c>
      <c r="D15" s="140">
        <v>11.813000000000001</v>
      </c>
      <c r="E15" s="141">
        <v>2.202</v>
      </c>
      <c r="F15" s="142">
        <v>1.4410000000000001</v>
      </c>
      <c r="G15" s="46"/>
      <c r="H15" s="46"/>
      <c r="I15" s="46"/>
      <c r="J15" s="42"/>
      <c r="K15" s="43"/>
    </row>
    <row r="16" spans="1:15" ht="84" x14ac:dyDescent="0.25">
      <c r="A16" s="17" t="s">
        <v>69</v>
      </c>
      <c r="B16" s="44" t="s">
        <v>268</v>
      </c>
      <c r="C16" s="44" t="s">
        <v>116</v>
      </c>
      <c r="D16" s="140">
        <v>9.7249999999999996</v>
      </c>
      <c r="E16" s="141">
        <v>2.0129999999999999</v>
      </c>
      <c r="F16" s="142">
        <v>1.401</v>
      </c>
      <c r="G16" s="45">
        <v>9.35</v>
      </c>
      <c r="H16" s="46"/>
      <c r="I16" s="46"/>
      <c r="J16" s="42"/>
      <c r="K16" s="43"/>
    </row>
    <row r="17" spans="1:11" ht="32.25" customHeight="1" x14ac:dyDescent="0.25">
      <c r="A17" s="17" t="s">
        <v>72</v>
      </c>
      <c r="B17" s="40"/>
      <c r="C17" s="170">
        <v>4</v>
      </c>
      <c r="D17" s="140">
        <v>9.7249999999999996</v>
      </c>
      <c r="E17" s="141">
        <v>2.0129999999999999</v>
      </c>
      <c r="F17" s="142">
        <v>1.401</v>
      </c>
      <c r="G17" s="46"/>
      <c r="H17" s="46"/>
      <c r="I17" s="46"/>
      <c r="J17" s="42"/>
      <c r="K17" s="43"/>
    </row>
    <row r="18" spans="1:11" ht="42" x14ac:dyDescent="0.25">
      <c r="A18" s="17" t="s">
        <v>73</v>
      </c>
      <c r="B18" s="43" t="s">
        <v>269</v>
      </c>
      <c r="C18" s="43">
        <v>0</v>
      </c>
      <c r="D18" s="140">
        <v>7.7839999999999998</v>
      </c>
      <c r="E18" s="141">
        <v>1.825</v>
      </c>
      <c r="F18" s="142">
        <v>1.373</v>
      </c>
      <c r="G18" s="45">
        <v>14.13</v>
      </c>
      <c r="H18" s="45">
        <v>3.41</v>
      </c>
      <c r="I18" s="139">
        <v>7.04</v>
      </c>
      <c r="J18" s="41">
        <v>0.191</v>
      </c>
      <c r="K18" s="43"/>
    </row>
    <row r="19" spans="1:11" ht="32.25" customHeight="1" x14ac:dyDescent="0.25">
      <c r="A19" s="17" t="s">
        <v>75</v>
      </c>
      <c r="B19" s="43" t="s">
        <v>270</v>
      </c>
      <c r="C19" s="43">
        <v>0</v>
      </c>
      <c r="D19" s="140">
        <v>5.5389999999999997</v>
      </c>
      <c r="E19" s="141">
        <v>1.607</v>
      </c>
      <c r="F19" s="142">
        <v>1.341</v>
      </c>
      <c r="G19" s="45">
        <v>11.08</v>
      </c>
      <c r="H19" s="45">
        <v>3.61</v>
      </c>
      <c r="I19" s="139">
        <v>6.55</v>
      </c>
      <c r="J19" s="41">
        <v>0.14199999999999999</v>
      </c>
      <c r="K19" s="43"/>
    </row>
    <row r="20" spans="1:11" ht="42" x14ac:dyDescent="0.25">
      <c r="A20" s="17" t="s">
        <v>77</v>
      </c>
      <c r="B20" s="43" t="s">
        <v>271</v>
      </c>
      <c r="C20" s="43">
        <v>0</v>
      </c>
      <c r="D20" s="140">
        <v>5.0469999999999997</v>
      </c>
      <c r="E20" s="141">
        <v>1.554</v>
      </c>
      <c r="F20" s="142">
        <v>1.3340000000000001</v>
      </c>
      <c r="G20" s="45">
        <v>100.57</v>
      </c>
      <c r="H20" s="45">
        <v>3.74</v>
      </c>
      <c r="I20" s="139">
        <v>7.05</v>
      </c>
      <c r="J20" s="41">
        <v>0.105</v>
      </c>
      <c r="K20" s="43"/>
    </row>
    <row r="21" spans="1:11" ht="50.25" customHeight="1" x14ac:dyDescent="0.25">
      <c r="A21" s="17" t="s">
        <v>78</v>
      </c>
      <c r="B21" s="43" t="s">
        <v>272</v>
      </c>
      <c r="C21" s="43">
        <v>0</v>
      </c>
      <c r="D21" s="140">
        <v>6.5430000000000001</v>
      </c>
      <c r="E21" s="141">
        <v>0.58399999999999996</v>
      </c>
      <c r="F21" s="142">
        <v>0.13300000000000001</v>
      </c>
      <c r="G21" s="45">
        <v>14.13</v>
      </c>
      <c r="H21" s="45">
        <v>3.41</v>
      </c>
      <c r="I21" s="139">
        <v>7.04</v>
      </c>
      <c r="J21" s="41">
        <v>0.191</v>
      </c>
      <c r="K21" s="43"/>
    </row>
    <row r="22" spans="1:11" ht="32.25" customHeight="1" x14ac:dyDescent="0.25">
      <c r="A22" s="17" t="s">
        <v>80</v>
      </c>
      <c r="B22" s="43" t="s">
        <v>273</v>
      </c>
      <c r="C22" s="43">
        <v>0</v>
      </c>
      <c r="D22" s="140">
        <v>4.2990000000000004</v>
      </c>
      <c r="E22" s="141">
        <v>0.36699999999999999</v>
      </c>
      <c r="F22" s="142">
        <v>0.10100000000000001</v>
      </c>
      <c r="G22" s="45">
        <v>11.08</v>
      </c>
      <c r="H22" s="45">
        <v>3.61</v>
      </c>
      <c r="I22" s="139">
        <v>6.55</v>
      </c>
      <c r="J22" s="41">
        <v>0.14199999999999999</v>
      </c>
      <c r="K22" s="43"/>
    </row>
    <row r="23" spans="1:11" ht="32.25" customHeight="1" x14ac:dyDescent="0.25">
      <c r="A23" s="17" t="s">
        <v>82</v>
      </c>
      <c r="B23" s="43" t="s">
        <v>274</v>
      </c>
      <c r="C23" s="43">
        <v>0</v>
      </c>
      <c r="D23" s="140">
        <v>3.8069999999999999</v>
      </c>
      <c r="E23" s="141">
        <v>0.314</v>
      </c>
      <c r="F23" s="142">
        <v>9.2999999999999999E-2</v>
      </c>
      <c r="G23" s="45">
        <v>100.57</v>
      </c>
      <c r="H23" s="45">
        <v>3.74</v>
      </c>
      <c r="I23" s="139">
        <v>7.05</v>
      </c>
      <c r="J23" s="41">
        <v>0.105</v>
      </c>
      <c r="K23" s="43"/>
    </row>
    <row r="24" spans="1:11" ht="32.25" customHeight="1" x14ac:dyDescent="0.25">
      <c r="A24" s="17" t="s">
        <v>84</v>
      </c>
      <c r="B24" s="43" t="s">
        <v>275</v>
      </c>
      <c r="C24" s="43" t="s">
        <v>124</v>
      </c>
      <c r="D24" s="143">
        <v>25.463999999999999</v>
      </c>
      <c r="E24" s="144">
        <v>3.351</v>
      </c>
      <c r="F24" s="142">
        <v>2.383</v>
      </c>
      <c r="G24" s="46"/>
      <c r="H24" s="46"/>
      <c r="I24" s="46"/>
      <c r="J24" s="42"/>
      <c r="K24" s="43"/>
    </row>
    <row r="25" spans="1:11" ht="32.25" customHeight="1" x14ac:dyDescent="0.25">
      <c r="A25" s="17" t="s">
        <v>87</v>
      </c>
      <c r="B25" s="44" t="s">
        <v>276</v>
      </c>
      <c r="C25" s="44" t="s">
        <v>127</v>
      </c>
      <c r="D25" s="140">
        <v>-6.7960000000000003</v>
      </c>
      <c r="E25" s="141">
        <v>-0.61799999999999999</v>
      </c>
      <c r="F25" s="142">
        <v>-0.129</v>
      </c>
      <c r="G25" s="45">
        <v>0</v>
      </c>
      <c r="H25" s="46"/>
      <c r="I25" s="46"/>
      <c r="J25" s="42"/>
      <c r="K25" s="43"/>
    </row>
    <row r="26" spans="1:11" ht="32.25" customHeight="1" x14ac:dyDescent="0.25">
      <c r="A26" s="17" t="s">
        <v>90</v>
      </c>
      <c r="B26" s="43"/>
      <c r="C26" s="43">
        <v>0</v>
      </c>
      <c r="D26" s="140">
        <v>-6.2140000000000004</v>
      </c>
      <c r="E26" s="141">
        <v>-0.55900000000000005</v>
      </c>
      <c r="F26" s="142">
        <v>-0.123</v>
      </c>
      <c r="G26" s="45">
        <v>0</v>
      </c>
      <c r="H26" s="46"/>
      <c r="I26" s="46"/>
      <c r="J26" s="42"/>
      <c r="K26" s="43"/>
    </row>
    <row r="27" spans="1:11" ht="32.25" customHeight="1" x14ac:dyDescent="0.25">
      <c r="A27" s="17" t="s">
        <v>91</v>
      </c>
      <c r="B27" s="43" t="s">
        <v>277</v>
      </c>
      <c r="C27" s="43">
        <v>0</v>
      </c>
      <c r="D27" s="140">
        <v>-6.7960000000000003</v>
      </c>
      <c r="E27" s="141">
        <v>-0.61799999999999999</v>
      </c>
      <c r="F27" s="142">
        <v>-0.129</v>
      </c>
      <c r="G27" s="45">
        <v>0</v>
      </c>
      <c r="H27" s="46"/>
      <c r="I27" s="46"/>
      <c r="J27" s="41">
        <v>0.214</v>
      </c>
      <c r="K27" s="43"/>
    </row>
    <row r="28" spans="1:11" ht="32.25" customHeight="1" x14ac:dyDescent="0.25">
      <c r="A28" s="17" t="s">
        <v>93</v>
      </c>
      <c r="B28" s="43" t="s">
        <v>278</v>
      </c>
      <c r="C28" s="43">
        <v>0</v>
      </c>
      <c r="D28" s="140">
        <v>-6.7960000000000003</v>
      </c>
      <c r="E28" s="141">
        <v>-0.61799999999999999</v>
      </c>
      <c r="F28" s="142">
        <v>-0.129</v>
      </c>
      <c r="G28" s="45">
        <v>0</v>
      </c>
      <c r="H28" s="46"/>
      <c r="I28" s="46"/>
      <c r="J28" s="42"/>
      <c r="K28" s="43"/>
    </row>
    <row r="29" spans="1:11" ht="32.25" customHeight="1" x14ac:dyDescent="0.25">
      <c r="A29" s="17" t="s">
        <v>95</v>
      </c>
      <c r="B29" s="43" t="s">
        <v>279</v>
      </c>
      <c r="C29" s="43">
        <v>0</v>
      </c>
      <c r="D29" s="140">
        <v>-6.2140000000000004</v>
      </c>
      <c r="E29" s="141">
        <v>-0.55900000000000005</v>
      </c>
      <c r="F29" s="142">
        <v>-0.123</v>
      </c>
      <c r="G29" s="45">
        <v>0</v>
      </c>
      <c r="H29" s="46"/>
      <c r="I29" s="46"/>
      <c r="J29" s="41">
        <v>0.17899999999999999</v>
      </c>
      <c r="K29" s="43"/>
    </row>
    <row r="30" spans="1:11" ht="27.75" customHeight="1" x14ac:dyDescent="0.25">
      <c r="A30" s="17" t="s">
        <v>97</v>
      </c>
      <c r="B30" s="43" t="s">
        <v>280</v>
      </c>
      <c r="C30" s="43">
        <v>0</v>
      </c>
      <c r="D30" s="140">
        <v>-6.2140000000000004</v>
      </c>
      <c r="E30" s="141">
        <v>-0.55900000000000005</v>
      </c>
      <c r="F30" s="142">
        <v>-0.123</v>
      </c>
      <c r="G30" s="45">
        <v>0</v>
      </c>
      <c r="H30" s="46"/>
      <c r="I30" s="46"/>
      <c r="J30" s="42"/>
      <c r="K30" s="43"/>
    </row>
    <row r="31" spans="1:11" ht="27.75" customHeight="1" x14ac:dyDescent="0.25">
      <c r="A31" s="17" t="s">
        <v>99</v>
      </c>
      <c r="B31" s="43" t="s">
        <v>281</v>
      </c>
      <c r="C31" s="43">
        <v>0</v>
      </c>
      <c r="D31" s="140">
        <v>-4.2539999999999996</v>
      </c>
      <c r="E31" s="141">
        <v>-0.36</v>
      </c>
      <c r="F31" s="142">
        <v>-0.10100000000000001</v>
      </c>
      <c r="G31" s="45">
        <v>62.81</v>
      </c>
      <c r="H31" s="46"/>
      <c r="I31" s="46"/>
      <c r="J31" s="41">
        <v>0.15</v>
      </c>
      <c r="K31" s="43"/>
    </row>
    <row r="32" spans="1:11" ht="27.75" customHeight="1" x14ac:dyDescent="0.25">
      <c r="A32" s="17" t="s">
        <v>101</v>
      </c>
      <c r="B32" s="43" t="s">
        <v>282</v>
      </c>
      <c r="C32" s="43">
        <v>0</v>
      </c>
      <c r="D32" s="140">
        <v>-4.2539999999999996</v>
      </c>
      <c r="E32" s="141">
        <v>-0.36</v>
      </c>
      <c r="F32" s="142">
        <v>-0.10100000000000001</v>
      </c>
      <c r="G32" s="45">
        <v>62.81</v>
      </c>
      <c r="H32" s="46"/>
      <c r="I32" s="46"/>
      <c r="J32" s="42"/>
      <c r="K32" s="43"/>
    </row>
  </sheetData>
  <mergeCells count="15">
    <mergeCell ref="G9:H9"/>
    <mergeCell ref="I9:K9"/>
    <mergeCell ref="G11:H11"/>
    <mergeCell ref="I11:K11"/>
    <mergeCell ref="C6:D6"/>
    <mergeCell ref="G6:H6"/>
    <mergeCell ref="C7:D7"/>
    <mergeCell ref="G7:H7"/>
    <mergeCell ref="B8:E8"/>
    <mergeCell ref="G8:H8"/>
    <mergeCell ref="C5:D5"/>
    <mergeCell ref="G5:H5"/>
    <mergeCell ref="A2:K2"/>
    <mergeCell ref="A4:E4"/>
    <mergeCell ref="G4:K4"/>
  </mergeCells>
  <hyperlinks>
    <hyperlink ref="A1" location="Overview!A1" display="Back to Overview" xr:uid="{00000000-0004-0000-0900-00000000000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32"/>
  <sheetViews>
    <sheetView zoomScale="70" zoomScaleNormal="70" zoomScaleSheetLayoutView="100" workbookViewId="0">
      <selection activeCell="M2" sqref="M2"/>
    </sheetView>
  </sheetViews>
  <sheetFormatPr defaultColWidth="9.1796875" defaultRowHeight="27.75" customHeight="1" x14ac:dyDescent="0.25"/>
  <cols>
    <col min="1" max="1" width="49" style="2" bestFit="1" customWidth="1"/>
    <col min="2" max="2" width="17.54296875" style="3" customWidth="1"/>
    <col min="3" max="3" width="13.26953125" style="2" customWidth="1"/>
    <col min="4" max="4" width="17.54296875" style="2" customWidth="1"/>
    <col min="5" max="7" width="17.54296875" style="3" customWidth="1"/>
    <col min="8" max="9" width="17.54296875" style="9" customWidth="1"/>
    <col min="10" max="10" width="17.54296875" style="5" customWidth="1"/>
    <col min="11" max="11" width="17.54296875" style="6" customWidth="1"/>
    <col min="12" max="12" width="1.453125" style="4" customWidth="1"/>
    <col min="13" max="13" width="15.54296875" style="4" customWidth="1"/>
    <col min="14" max="19" width="15.54296875" style="2" customWidth="1"/>
    <col min="20" max="16384" width="9.1796875" style="2"/>
  </cols>
  <sheetData>
    <row r="1" spans="1:15" ht="27.75" customHeight="1" x14ac:dyDescent="0.25">
      <c r="A1" s="93" t="s">
        <v>34</v>
      </c>
      <c r="B1" s="243"/>
      <c r="C1" s="243"/>
      <c r="D1" s="243"/>
      <c r="E1" s="243"/>
      <c r="F1" s="243"/>
      <c r="G1" s="243"/>
      <c r="H1" s="243"/>
      <c r="I1" s="243"/>
      <c r="J1" s="243"/>
      <c r="K1" s="243"/>
      <c r="L1" s="193"/>
      <c r="M1" s="193"/>
      <c r="N1" s="193"/>
      <c r="O1" s="193"/>
    </row>
    <row r="2" spans="1:15" ht="27" customHeight="1" x14ac:dyDescent="0.25">
      <c r="A2" s="326" t="str">
        <f>Overview!B4&amp; " - Effective from "&amp;Overview!D4&amp;" - "&amp;Overview!E4&amp;" LV and HV charges in WPD South West Area (GSP Group _L)"</f>
        <v>Southern Electric Power Distribution plc - Effective from 1 April 2021 - Final LV and HV charges in WPD South West Area (GSP Group _L)</v>
      </c>
      <c r="B2" s="326"/>
      <c r="C2" s="326"/>
      <c r="D2" s="326"/>
      <c r="E2" s="326"/>
      <c r="F2" s="326"/>
      <c r="G2" s="326"/>
      <c r="H2" s="326"/>
      <c r="I2" s="326"/>
      <c r="J2" s="326"/>
      <c r="K2" s="326"/>
      <c r="L2" s="194"/>
      <c r="M2" s="195"/>
      <c r="N2" s="196"/>
      <c r="O2" s="196"/>
    </row>
    <row r="3" spans="1:15" s="84" customFormat="1" ht="15" customHeight="1" x14ac:dyDescent="0.25">
      <c r="A3" s="183"/>
      <c r="B3" s="183"/>
      <c r="C3" s="183"/>
      <c r="D3" s="183"/>
      <c r="E3" s="183"/>
      <c r="F3" s="183"/>
      <c r="G3" s="183"/>
      <c r="H3" s="183"/>
      <c r="I3" s="183"/>
      <c r="J3" s="183"/>
      <c r="K3" s="183"/>
      <c r="L3" s="83"/>
      <c r="M3" s="83"/>
    </row>
    <row r="4" spans="1:15" ht="27" customHeight="1" x14ac:dyDescent="0.25">
      <c r="A4" s="326" t="s">
        <v>35</v>
      </c>
      <c r="B4" s="326"/>
      <c r="C4" s="326"/>
      <c r="D4" s="326"/>
      <c r="E4" s="326"/>
      <c r="F4" s="183"/>
      <c r="G4" s="326" t="s">
        <v>36</v>
      </c>
      <c r="H4" s="326"/>
      <c r="I4" s="326"/>
      <c r="J4" s="326"/>
      <c r="K4" s="326"/>
    </row>
    <row r="5" spans="1:15" ht="28.5" customHeight="1" x14ac:dyDescent="0.25">
      <c r="A5" s="77" t="s">
        <v>37</v>
      </c>
      <c r="B5" s="306" t="s">
        <v>38</v>
      </c>
      <c r="C5" s="327" t="s">
        <v>39</v>
      </c>
      <c r="D5" s="328"/>
      <c r="E5" s="79" t="s">
        <v>40</v>
      </c>
      <c r="F5" s="183"/>
      <c r="G5" s="330"/>
      <c r="H5" s="331"/>
      <c r="I5" s="81" t="s">
        <v>41</v>
      </c>
      <c r="J5" s="82" t="s">
        <v>42</v>
      </c>
      <c r="K5" s="79" t="s">
        <v>40</v>
      </c>
      <c r="L5" s="183"/>
      <c r="N5" s="4"/>
    </row>
    <row r="6" spans="1:15" ht="49.5" customHeight="1" x14ac:dyDescent="0.25">
      <c r="A6" s="204" t="s">
        <v>103</v>
      </c>
      <c r="B6" s="21" t="s">
        <v>283</v>
      </c>
      <c r="C6" s="329" t="s">
        <v>284</v>
      </c>
      <c r="D6" s="329"/>
      <c r="E6" s="191" t="s">
        <v>285</v>
      </c>
      <c r="F6" s="50"/>
      <c r="G6" s="353" t="s">
        <v>286</v>
      </c>
      <c r="H6" s="353"/>
      <c r="I6" s="21" t="s">
        <v>287</v>
      </c>
      <c r="J6" s="303" t="s">
        <v>284</v>
      </c>
      <c r="K6" s="303" t="s">
        <v>285</v>
      </c>
      <c r="L6" s="183"/>
      <c r="N6" s="4"/>
    </row>
    <row r="7" spans="1:15" ht="49.5" customHeight="1" x14ac:dyDescent="0.25">
      <c r="A7" s="204" t="s">
        <v>108</v>
      </c>
      <c r="B7" s="294"/>
      <c r="C7" s="362" t="s">
        <v>288</v>
      </c>
      <c r="D7" s="362"/>
      <c r="E7" s="303" t="s">
        <v>289</v>
      </c>
      <c r="F7" s="50"/>
      <c r="G7" s="353" t="s">
        <v>290</v>
      </c>
      <c r="H7" s="353"/>
      <c r="I7" s="294"/>
      <c r="J7" s="303" t="s">
        <v>291</v>
      </c>
      <c r="K7" s="303" t="s">
        <v>285</v>
      </c>
      <c r="L7" s="183"/>
      <c r="N7" s="4"/>
    </row>
    <row r="8" spans="1:15" ht="49.5" customHeight="1" x14ac:dyDescent="0.25">
      <c r="A8" s="297" t="s">
        <v>52</v>
      </c>
      <c r="B8" s="347" t="s">
        <v>112</v>
      </c>
      <c r="C8" s="347"/>
      <c r="D8" s="347"/>
      <c r="E8" s="347"/>
      <c r="F8" s="50"/>
      <c r="G8" s="353" t="s">
        <v>108</v>
      </c>
      <c r="H8" s="353"/>
      <c r="I8" s="294"/>
      <c r="J8" s="303" t="s">
        <v>288</v>
      </c>
      <c r="K8" s="303" t="s">
        <v>289</v>
      </c>
      <c r="L8" s="183"/>
      <c r="N8" s="4"/>
    </row>
    <row r="9" spans="1:15" s="78" customFormat="1" ht="45" customHeight="1" x14ac:dyDescent="0.25">
      <c r="A9" s="50"/>
      <c r="B9" s="50"/>
      <c r="C9" s="50"/>
      <c r="D9" s="50"/>
      <c r="E9" s="50"/>
      <c r="F9" s="50"/>
      <c r="G9" s="343" t="s">
        <v>52</v>
      </c>
      <c r="H9" s="343"/>
      <c r="I9" s="344" t="s">
        <v>112</v>
      </c>
      <c r="J9" s="345"/>
      <c r="K9" s="346"/>
      <c r="L9" s="183"/>
      <c r="M9" s="50"/>
      <c r="N9" s="50"/>
    </row>
    <row r="10" spans="1:15" s="84" customFormat="1" ht="18" customHeight="1" x14ac:dyDescent="0.25">
      <c r="A10" s="50"/>
      <c r="B10" s="50"/>
      <c r="C10" s="50"/>
      <c r="D10" s="50"/>
      <c r="E10" s="50"/>
      <c r="F10" s="50"/>
      <c r="G10" s="50"/>
      <c r="H10" s="50"/>
      <c r="I10" s="50"/>
      <c r="J10" s="50"/>
      <c r="K10" s="50"/>
      <c r="L10" s="183"/>
      <c r="M10" s="83"/>
      <c r="N10" s="83"/>
    </row>
    <row r="11" spans="1:15" s="84" customFormat="1" ht="27" customHeight="1" x14ac:dyDescent="0.25">
      <c r="A11" s="183"/>
      <c r="B11" s="183"/>
      <c r="C11" s="183"/>
      <c r="D11" s="183"/>
      <c r="E11" s="183"/>
      <c r="F11" s="183"/>
      <c r="G11" s="334"/>
      <c r="H11" s="334"/>
      <c r="I11" s="333"/>
      <c r="J11" s="333"/>
      <c r="K11" s="333"/>
      <c r="L11" s="83"/>
      <c r="M11" s="83"/>
    </row>
    <row r="12" spans="1:15" s="84" customFormat="1" ht="12.75" customHeight="1" x14ac:dyDescent="0.25">
      <c r="A12" s="183"/>
      <c r="B12" s="183"/>
      <c r="C12" s="183"/>
      <c r="D12" s="183"/>
      <c r="E12" s="183"/>
      <c r="F12" s="183"/>
      <c r="G12" s="183"/>
      <c r="H12" s="183"/>
      <c r="I12" s="183"/>
      <c r="J12" s="183"/>
      <c r="K12" s="183"/>
      <c r="L12" s="83"/>
      <c r="M12" s="83"/>
    </row>
    <row r="13" spans="1:15" ht="78.75" customHeight="1" x14ac:dyDescent="0.25">
      <c r="A13" s="26" t="s">
        <v>54</v>
      </c>
      <c r="B13" s="308" t="s">
        <v>55</v>
      </c>
      <c r="C13" s="308" t="s">
        <v>56</v>
      </c>
      <c r="D13" s="55" t="s">
        <v>57</v>
      </c>
      <c r="E13" s="55" t="s">
        <v>58</v>
      </c>
      <c r="F13" s="55" t="s">
        <v>59</v>
      </c>
      <c r="G13" s="308" t="s">
        <v>60</v>
      </c>
      <c r="H13" s="308" t="s">
        <v>61</v>
      </c>
      <c r="I13" s="26" t="s">
        <v>62</v>
      </c>
      <c r="J13" s="308" t="s">
        <v>63</v>
      </c>
      <c r="K13" s="308" t="s">
        <v>64</v>
      </c>
    </row>
    <row r="14" spans="1:15" ht="32.25" customHeight="1" x14ac:dyDescent="0.25">
      <c r="A14" s="17" t="s">
        <v>65</v>
      </c>
      <c r="B14" s="40" t="s">
        <v>292</v>
      </c>
      <c r="C14" s="40" t="s">
        <v>114</v>
      </c>
      <c r="D14" s="140">
        <v>15.692</v>
      </c>
      <c r="E14" s="141">
        <v>2.081</v>
      </c>
      <c r="F14" s="142">
        <v>1.4410000000000001</v>
      </c>
      <c r="G14" s="45">
        <v>5.5</v>
      </c>
      <c r="H14" s="46"/>
      <c r="I14" s="46"/>
      <c r="J14" s="42"/>
      <c r="K14" s="43"/>
    </row>
    <row r="15" spans="1:15" ht="32.25" customHeight="1" x14ac:dyDescent="0.25">
      <c r="A15" s="17" t="s">
        <v>68</v>
      </c>
      <c r="B15" s="40"/>
      <c r="C15" s="170">
        <v>2</v>
      </c>
      <c r="D15" s="140">
        <v>15.692</v>
      </c>
      <c r="E15" s="141">
        <v>2.081</v>
      </c>
      <c r="F15" s="142">
        <v>1.4410000000000001</v>
      </c>
      <c r="G15" s="46"/>
      <c r="H15" s="46"/>
      <c r="I15" s="46"/>
      <c r="J15" s="42"/>
      <c r="K15" s="43"/>
    </row>
    <row r="16" spans="1:15" ht="42" x14ac:dyDescent="0.25">
      <c r="A16" s="17" t="s">
        <v>69</v>
      </c>
      <c r="B16" s="44" t="s">
        <v>293</v>
      </c>
      <c r="C16" s="44" t="s">
        <v>116</v>
      </c>
      <c r="D16" s="140">
        <v>14.039</v>
      </c>
      <c r="E16" s="141">
        <v>1.998</v>
      </c>
      <c r="F16" s="142">
        <v>1.431</v>
      </c>
      <c r="G16" s="45">
        <v>9.85</v>
      </c>
      <c r="H16" s="46"/>
      <c r="I16" s="46"/>
      <c r="J16" s="42"/>
      <c r="K16" s="43"/>
    </row>
    <row r="17" spans="1:11" ht="32.25" customHeight="1" x14ac:dyDescent="0.25">
      <c r="A17" s="17" t="s">
        <v>72</v>
      </c>
      <c r="B17" s="40"/>
      <c r="C17" s="170">
        <v>4</v>
      </c>
      <c r="D17" s="140">
        <v>14.039</v>
      </c>
      <c r="E17" s="141">
        <v>1.998</v>
      </c>
      <c r="F17" s="142">
        <v>1.431</v>
      </c>
      <c r="G17" s="46"/>
      <c r="H17" s="46"/>
      <c r="I17" s="46"/>
      <c r="J17" s="42"/>
      <c r="K17" s="43"/>
    </row>
    <row r="18" spans="1:11" ht="32.25" customHeight="1" x14ac:dyDescent="0.25">
      <c r="A18" s="17" t="s">
        <v>73</v>
      </c>
      <c r="B18" s="43" t="s">
        <v>294</v>
      </c>
      <c r="C18" s="43">
        <v>0</v>
      </c>
      <c r="D18" s="140">
        <v>9.5020000000000007</v>
      </c>
      <c r="E18" s="141">
        <v>1.728</v>
      </c>
      <c r="F18" s="142">
        <v>1.399</v>
      </c>
      <c r="G18" s="45">
        <v>13.44</v>
      </c>
      <c r="H18" s="45">
        <v>3.87</v>
      </c>
      <c r="I18" s="139">
        <v>8.32</v>
      </c>
      <c r="J18" s="41">
        <v>0.11700000000000001</v>
      </c>
      <c r="K18" s="43"/>
    </row>
    <row r="19" spans="1:11" ht="32.25" customHeight="1" x14ac:dyDescent="0.25">
      <c r="A19" s="17" t="s">
        <v>75</v>
      </c>
      <c r="B19" s="43" t="s">
        <v>295</v>
      </c>
      <c r="C19" s="43">
        <v>0</v>
      </c>
      <c r="D19" s="140">
        <v>7.7169999999999996</v>
      </c>
      <c r="E19" s="141">
        <v>1.5840000000000001</v>
      </c>
      <c r="F19" s="142">
        <v>1.38</v>
      </c>
      <c r="G19" s="45">
        <v>10.54</v>
      </c>
      <c r="H19" s="45">
        <v>3.52</v>
      </c>
      <c r="I19" s="139">
        <v>6.88</v>
      </c>
      <c r="J19" s="41">
        <v>0.08</v>
      </c>
      <c r="K19" s="43"/>
    </row>
    <row r="20" spans="1:11" ht="32.25" customHeight="1" x14ac:dyDescent="0.25">
      <c r="A20" s="17" t="s">
        <v>77</v>
      </c>
      <c r="B20" s="43" t="s">
        <v>296</v>
      </c>
      <c r="C20" s="43">
        <v>0</v>
      </c>
      <c r="D20" s="140">
        <v>6.0839999999999996</v>
      </c>
      <c r="E20" s="141">
        <v>1.484</v>
      </c>
      <c r="F20" s="142">
        <v>1.3680000000000001</v>
      </c>
      <c r="G20" s="45">
        <v>95.3</v>
      </c>
      <c r="H20" s="45">
        <v>2.95</v>
      </c>
      <c r="I20" s="139">
        <v>6.74</v>
      </c>
      <c r="J20" s="41">
        <v>5.3999999999999999E-2</v>
      </c>
      <c r="K20" s="43"/>
    </row>
    <row r="21" spans="1:11" ht="32.25" customHeight="1" x14ac:dyDescent="0.25">
      <c r="A21" s="17" t="s">
        <v>78</v>
      </c>
      <c r="B21" s="43" t="s">
        <v>297</v>
      </c>
      <c r="C21" s="43">
        <v>0</v>
      </c>
      <c r="D21" s="140">
        <v>8.1470000000000002</v>
      </c>
      <c r="E21" s="141">
        <v>0.373</v>
      </c>
      <c r="F21" s="142">
        <v>4.2999999999999997E-2</v>
      </c>
      <c r="G21" s="45">
        <v>13.44</v>
      </c>
      <c r="H21" s="45">
        <v>3.87</v>
      </c>
      <c r="I21" s="139">
        <v>8.32</v>
      </c>
      <c r="J21" s="41">
        <v>0.11700000000000001</v>
      </c>
      <c r="K21" s="43"/>
    </row>
    <row r="22" spans="1:11" ht="32.25" customHeight="1" x14ac:dyDescent="0.25">
      <c r="A22" s="17" t="s">
        <v>80</v>
      </c>
      <c r="B22" s="43" t="s">
        <v>298</v>
      </c>
      <c r="C22" s="43">
        <v>0</v>
      </c>
      <c r="D22" s="140">
        <v>6.3620000000000001</v>
      </c>
      <c r="E22" s="141">
        <v>0.22900000000000001</v>
      </c>
      <c r="F22" s="142">
        <v>2.5000000000000001E-2</v>
      </c>
      <c r="G22" s="45">
        <v>10.54</v>
      </c>
      <c r="H22" s="45">
        <v>3.52</v>
      </c>
      <c r="I22" s="139">
        <v>6.88</v>
      </c>
      <c r="J22" s="41">
        <v>0.08</v>
      </c>
      <c r="K22" s="43"/>
    </row>
    <row r="23" spans="1:11" ht="32.25" customHeight="1" x14ac:dyDescent="0.25">
      <c r="A23" s="17" t="s">
        <v>82</v>
      </c>
      <c r="B23" s="43" t="s">
        <v>299</v>
      </c>
      <c r="C23" s="43">
        <v>0</v>
      </c>
      <c r="D23" s="140">
        <v>4.7290000000000001</v>
      </c>
      <c r="E23" s="141">
        <v>0.129</v>
      </c>
      <c r="F23" s="142">
        <v>1.2999999999999999E-2</v>
      </c>
      <c r="G23" s="45">
        <v>95.3</v>
      </c>
      <c r="H23" s="45">
        <v>2.95</v>
      </c>
      <c r="I23" s="139">
        <v>6.74</v>
      </c>
      <c r="J23" s="41">
        <v>5.3999999999999999E-2</v>
      </c>
      <c r="K23" s="43"/>
    </row>
    <row r="24" spans="1:11" ht="32.25" customHeight="1" x14ac:dyDescent="0.25">
      <c r="A24" s="17" t="s">
        <v>84</v>
      </c>
      <c r="B24" s="43" t="s">
        <v>300</v>
      </c>
      <c r="C24" s="43" t="s">
        <v>124</v>
      </c>
      <c r="D24" s="143">
        <v>31.731999999999999</v>
      </c>
      <c r="E24" s="144">
        <v>3.31</v>
      </c>
      <c r="F24" s="142">
        <v>2.3650000000000002</v>
      </c>
      <c r="G24" s="46"/>
      <c r="H24" s="46"/>
      <c r="I24" s="46"/>
      <c r="J24" s="42"/>
      <c r="K24" s="43"/>
    </row>
    <row r="25" spans="1:11" ht="32.25" customHeight="1" x14ac:dyDescent="0.25">
      <c r="A25" s="17" t="s">
        <v>87</v>
      </c>
      <c r="B25" s="44" t="s">
        <v>301</v>
      </c>
      <c r="C25" s="44" t="s">
        <v>127</v>
      </c>
      <c r="D25" s="140">
        <v>-8.4269999999999996</v>
      </c>
      <c r="E25" s="141">
        <v>-0.42699999999999999</v>
      </c>
      <c r="F25" s="142">
        <v>-5.0999999999999997E-2</v>
      </c>
      <c r="G25" s="45">
        <v>0</v>
      </c>
      <c r="H25" s="46"/>
      <c r="I25" s="46"/>
      <c r="J25" s="42"/>
      <c r="K25" s="43"/>
    </row>
    <row r="26" spans="1:11" ht="32.25" customHeight="1" x14ac:dyDescent="0.25">
      <c r="A26" s="17" t="s">
        <v>90</v>
      </c>
      <c r="B26" s="43"/>
      <c r="C26" s="43">
        <v>0</v>
      </c>
      <c r="D26" s="140">
        <v>-7.6680000000000001</v>
      </c>
      <c r="E26" s="141">
        <v>-0.36499999999999999</v>
      </c>
      <c r="F26" s="142">
        <v>-4.2999999999999997E-2</v>
      </c>
      <c r="G26" s="45">
        <v>0</v>
      </c>
      <c r="H26" s="46"/>
      <c r="I26" s="46"/>
      <c r="J26" s="42"/>
      <c r="K26" s="43"/>
    </row>
    <row r="27" spans="1:11" ht="32.25" customHeight="1" x14ac:dyDescent="0.25">
      <c r="A27" s="17" t="s">
        <v>91</v>
      </c>
      <c r="B27" s="43" t="s">
        <v>302</v>
      </c>
      <c r="C27" s="43">
        <v>0</v>
      </c>
      <c r="D27" s="140">
        <v>-8.4269999999999996</v>
      </c>
      <c r="E27" s="141">
        <v>-0.42699999999999999</v>
      </c>
      <c r="F27" s="142">
        <v>-5.0999999999999997E-2</v>
      </c>
      <c r="G27" s="45">
        <v>0</v>
      </c>
      <c r="H27" s="46"/>
      <c r="I27" s="46"/>
      <c r="J27" s="41">
        <v>0.13</v>
      </c>
      <c r="K27" s="43"/>
    </row>
    <row r="28" spans="1:11" ht="32.25" customHeight="1" x14ac:dyDescent="0.25">
      <c r="A28" s="17" t="s">
        <v>93</v>
      </c>
      <c r="B28" s="43" t="s">
        <v>303</v>
      </c>
      <c r="C28" s="43">
        <v>0</v>
      </c>
      <c r="D28" s="140">
        <v>-8.4269999999999996</v>
      </c>
      <c r="E28" s="141">
        <v>-0.42699999999999999</v>
      </c>
      <c r="F28" s="142">
        <v>-5.0999999999999997E-2</v>
      </c>
      <c r="G28" s="45">
        <v>0</v>
      </c>
      <c r="H28" s="46"/>
      <c r="I28" s="46"/>
      <c r="J28" s="42"/>
      <c r="K28" s="43"/>
    </row>
    <row r="29" spans="1:11" ht="32.25" customHeight="1" x14ac:dyDescent="0.25">
      <c r="A29" s="17" t="s">
        <v>95</v>
      </c>
      <c r="B29" s="43" t="s">
        <v>304</v>
      </c>
      <c r="C29" s="43">
        <v>0</v>
      </c>
      <c r="D29" s="140">
        <v>-7.6680000000000001</v>
      </c>
      <c r="E29" s="141">
        <v>-0.36499999999999999</v>
      </c>
      <c r="F29" s="142">
        <v>-4.2999999999999997E-2</v>
      </c>
      <c r="G29" s="45">
        <v>0</v>
      </c>
      <c r="H29" s="46"/>
      <c r="I29" s="46"/>
      <c r="J29" s="41">
        <v>0.105</v>
      </c>
      <c r="K29" s="43"/>
    </row>
    <row r="30" spans="1:11" ht="27.75" customHeight="1" x14ac:dyDescent="0.25">
      <c r="A30" s="17" t="s">
        <v>97</v>
      </c>
      <c r="B30" s="43" t="s">
        <v>305</v>
      </c>
      <c r="C30" s="43">
        <v>0</v>
      </c>
      <c r="D30" s="140">
        <v>-7.6680000000000001</v>
      </c>
      <c r="E30" s="141">
        <v>-0.36499999999999999</v>
      </c>
      <c r="F30" s="142">
        <v>-4.2999999999999997E-2</v>
      </c>
      <c r="G30" s="45">
        <v>0</v>
      </c>
      <c r="H30" s="46"/>
      <c r="I30" s="46"/>
      <c r="J30" s="42"/>
      <c r="K30" s="43"/>
    </row>
    <row r="31" spans="1:11" ht="27.75" customHeight="1" x14ac:dyDescent="0.25">
      <c r="A31" s="17" t="s">
        <v>99</v>
      </c>
      <c r="B31" s="43" t="s">
        <v>306</v>
      </c>
      <c r="C31" s="43">
        <v>0</v>
      </c>
      <c r="D31" s="140">
        <v>-5.2060000000000004</v>
      </c>
      <c r="E31" s="141">
        <v>-0.16900000000000001</v>
      </c>
      <c r="F31" s="142">
        <v>-1.7999999999999999E-2</v>
      </c>
      <c r="G31" s="45">
        <v>59.49</v>
      </c>
      <c r="H31" s="46"/>
      <c r="I31" s="46"/>
      <c r="J31" s="41">
        <v>0.08</v>
      </c>
      <c r="K31" s="43"/>
    </row>
    <row r="32" spans="1:11" ht="27.75" customHeight="1" x14ac:dyDescent="0.25">
      <c r="A32" s="17" t="s">
        <v>101</v>
      </c>
      <c r="B32" s="43" t="s">
        <v>307</v>
      </c>
      <c r="C32" s="43">
        <v>0</v>
      </c>
      <c r="D32" s="140">
        <v>-5.2060000000000004</v>
      </c>
      <c r="E32" s="141">
        <v>-0.16900000000000001</v>
      </c>
      <c r="F32" s="142">
        <v>-1.7999999999999999E-2</v>
      </c>
      <c r="G32" s="45">
        <v>59.49</v>
      </c>
      <c r="H32" s="46"/>
      <c r="I32" s="46"/>
      <c r="J32" s="42"/>
      <c r="K32" s="43"/>
    </row>
  </sheetData>
  <mergeCells count="15">
    <mergeCell ref="G9:H9"/>
    <mergeCell ref="I9:K9"/>
    <mergeCell ref="G11:H11"/>
    <mergeCell ref="I11:K11"/>
    <mergeCell ref="C6:D6"/>
    <mergeCell ref="G6:H6"/>
    <mergeCell ref="C7:D7"/>
    <mergeCell ref="G7:H7"/>
    <mergeCell ref="B8:E8"/>
    <mergeCell ref="G8:H8"/>
    <mergeCell ref="C5:D5"/>
    <mergeCell ref="G5:H5"/>
    <mergeCell ref="A2:K2"/>
    <mergeCell ref="A4:E4"/>
    <mergeCell ref="G4:K4"/>
  </mergeCells>
  <hyperlinks>
    <hyperlink ref="A1" location="Overview!A1" display="Back to Overview" xr:uid="{00000000-0004-0000-0A00-00000000000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O32"/>
  <sheetViews>
    <sheetView zoomScale="70" zoomScaleNormal="70" zoomScaleSheetLayoutView="100" workbookViewId="0">
      <selection activeCell="M2" sqref="M2"/>
    </sheetView>
  </sheetViews>
  <sheetFormatPr defaultColWidth="9.1796875" defaultRowHeight="27.75" customHeight="1" x14ac:dyDescent="0.25"/>
  <cols>
    <col min="1" max="1" width="49" style="2" bestFit="1" customWidth="1"/>
    <col min="2" max="2" width="18.54296875" style="3" customWidth="1"/>
    <col min="3" max="3" width="13.7265625" style="2" customWidth="1"/>
    <col min="4" max="4" width="17.54296875" style="2" customWidth="1"/>
    <col min="5" max="7" width="17.54296875" style="3" customWidth="1"/>
    <col min="8" max="9" width="17.54296875" style="9" customWidth="1"/>
    <col min="10" max="10" width="17.54296875" style="5" customWidth="1"/>
    <col min="11" max="11" width="17.54296875" style="6" customWidth="1"/>
    <col min="12" max="12" width="1.453125" style="4" customWidth="1"/>
    <col min="13" max="13" width="15.54296875" style="4" customWidth="1"/>
    <col min="14" max="19" width="15.54296875" style="2" customWidth="1"/>
    <col min="20" max="16384" width="9.1796875" style="2"/>
  </cols>
  <sheetData>
    <row r="1" spans="1:15" ht="27.75" customHeight="1" x14ac:dyDescent="0.25">
      <c r="A1" s="93" t="s">
        <v>34</v>
      </c>
      <c r="B1" s="243"/>
      <c r="C1" s="243"/>
      <c r="D1" s="243"/>
      <c r="E1" s="243"/>
      <c r="F1" s="243"/>
      <c r="G1" s="243"/>
      <c r="H1" s="243"/>
      <c r="I1" s="243"/>
      <c r="J1" s="243"/>
      <c r="K1" s="243"/>
      <c r="L1" s="193"/>
      <c r="M1" s="193"/>
      <c r="N1" s="193"/>
      <c r="O1" s="193"/>
    </row>
    <row r="2" spans="1:15" ht="27" customHeight="1" x14ac:dyDescent="0.25">
      <c r="A2" s="326" t="str">
        <f>Overview!B4&amp; " - Effective from "&amp;Overview!D4&amp;" - "&amp;Overview!E4&amp;" LV and HV charges in NPG Yorkshire Area (GSP Group _M)"</f>
        <v>Southern Electric Power Distribution plc - Effective from 1 April 2021 - Final LV and HV charges in NPG Yorkshire Area (GSP Group _M)</v>
      </c>
      <c r="B2" s="326"/>
      <c r="C2" s="326"/>
      <c r="D2" s="326"/>
      <c r="E2" s="326"/>
      <c r="F2" s="326"/>
      <c r="G2" s="326"/>
      <c r="H2" s="326"/>
      <c r="I2" s="326"/>
      <c r="J2" s="326"/>
      <c r="K2" s="326"/>
      <c r="L2" s="194"/>
      <c r="M2" s="195"/>
      <c r="N2" s="196"/>
      <c r="O2" s="196"/>
    </row>
    <row r="3" spans="1:15" s="84" customFormat="1" ht="15" customHeight="1" x14ac:dyDescent="0.25">
      <c r="A3" s="183"/>
      <c r="B3" s="183"/>
      <c r="C3" s="183"/>
      <c r="D3" s="183"/>
      <c r="E3" s="183"/>
      <c r="F3" s="183"/>
      <c r="G3" s="183"/>
      <c r="H3" s="183"/>
      <c r="I3" s="183"/>
      <c r="J3" s="183"/>
      <c r="K3" s="183"/>
      <c r="L3" s="83"/>
      <c r="M3" s="83"/>
    </row>
    <row r="4" spans="1:15" ht="27" customHeight="1" x14ac:dyDescent="0.25">
      <c r="A4" s="326" t="s">
        <v>35</v>
      </c>
      <c r="B4" s="326"/>
      <c r="C4" s="326"/>
      <c r="D4" s="326"/>
      <c r="E4" s="326"/>
      <c r="F4" s="183"/>
      <c r="G4" s="326" t="s">
        <v>36</v>
      </c>
      <c r="H4" s="326"/>
      <c r="I4" s="326"/>
      <c r="J4" s="326"/>
      <c r="K4" s="326"/>
    </row>
    <row r="5" spans="1:15" ht="28.5" customHeight="1" x14ac:dyDescent="0.25">
      <c r="A5" s="77" t="s">
        <v>37</v>
      </c>
      <c r="B5" s="306" t="s">
        <v>38</v>
      </c>
      <c r="C5" s="327" t="s">
        <v>39</v>
      </c>
      <c r="D5" s="328"/>
      <c r="E5" s="79" t="s">
        <v>40</v>
      </c>
      <c r="F5" s="183"/>
      <c r="G5" s="330"/>
      <c r="H5" s="331"/>
      <c r="I5" s="81" t="s">
        <v>41</v>
      </c>
      <c r="J5" s="82" t="s">
        <v>42</v>
      </c>
      <c r="K5" s="79" t="s">
        <v>40</v>
      </c>
      <c r="L5" s="183"/>
      <c r="N5" s="4"/>
    </row>
    <row r="6" spans="1:15" ht="49.5" customHeight="1" x14ac:dyDescent="0.25">
      <c r="A6" s="80" t="s">
        <v>43</v>
      </c>
      <c r="B6" s="21" t="s">
        <v>198</v>
      </c>
      <c r="C6" s="329" t="s">
        <v>199</v>
      </c>
      <c r="D6" s="329"/>
      <c r="E6" s="21" t="s">
        <v>200</v>
      </c>
      <c r="F6" s="50"/>
      <c r="G6" s="359" t="s">
        <v>47</v>
      </c>
      <c r="H6" s="359"/>
      <c r="I6" s="21" t="s">
        <v>198</v>
      </c>
      <c r="J6" s="303" t="s">
        <v>199</v>
      </c>
      <c r="K6" s="303" t="s">
        <v>200</v>
      </c>
      <c r="L6" s="183"/>
      <c r="N6" s="4"/>
    </row>
    <row r="7" spans="1:15" ht="49.5" customHeight="1" x14ac:dyDescent="0.25">
      <c r="A7" s="80" t="s">
        <v>48</v>
      </c>
      <c r="B7" s="205">
        <v>0</v>
      </c>
      <c r="C7" s="360">
        <v>0</v>
      </c>
      <c r="D7" s="361"/>
      <c r="E7" s="21" t="s">
        <v>109</v>
      </c>
      <c r="F7" s="50"/>
      <c r="G7" s="359" t="s">
        <v>201</v>
      </c>
      <c r="H7" s="359"/>
      <c r="I7" s="205">
        <v>0</v>
      </c>
      <c r="J7" s="303" t="s">
        <v>202</v>
      </c>
      <c r="K7" s="303" t="s">
        <v>200</v>
      </c>
      <c r="L7" s="183"/>
      <c r="N7" s="4"/>
    </row>
    <row r="8" spans="1:15" ht="49.5" customHeight="1" x14ac:dyDescent="0.25">
      <c r="A8" s="302" t="s">
        <v>52</v>
      </c>
      <c r="B8" s="350" t="s">
        <v>112</v>
      </c>
      <c r="C8" s="351"/>
      <c r="D8" s="351"/>
      <c r="E8" s="352"/>
      <c r="F8" s="50"/>
      <c r="G8" s="359" t="s">
        <v>140</v>
      </c>
      <c r="H8" s="359"/>
      <c r="I8" s="205">
        <v>0</v>
      </c>
      <c r="J8" s="205">
        <v>0</v>
      </c>
      <c r="K8" s="303" t="s">
        <v>109</v>
      </c>
      <c r="L8" s="183"/>
      <c r="N8" s="4"/>
    </row>
    <row r="9" spans="1:15" s="78" customFormat="1" ht="45" customHeight="1" x14ac:dyDescent="0.25">
      <c r="A9" s="50"/>
      <c r="B9" s="50"/>
      <c r="C9" s="50"/>
      <c r="D9" s="50"/>
      <c r="E9" s="50"/>
      <c r="F9" s="50"/>
      <c r="G9" s="336" t="s">
        <v>52</v>
      </c>
      <c r="H9" s="336"/>
      <c r="I9" s="350" t="s">
        <v>112</v>
      </c>
      <c r="J9" s="351"/>
      <c r="K9" s="352"/>
      <c r="L9" s="183"/>
      <c r="M9" s="50"/>
      <c r="N9" s="50"/>
    </row>
    <row r="10" spans="1:15" s="84" customFormat="1" ht="18" customHeight="1" x14ac:dyDescent="0.25">
      <c r="A10" s="50"/>
      <c r="B10" s="50"/>
      <c r="C10" s="50"/>
      <c r="D10" s="50"/>
      <c r="E10" s="50"/>
      <c r="F10" s="50"/>
      <c r="G10" s="50"/>
      <c r="H10" s="50"/>
      <c r="I10" s="50"/>
      <c r="J10" s="50"/>
      <c r="K10" s="50"/>
      <c r="L10" s="183"/>
      <c r="M10" s="83"/>
      <c r="N10" s="83"/>
    </row>
    <row r="11" spans="1:15" s="84" customFormat="1" ht="27" customHeight="1" x14ac:dyDescent="0.25">
      <c r="A11" s="183"/>
      <c r="B11" s="183"/>
      <c r="C11" s="183"/>
      <c r="D11" s="183"/>
      <c r="E11" s="183"/>
      <c r="F11" s="183"/>
      <c r="G11" s="334"/>
      <c r="H11" s="334"/>
      <c r="I11" s="333"/>
      <c r="J11" s="333"/>
      <c r="K11" s="333"/>
      <c r="L11" s="83"/>
      <c r="M11" s="83"/>
    </row>
    <row r="12" spans="1:15" s="84" customFormat="1" ht="12.75" customHeight="1" x14ac:dyDescent="0.25">
      <c r="A12" s="183"/>
      <c r="B12" s="183"/>
      <c r="C12" s="183"/>
      <c r="D12" s="183"/>
      <c r="E12" s="183"/>
      <c r="F12" s="183"/>
      <c r="G12" s="183"/>
      <c r="H12" s="183"/>
      <c r="I12" s="183"/>
      <c r="J12" s="183"/>
      <c r="K12" s="183"/>
      <c r="L12" s="83"/>
      <c r="M12" s="83"/>
    </row>
    <row r="13" spans="1:15" ht="78.75" customHeight="1" x14ac:dyDescent="0.25">
      <c r="A13" s="26" t="s">
        <v>54</v>
      </c>
      <c r="B13" s="308" t="s">
        <v>55</v>
      </c>
      <c r="C13" s="308" t="s">
        <v>56</v>
      </c>
      <c r="D13" s="55" t="s">
        <v>57</v>
      </c>
      <c r="E13" s="55" t="s">
        <v>58</v>
      </c>
      <c r="F13" s="55" t="s">
        <v>59</v>
      </c>
      <c r="G13" s="308" t="s">
        <v>60</v>
      </c>
      <c r="H13" s="308" t="s">
        <v>61</v>
      </c>
      <c r="I13" s="26" t="s">
        <v>62</v>
      </c>
      <c r="J13" s="308" t="s">
        <v>63</v>
      </c>
      <c r="K13" s="308" t="s">
        <v>64</v>
      </c>
    </row>
    <row r="14" spans="1:15" ht="41.25" customHeight="1" x14ac:dyDescent="0.25">
      <c r="A14" s="17" t="s">
        <v>65</v>
      </c>
      <c r="B14" s="40" t="s">
        <v>308</v>
      </c>
      <c r="C14" s="40" t="s">
        <v>204</v>
      </c>
      <c r="D14" s="140">
        <v>5.5549999999999997</v>
      </c>
      <c r="E14" s="141">
        <v>1.8260000000000001</v>
      </c>
      <c r="F14" s="142">
        <v>1.1040000000000001</v>
      </c>
      <c r="G14" s="45">
        <v>6.58</v>
      </c>
      <c r="H14" s="46"/>
      <c r="I14" s="46"/>
      <c r="J14" s="42"/>
      <c r="K14" s="43"/>
    </row>
    <row r="15" spans="1:15" ht="32.25" customHeight="1" x14ac:dyDescent="0.25">
      <c r="A15" s="17" t="s">
        <v>68</v>
      </c>
      <c r="B15" s="170">
        <v>389</v>
      </c>
      <c r="C15" s="40">
        <v>2</v>
      </c>
      <c r="D15" s="140">
        <v>5.5549999999999997</v>
      </c>
      <c r="E15" s="141">
        <v>1.8260000000000001</v>
      </c>
      <c r="F15" s="142">
        <v>1.1040000000000001</v>
      </c>
      <c r="G15" s="46"/>
      <c r="H15" s="46"/>
      <c r="I15" s="46"/>
      <c r="J15" s="42"/>
      <c r="K15" s="43"/>
    </row>
    <row r="16" spans="1:15" ht="80.150000000000006" customHeight="1" x14ac:dyDescent="0.25">
      <c r="A16" s="17" t="s">
        <v>69</v>
      </c>
      <c r="B16" s="44" t="s">
        <v>309</v>
      </c>
      <c r="C16" s="44" t="s">
        <v>205</v>
      </c>
      <c r="D16" s="140">
        <v>6.1349999999999998</v>
      </c>
      <c r="E16" s="141">
        <v>1.927</v>
      </c>
      <c r="F16" s="142">
        <v>1.1120000000000001</v>
      </c>
      <c r="G16" s="45">
        <v>6.98</v>
      </c>
      <c r="H16" s="46"/>
      <c r="I16" s="46"/>
      <c r="J16" s="42"/>
      <c r="K16" s="43"/>
    </row>
    <row r="17" spans="1:11" ht="32.25" customHeight="1" x14ac:dyDescent="0.25">
      <c r="A17" s="17" t="s">
        <v>72</v>
      </c>
      <c r="B17" s="40"/>
      <c r="C17" s="40">
        <v>4</v>
      </c>
      <c r="D17" s="140">
        <v>6.1349999999999998</v>
      </c>
      <c r="E17" s="141">
        <v>1.927</v>
      </c>
      <c r="F17" s="142">
        <v>1.1120000000000001</v>
      </c>
      <c r="G17" s="46"/>
      <c r="H17" s="46"/>
      <c r="I17" s="46"/>
      <c r="J17" s="42"/>
      <c r="K17" s="43"/>
    </row>
    <row r="18" spans="1:11" ht="32.25" customHeight="1" x14ac:dyDescent="0.25">
      <c r="A18" s="17" t="s">
        <v>73</v>
      </c>
      <c r="B18" s="43" t="s">
        <v>310</v>
      </c>
      <c r="C18" s="43">
        <v>0</v>
      </c>
      <c r="D18" s="140">
        <v>5.0419999999999998</v>
      </c>
      <c r="E18" s="141">
        <v>1.724</v>
      </c>
      <c r="F18" s="142">
        <v>1.095</v>
      </c>
      <c r="G18" s="45">
        <v>14.9</v>
      </c>
      <c r="H18" s="45">
        <v>1.28</v>
      </c>
      <c r="I18" s="139">
        <v>2.68</v>
      </c>
      <c r="J18" s="41">
        <v>0.14000000000000001</v>
      </c>
      <c r="K18" s="43"/>
    </row>
    <row r="19" spans="1:11" ht="32.25" customHeight="1" x14ac:dyDescent="0.25">
      <c r="A19" s="17" t="s">
        <v>75</v>
      </c>
      <c r="B19" s="43" t="s">
        <v>311</v>
      </c>
      <c r="C19" s="43">
        <v>0</v>
      </c>
      <c r="D19" s="140">
        <v>3.758</v>
      </c>
      <c r="E19" s="141">
        <v>1.482</v>
      </c>
      <c r="F19" s="142">
        <v>1.075</v>
      </c>
      <c r="G19" s="45">
        <v>14.9</v>
      </c>
      <c r="H19" s="45">
        <v>1.55</v>
      </c>
      <c r="I19" s="139">
        <v>2.42</v>
      </c>
      <c r="J19" s="41">
        <v>8.5999999999999993E-2</v>
      </c>
      <c r="K19" s="43"/>
    </row>
    <row r="20" spans="1:11" ht="32.25" customHeight="1" x14ac:dyDescent="0.25">
      <c r="A20" s="17" t="s">
        <v>77</v>
      </c>
      <c r="B20" s="43" t="s">
        <v>312</v>
      </c>
      <c r="C20" s="43">
        <v>0</v>
      </c>
      <c r="D20" s="140">
        <v>2.9790000000000001</v>
      </c>
      <c r="E20" s="141">
        <v>1.3320000000000001</v>
      </c>
      <c r="F20" s="142">
        <v>1.0620000000000001</v>
      </c>
      <c r="G20" s="45">
        <v>180.25</v>
      </c>
      <c r="H20" s="45">
        <v>1.89</v>
      </c>
      <c r="I20" s="139">
        <v>3.02</v>
      </c>
      <c r="J20" s="41">
        <v>5.2999999999999999E-2</v>
      </c>
      <c r="K20" s="43"/>
    </row>
    <row r="21" spans="1:11" ht="32.25" customHeight="1" x14ac:dyDescent="0.25">
      <c r="A21" s="17" t="s">
        <v>78</v>
      </c>
      <c r="B21" s="43" t="s">
        <v>313</v>
      </c>
      <c r="C21" s="43">
        <v>0</v>
      </c>
      <c r="D21" s="284">
        <v>4.0019999999999998</v>
      </c>
      <c r="E21" s="285">
        <v>0.68300000000000005</v>
      </c>
      <c r="F21" s="286">
        <v>5.5E-2</v>
      </c>
      <c r="G21" s="45">
        <v>14.9</v>
      </c>
      <c r="H21" s="45">
        <v>1.28</v>
      </c>
      <c r="I21" s="139">
        <v>2.68</v>
      </c>
      <c r="J21" s="41">
        <v>0.14000000000000001</v>
      </c>
      <c r="K21" s="43"/>
    </row>
    <row r="22" spans="1:11" ht="32.25" customHeight="1" x14ac:dyDescent="0.25">
      <c r="A22" s="17" t="s">
        <v>80</v>
      </c>
      <c r="B22" s="43" t="s">
        <v>314</v>
      </c>
      <c r="C22" s="43">
        <v>0</v>
      </c>
      <c r="D22" s="284">
        <v>2.7170000000000001</v>
      </c>
      <c r="E22" s="285">
        <v>0.441</v>
      </c>
      <c r="F22" s="286">
        <v>3.5000000000000003E-2</v>
      </c>
      <c r="G22" s="45">
        <v>14.9</v>
      </c>
      <c r="H22" s="45">
        <v>1.55</v>
      </c>
      <c r="I22" s="139">
        <v>2.42</v>
      </c>
      <c r="J22" s="41">
        <v>8.5999999999999993E-2</v>
      </c>
      <c r="K22" s="43"/>
    </row>
    <row r="23" spans="1:11" ht="32.25" customHeight="1" x14ac:dyDescent="0.25">
      <c r="A23" s="17" t="s">
        <v>82</v>
      </c>
      <c r="B23" s="43" t="s">
        <v>315</v>
      </c>
      <c r="C23" s="43">
        <v>0</v>
      </c>
      <c r="D23" s="284">
        <v>1.9379999999999999</v>
      </c>
      <c r="E23" s="285">
        <v>0.29099999999999998</v>
      </c>
      <c r="F23" s="286">
        <v>2.1999999999999999E-2</v>
      </c>
      <c r="G23" s="45">
        <v>180.25</v>
      </c>
      <c r="H23" s="45">
        <v>1.89</v>
      </c>
      <c r="I23" s="139">
        <v>3.02</v>
      </c>
      <c r="J23" s="41">
        <v>5.2999999999999999E-2</v>
      </c>
      <c r="K23" s="43"/>
    </row>
    <row r="24" spans="1:11" ht="32.25" customHeight="1" x14ac:dyDescent="0.25">
      <c r="A24" s="17" t="s">
        <v>84</v>
      </c>
      <c r="B24" s="43" t="s">
        <v>316</v>
      </c>
      <c r="C24" s="43" t="s">
        <v>213</v>
      </c>
      <c r="D24" s="143">
        <v>11.624000000000001</v>
      </c>
      <c r="E24" s="144">
        <v>1.6830000000000001</v>
      </c>
      <c r="F24" s="142">
        <v>1.095</v>
      </c>
      <c r="G24" s="46"/>
      <c r="H24" s="46"/>
      <c r="I24" s="46"/>
      <c r="J24" s="42"/>
      <c r="K24" s="43"/>
    </row>
    <row r="25" spans="1:11" ht="32.25" customHeight="1" x14ac:dyDescent="0.25">
      <c r="A25" s="17" t="s">
        <v>87</v>
      </c>
      <c r="B25" s="44" t="s">
        <v>317</v>
      </c>
      <c r="C25" s="44">
        <v>0</v>
      </c>
      <c r="D25" s="140">
        <v>-3.4079999999999999</v>
      </c>
      <c r="E25" s="141">
        <v>-0.59299999999999997</v>
      </c>
      <c r="F25" s="142">
        <v>-4.8000000000000001E-2</v>
      </c>
      <c r="G25" s="45">
        <v>0</v>
      </c>
      <c r="H25" s="46"/>
      <c r="I25" s="46"/>
      <c r="J25" s="42"/>
      <c r="K25" s="43"/>
    </row>
    <row r="26" spans="1:11" ht="32.25" customHeight="1" x14ac:dyDescent="0.25">
      <c r="A26" s="17" t="s">
        <v>90</v>
      </c>
      <c r="B26" s="43"/>
      <c r="C26" s="43">
        <v>0</v>
      </c>
      <c r="D26" s="140">
        <v>-3.0249999999999999</v>
      </c>
      <c r="E26" s="141">
        <v>-0.52100000000000002</v>
      </c>
      <c r="F26" s="142">
        <v>-4.2000000000000003E-2</v>
      </c>
      <c r="G26" s="45">
        <v>0</v>
      </c>
      <c r="H26" s="46"/>
      <c r="I26" s="46"/>
      <c r="J26" s="42"/>
      <c r="K26" s="43"/>
    </row>
    <row r="27" spans="1:11" ht="32.25" customHeight="1" x14ac:dyDescent="0.25">
      <c r="A27" s="17" t="s">
        <v>91</v>
      </c>
      <c r="B27" s="43" t="s">
        <v>318</v>
      </c>
      <c r="C27" s="43">
        <v>0</v>
      </c>
      <c r="D27" s="140">
        <v>-3.4079999999999999</v>
      </c>
      <c r="E27" s="141">
        <v>-0.59299999999999997</v>
      </c>
      <c r="F27" s="142">
        <v>-4.8000000000000001E-2</v>
      </c>
      <c r="G27" s="45">
        <v>0</v>
      </c>
      <c r="H27" s="46"/>
      <c r="I27" s="46"/>
      <c r="J27" s="41">
        <v>0.107</v>
      </c>
      <c r="K27" s="43"/>
    </row>
    <row r="28" spans="1:11" ht="32.25" customHeight="1" x14ac:dyDescent="0.25">
      <c r="A28" s="17" t="s">
        <v>93</v>
      </c>
      <c r="B28" s="43" t="s">
        <v>319</v>
      </c>
      <c r="C28" s="43">
        <v>0</v>
      </c>
      <c r="D28" s="140">
        <v>-3.4079999999999999</v>
      </c>
      <c r="E28" s="141">
        <v>-0.59299999999999997</v>
      </c>
      <c r="F28" s="142">
        <v>-4.8000000000000001E-2</v>
      </c>
      <c r="G28" s="45">
        <v>0</v>
      </c>
      <c r="H28" s="46"/>
      <c r="I28" s="46"/>
      <c r="J28" s="42"/>
      <c r="K28" s="43"/>
    </row>
    <row r="29" spans="1:11" ht="32.25" customHeight="1" x14ac:dyDescent="0.25">
      <c r="A29" s="17" t="s">
        <v>95</v>
      </c>
      <c r="B29" s="43" t="s">
        <v>320</v>
      </c>
      <c r="C29" s="43">
        <v>0</v>
      </c>
      <c r="D29" s="140">
        <v>-3.0249999999999999</v>
      </c>
      <c r="E29" s="141">
        <v>-0.52100000000000002</v>
      </c>
      <c r="F29" s="142">
        <v>-4.2000000000000003E-2</v>
      </c>
      <c r="G29" s="45">
        <v>0</v>
      </c>
      <c r="H29" s="46"/>
      <c r="I29" s="46"/>
      <c r="J29" s="41">
        <v>0.1</v>
      </c>
      <c r="K29" s="43"/>
    </row>
    <row r="30" spans="1:11" ht="27.75" customHeight="1" x14ac:dyDescent="0.25">
      <c r="A30" s="17" t="s">
        <v>97</v>
      </c>
      <c r="B30" s="43" t="s">
        <v>321</v>
      </c>
      <c r="C30" s="43">
        <v>0</v>
      </c>
      <c r="D30" s="140">
        <v>-3.0249999999999999</v>
      </c>
      <c r="E30" s="141">
        <v>-0.52100000000000002</v>
      </c>
      <c r="F30" s="142">
        <v>-4.2000000000000003E-2</v>
      </c>
      <c r="G30" s="45">
        <v>0</v>
      </c>
      <c r="H30" s="46"/>
      <c r="I30" s="46"/>
      <c r="J30" s="42"/>
      <c r="K30" s="43"/>
    </row>
    <row r="31" spans="1:11" ht="27.75" customHeight="1" x14ac:dyDescent="0.25">
      <c r="A31" s="17" t="s">
        <v>99</v>
      </c>
      <c r="B31" s="43" t="s">
        <v>322</v>
      </c>
      <c r="C31" s="43">
        <v>0</v>
      </c>
      <c r="D31" s="140">
        <v>-2.1949999999999998</v>
      </c>
      <c r="E31" s="141">
        <v>-0.35299999999999998</v>
      </c>
      <c r="F31" s="142">
        <v>-2.8000000000000001E-2</v>
      </c>
      <c r="G31" s="45">
        <v>112.5</v>
      </c>
      <c r="H31" s="46"/>
      <c r="I31" s="46"/>
      <c r="J31" s="41">
        <v>8.1000000000000003E-2</v>
      </c>
      <c r="K31" s="43"/>
    </row>
    <row r="32" spans="1:11" ht="27.75" customHeight="1" x14ac:dyDescent="0.25">
      <c r="A32" s="17" t="s">
        <v>101</v>
      </c>
      <c r="B32" s="43" t="s">
        <v>323</v>
      </c>
      <c r="C32" s="43">
        <v>0</v>
      </c>
      <c r="D32" s="140">
        <v>-2.1949999999999998</v>
      </c>
      <c r="E32" s="141">
        <v>-0.35299999999999998</v>
      </c>
      <c r="F32" s="142">
        <v>-2.8000000000000001E-2</v>
      </c>
      <c r="G32" s="45">
        <v>112.5</v>
      </c>
      <c r="H32" s="46"/>
      <c r="I32" s="46"/>
      <c r="J32" s="42"/>
      <c r="K32" s="43"/>
    </row>
  </sheetData>
  <mergeCells count="15">
    <mergeCell ref="G9:H9"/>
    <mergeCell ref="I9:K9"/>
    <mergeCell ref="G11:H11"/>
    <mergeCell ref="I11:K11"/>
    <mergeCell ref="C6:D6"/>
    <mergeCell ref="G6:H6"/>
    <mergeCell ref="C7:D7"/>
    <mergeCell ref="G7:H7"/>
    <mergeCell ref="B8:E8"/>
    <mergeCell ref="G8:H8"/>
    <mergeCell ref="C5:D5"/>
    <mergeCell ref="G5:H5"/>
    <mergeCell ref="A2:K2"/>
    <mergeCell ref="A4:E4"/>
    <mergeCell ref="G4:K4"/>
  </mergeCells>
  <hyperlinks>
    <hyperlink ref="A1" location="Overview!A1" display="Back to Overview" xr:uid="{00000000-0004-0000-0B00-00000000000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pageSetUpPr fitToPage="1"/>
  </sheetPr>
  <dimension ref="A1:O136"/>
  <sheetViews>
    <sheetView zoomScale="70" zoomScaleNormal="70" zoomScaleSheetLayoutView="100" workbookViewId="0">
      <selection activeCell="N2" sqref="N2"/>
    </sheetView>
  </sheetViews>
  <sheetFormatPr defaultColWidth="9.1796875" defaultRowHeight="27.75" customHeight="1" x14ac:dyDescent="0.25"/>
  <cols>
    <col min="1" max="1" width="8.7265625" style="53" customWidth="1"/>
    <col min="2" max="2" width="17.54296875" style="53" customWidth="1"/>
    <col min="3" max="3" width="8.7265625" style="53" customWidth="1"/>
    <col min="4" max="4" width="17.453125" style="60" customWidth="1"/>
    <col min="5" max="8" width="15.81640625" style="60" customWidth="1"/>
    <col min="9" max="9" width="15.81640625" style="61" customWidth="1"/>
    <col min="10" max="11" width="15.81640625" style="62" customWidth="1"/>
    <col min="12" max="14" width="15.81640625" style="53" customWidth="1"/>
    <col min="15" max="15" width="14.7265625" style="53" customWidth="1"/>
    <col min="16" max="17" width="15.54296875" style="53" customWidth="1"/>
    <col min="18" max="16384" width="9.1796875" style="53"/>
  </cols>
  <sheetData>
    <row r="1" spans="1:15" ht="27" customHeight="1" x14ac:dyDescent="0.25">
      <c r="A1" s="51" t="s">
        <v>34</v>
      </c>
      <c r="B1" s="51"/>
      <c r="C1" s="376"/>
      <c r="D1" s="376"/>
      <c r="E1" s="52"/>
      <c r="F1" s="379" t="s">
        <v>324</v>
      </c>
      <c r="G1" s="380"/>
      <c r="H1" s="380"/>
      <c r="I1" s="380"/>
      <c r="J1" s="380"/>
      <c r="K1" s="380"/>
      <c r="L1" s="380"/>
      <c r="M1" s="380"/>
      <c r="N1" s="246"/>
      <c r="O1" s="246"/>
    </row>
    <row r="2" spans="1:15" s="54" customFormat="1" ht="36.75" customHeight="1" x14ac:dyDescent="0.25">
      <c r="A2" s="370" t="str">
        <f>Overview!B4&amp; " - Effective from "&amp;Overview!D4&amp;" - "&amp;Overview!E4&amp;" Schedule of Charges for use of the Distribution System by EHV Properties (including LDNOs with EHV Properties/end users) in UKPN EPN Area (GSP Group _A)"</f>
        <v>Southern Electric Power Distribution plc - Effective from 1 April 2021 - Final Schedule of Charges for use of the Distribution System by EHV Properties (including LDNOs with EHV Properties/end users) in UKPN EPN Area (GSP Group _A)</v>
      </c>
      <c r="B2" s="377"/>
      <c r="C2" s="377"/>
      <c r="D2" s="377"/>
      <c r="E2" s="377"/>
      <c r="F2" s="377"/>
      <c r="G2" s="377"/>
      <c r="H2" s="377"/>
      <c r="I2" s="377"/>
      <c r="J2" s="377"/>
      <c r="K2" s="377"/>
      <c r="L2" s="377"/>
      <c r="M2" s="378"/>
      <c r="N2" s="245"/>
      <c r="O2" s="183"/>
    </row>
    <row r="3" spans="1:15" s="85" customFormat="1" ht="18" x14ac:dyDescent="0.25">
      <c r="A3" s="183"/>
      <c r="B3" s="183"/>
      <c r="C3" s="183"/>
      <c r="D3" s="183"/>
      <c r="E3" s="183"/>
      <c r="F3" s="183"/>
      <c r="G3" s="183"/>
      <c r="H3" s="183"/>
      <c r="I3" s="183"/>
      <c r="J3" s="183"/>
      <c r="K3" s="183"/>
      <c r="L3" s="183"/>
      <c r="M3" s="183"/>
      <c r="N3" s="183"/>
      <c r="O3" s="183"/>
    </row>
    <row r="4" spans="1:15" s="85" customFormat="1" ht="27" customHeight="1" x14ac:dyDescent="0.25">
      <c r="A4" s="370" t="s">
        <v>325</v>
      </c>
      <c r="B4" s="371"/>
      <c r="C4" s="371"/>
      <c r="D4" s="371"/>
      <c r="E4" s="371"/>
      <c r="F4" s="372"/>
      <c r="G4" s="183"/>
      <c r="H4" s="183"/>
      <c r="I4" s="183"/>
      <c r="J4" s="183"/>
      <c r="K4" s="183"/>
      <c r="L4" s="183"/>
      <c r="M4" s="183"/>
      <c r="N4" s="183"/>
      <c r="O4" s="183"/>
    </row>
    <row r="5" spans="1:15" s="85" customFormat="1" ht="18.75" customHeight="1" x14ac:dyDescent="0.25">
      <c r="A5" s="330" t="s">
        <v>37</v>
      </c>
      <c r="B5" s="368"/>
      <c r="C5" s="331"/>
      <c r="D5" s="373" t="s">
        <v>326</v>
      </c>
      <c r="E5" s="374"/>
      <c r="F5" s="375"/>
      <c r="G5" s="183"/>
      <c r="H5" s="183"/>
      <c r="I5" s="183"/>
      <c r="J5" s="183"/>
      <c r="K5" s="183"/>
      <c r="L5" s="183"/>
      <c r="M5" s="183"/>
      <c r="N5" s="183"/>
      <c r="O5" s="183"/>
    </row>
    <row r="6" spans="1:15" s="85" customFormat="1" ht="45" customHeight="1" x14ac:dyDescent="0.25">
      <c r="A6" s="337" t="s">
        <v>47</v>
      </c>
      <c r="B6" s="338"/>
      <c r="C6" s="339"/>
      <c r="D6" s="354" t="s">
        <v>44</v>
      </c>
      <c r="E6" s="355"/>
      <c r="F6" s="356"/>
      <c r="G6" s="183"/>
      <c r="H6" s="183"/>
      <c r="I6" s="183"/>
      <c r="J6" s="183"/>
      <c r="K6" s="183"/>
      <c r="L6" s="183"/>
      <c r="M6" s="183"/>
      <c r="N6" s="183"/>
      <c r="O6" s="183"/>
    </row>
    <row r="7" spans="1:15" s="85" customFormat="1" ht="18.75" customHeight="1" x14ac:dyDescent="0.25">
      <c r="A7" s="337" t="s">
        <v>52</v>
      </c>
      <c r="B7" s="338"/>
      <c r="C7" s="339"/>
      <c r="D7" s="364" t="s">
        <v>53</v>
      </c>
      <c r="E7" s="365"/>
      <c r="F7" s="366"/>
      <c r="G7" s="183"/>
      <c r="H7" s="183"/>
      <c r="I7" s="183"/>
      <c r="J7" s="183"/>
      <c r="K7" s="183"/>
      <c r="L7" s="183"/>
      <c r="M7" s="183"/>
      <c r="N7" s="183"/>
      <c r="O7" s="183"/>
    </row>
    <row r="8" spans="1:15" s="85" customFormat="1" ht="18" x14ac:dyDescent="0.25">
      <c r="A8" s="369"/>
      <c r="B8" s="369"/>
      <c r="C8" s="369"/>
      <c r="D8" s="367"/>
      <c r="E8" s="367"/>
      <c r="F8" s="367"/>
      <c r="G8" s="183"/>
      <c r="H8" s="183"/>
      <c r="I8" s="183"/>
      <c r="J8" s="183"/>
      <c r="K8" s="183"/>
      <c r="L8" s="183"/>
      <c r="M8" s="183"/>
      <c r="N8" s="183"/>
      <c r="O8" s="183"/>
    </row>
    <row r="9" spans="1:15" s="85" customFormat="1" ht="18" x14ac:dyDescent="0.25">
      <c r="A9" s="183"/>
      <c r="B9" s="183"/>
      <c r="C9" s="183"/>
      <c r="D9" s="183"/>
      <c r="E9" s="183"/>
      <c r="F9" s="183"/>
      <c r="G9" s="183"/>
      <c r="H9" s="183"/>
      <c r="I9" s="183"/>
      <c r="J9" s="183"/>
      <c r="K9" s="183"/>
      <c r="L9" s="183"/>
      <c r="M9" s="183"/>
      <c r="N9" s="183"/>
      <c r="O9" s="183"/>
    </row>
    <row r="10" spans="1:15" ht="52" x14ac:dyDescent="0.25">
      <c r="A10" s="56" t="s">
        <v>327</v>
      </c>
      <c r="B10" s="55" t="s">
        <v>328</v>
      </c>
      <c r="C10" s="56" t="s">
        <v>329</v>
      </c>
      <c r="D10" s="55" t="s">
        <v>330</v>
      </c>
      <c r="E10" s="57" t="s">
        <v>331</v>
      </c>
      <c r="F10" s="58" t="s">
        <v>332</v>
      </c>
      <c r="G10" s="57" t="s">
        <v>333</v>
      </c>
      <c r="H10" s="57" t="s">
        <v>334</v>
      </c>
      <c r="I10" s="136" t="s">
        <v>335</v>
      </c>
      <c r="J10" s="58" t="s">
        <v>336</v>
      </c>
      <c r="K10" s="57" t="s">
        <v>337</v>
      </c>
      <c r="L10" s="57" t="s">
        <v>338</v>
      </c>
      <c r="M10" s="136" t="s">
        <v>339</v>
      </c>
    </row>
    <row r="11" spans="1:15" ht="153" customHeight="1" x14ac:dyDescent="0.25">
      <c r="A11" s="94">
        <v>590</v>
      </c>
      <c r="B11" s="244" t="s">
        <v>340</v>
      </c>
      <c r="C11" s="94"/>
      <c r="D11" s="59"/>
      <c r="E11" s="239"/>
      <c r="F11" s="63">
        <v>19.167999999999999</v>
      </c>
      <c r="G11" s="240">
        <v>38399.74</v>
      </c>
      <c r="H11" s="64">
        <v>1.0900000000000001</v>
      </c>
      <c r="I11" s="64">
        <v>1.0900000000000001</v>
      </c>
      <c r="J11" s="65"/>
      <c r="K11" s="66"/>
      <c r="L11" s="66"/>
      <c r="M11" s="66"/>
    </row>
    <row r="12" spans="1:15" ht="51" customHeight="1" x14ac:dyDescent="0.25">
      <c r="A12" s="94">
        <v>591</v>
      </c>
      <c r="B12" s="244" t="s">
        <v>341</v>
      </c>
      <c r="C12" s="94"/>
      <c r="D12" s="59"/>
      <c r="E12" s="239"/>
      <c r="F12" s="63">
        <v>4.0220000000000002</v>
      </c>
      <c r="G12" s="240">
        <v>33575.550000000003</v>
      </c>
      <c r="H12" s="64">
        <v>2.06</v>
      </c>
      <c r="I12" s="64">
        <v>2.06</v>
      </c>
      <c r="J12" s="65"/>
      <c r="K12" s="66"/>
      <c r="L12" s="66"/>
      <c r="M12" s="66"/>
    </row>
    <row r="13" spans="1:15" ht="25.5" customHeight="1" x14ac:dyDescent="0.25">
      <c r="A13" s="94">
        <v>593</v>
      </c>
      <c r="B13" s="244" t="s">
        <v>342</v>
      </c>
      <c r="C13" s="94"/>
      <c r="D13" s="59"/>
      <c r="E13" s="239"/>
      <c r="F13" s="63">
        <v>19.167999999999999</v>
      </c>
      <c r="G13" s="240">
        <v>4319.97</v>
      </c>
      <c r="H13" s="64">
        <v>1.0900000000000001</v>
      </c>
      <c r="I13" s="64">
        <v>1.0900000000000001</v>
      </c>
      <c r="J13" s="65"/>
      <c r="K13" s="66"/>
      <c r="L13" s="66"/>
      <c r="M13" s="66"/>
    </row>
    <row r="14" spans="1:15" ht="25.5" customHeight="1" x14ac:dyDescent="0.25">
      <c r="A14" s="94">
        <v>594</v>
      </c>
      <c r="B14" s="244" t="s">
        <v>343</v>
      </c>
      <c r="C14" s="94"/>
      <c r="D14" s="59"/>
      <c r="E14" s="239"/>
      <c r="F14" s="63">
        <v>19.167999999999999</v>
      </c>
      <c r="G14" s="240">
        <v>24479.83</v>
      </c>
      <c r="H14" s="64">
        <v>1.0900000000000001</v>
      </c>
      <c r="I14" s="64">
        <v>1.0900000000000001</v>
      </c>
      <c r="J14" s="65"/>
      <c r="K14" s="66"/>
      <c r="L14" s="66"/>
      <c r="M14" s="66"/>
    </row>
    <row r="15" spans="1:15" ht="12.5" x14ac:dyDescent="0.25"/>
    <row r="16" spans="1:15" ht="12.5" x14ac:dyDescent="0.25"/>
    <row r="17" spans="1:13" ht="36.75" customHeight="1" x14ac:dyDescent="0.25">
      <c r="A17" s="370" t="str">
        <f>Overview!B4&amp; " - Effective from "&amp;Overview!D4&amp;" - "&amp;Overview!E4&amp;" Schedule of Charges for use of the Distribution System by EHV Properties (including LDNOs with EHV Properties/end users) in WPD EM Area (GSP Group _B)"</f>
        <v>Southern Electric Power Distribution plc - Effective from 1 April 2021 - Final Schedule of Charges for use of the Distribution System by EHV Properties (including LDNOs with EHV Properties/end users) in WPD EM Area (GSP Group _B)</v>
      </c>
      <c r="B17" s="377"/>
      <c r="C17" s="377"/>
      <c r="D17" s="377"/>
      <c r="E17" s="377"/>
      <c r="F17" s="377"/>
      <c r="G17" s="377"/>
      <c r="H17" s="377"/>
      <c r="I17" s="377"/>
      <c r="J17" s="377"/>
      <c r="K17" s="377"/>
      <c r="L17" s="377"/>
      <c r="M17" s="378"/>
    </row>
    <row r="18" spans="1:13" ht="27.75" customHeight="1" x14ac:dyDescent="0.25">
      <c r="B18" s="60"/>
    </row>
    <row r="19" spans="1:13" ht="27" customHeight="1" x14ac:dyDescent="0.25">
      <c r="A19" s="326" t="s">
        <v>325</v>
      </c>
      <c r="B19" s="326"/>
      <c r="C19" s="326"/>
      <c r="D19" s="326"/>
      <c r="E19" s="326"/>
      <c r="F19" s="326"/>
    </row>
    <row r="20" spans="1:13" ht="27.75" customHeight="1" x14ac:dyDescent="0.25">
      <c r="A20" s="382" t="s">
        <v>37</v>
      </c>
      <c r="B20" s="383"/>
      <c r="C20" s="383"/>
      <c r="D20" s="384" t="s">
        <v>326</v>
      </c>
      <c r="E20" s="384"/>
      <c r="F20" s="384"/>
    </row>
    <row r="21" spans="1:13" ht="27.75" customHeight="1" x14ac:dyDescent="0.25">
      <c r="A21" s="340" t="s">
        <v>107</v>
      </c>
      <c r="B21" s="341"/>
      <c r="C21" s="342"/>
      <c r="D21" s="354" t="s">
        <v>104</v>
      </c>
      <c r="E21" s="355"/>
      <c r="F21" s="356"/>
    </row>
    <row r="22" spans="1:13" ht="27.75" customHeight="1" x14ac:dyDescent="0.25">
      <c r="A22" s="340" t="s">
        <v>52</v>
      </c>
      <c r="B22" s="341"/>
      <c r="C22" s="342"/>
      <c r="D22" s="354" t="s">
        <v>112</v>
      </c>
      <c r="E22" s="355"/>
      <c r="F22" s="356"/>
    </row>
    <row r="23" spans="1:13" ht="12.75" customHeight="1" x14ac:dyDescent="0.25"/>
    <row r="24" spans="1:13" ht="12.5" x14ac:dyDescent="0.25"/>
    <row r="25" spans="1:13" ht="52" x14ac:dyDescent="0.25">
      <c r="A25" s="56" t="s">
        <v>327</v>
      </c>
      <c r="B25" s="55" t="s">
        <v>328</v>
      </c>
      <c r="C25" s="56" t="s">
        <v>329</v>
      </c>
      <c r="D25" s="55" t="s">
        <v>330</v>
      </c>
      <c r="E25" s="57" t="s">
        <v>331</v>
      </c>
      <c r="F25" s="58" t="s">
        <v>332</v>
      </c>
      <c r="G25" s="57" t="s">
        <v>333</v>
      </c>
      <c r="H25" s="57" t="s">
        <v>334</v>
      </c>
      <c r="I25" s="136" t="s">
        <v>335</v>
      </c>
      <c r="J25" s="58" t="s">
        <v>336</v>
      </c>
      <c r="K25" s="57" t="s">
        <v>337</v>
      </c>
      <c r="L25" s="57" t="s">
        <v>338</v>
      </c>
      <c r="M25" s="136" t="s">
        <v>339</v>
      </c>
    </row>
    <row r="26" spans="1:13" ht="12.5" x14ac:dyDescent="0.25">
      <c r="A26" s="94"/>
      <c r="B26" s="59"/>
      <c r="C26" s="94"/>
      <c r="D26" s="59"/>
      <c r="E26" s="239"/>
      <c r="F26" s="63"/>
      <c r="G26" s="64"/>
      <c r="H26" s="64"/>
      <c r="I26" s="64"/>
      <c r="J26" s="65"/>
      <c r="K26" s="66"/>
      <c r="L26" s="66"/>
      <c r="M26" s="66"/>
    </row>
    <row r="27" spans="1:13" ht="12.5" x14ac:dyDescent="0.25"/>
    <row r="28" spans="1:13" ht="12.5" x14ac:dyDescent="0.25"/>
    <row r="29" spans="1:13" ht="36.75" customHeight="1" x14ac:dyDescent="0.25">
      <c r="A29" s="370" t="str">
        <f>Overview!B4&amp; " - Effective from "&amp;Overview!D4&amp;" - "&amp;Overview!E4&amp;" Schedule of Charges for use of the Distribution System by EHV Properties (including LDNOs with EHV Properties/end users) in UKPN LPN Area (GSP Group _C)"</f>
        <v>Southern Electric Power Distribution plc - Effective from 1 April 2021 - Final Schedule of Charges for use of the Distribution System by EHV Properties (including LDNOs with EHV Properties/end users) in UKPN LPN Area (GSP Group _C)</v>
      </c>
      <c r="B29" s="377"/>
      <c r="C29" s="377"/>
      <c r="D29" s="377"/>
      <c r="E29" s="377"/>
      <c r="F29" s="377"/>
      <c r="G29" s="377"/>
      <c r="H29" s="377"/>
      <c r="I29" s="377"/>
      <c r="J29" s="377"/>
      <c r="K29" s="377"/>
      <c r="L29" s="377"/>
      <c r="M29" s="378"/>
    </row>
    <row r="30" spans="1:13" ht="27.75" customHeight="1" x14ac:dyDescent="0.25">
      <c r="B30" s="60"/>
    </row>
    <row r="31" spans="1:13" ht="27.75" customHeight="1" x14ac:dyDescent="0.25">
      <c r="A31" s="326" t="s">
        <v>325</v>
      </c>
      <c r="B31" s="326"/>
      <c r="C31" s="326"/>
      <c r="D31" s="326"/>
      <c r="E31" s="326"/>
      <c r="F31" s="326"/>
    </row>
    <row r="32" spans="1:13" ht="27.75" customHeight="1" x14ac:dyDescent="0.25">
      <c r="A32" s="382" t="s">
        <v>37</v>
      </c>
      <c r="B32" s="383"/>
      <c r="C32" s="383"/>
      <c r="D32" s="384" t="s">
        <v>326</v>
      </c>
      <c r="E32" s="384"/>
      <c r="F32" s="384"/>
    </row>
    <row r="33" spans="1:13" ht="45.75" customHeight="1" x14ac:dyDescent="0.25">
      <c r="A33" s="332" t="s">
        <v>136</v>
      </c>
      <c r="B33" s="332"/>
      <c r="C33" s="332"/>
      <c r="D33" s="329" t="s">
        <v>137</v>
      </c>
      <c r="E33" s="329"/>
      <c r="F33" s="329"/>
    </row>
    <row r="34" spans="1:13" ht="45.75" customHeight="1" x14ac:dyDescent="0.25">
      <c r="A34" s="332" t="s">
        <v>47</v>
      </c>
      <c r="B34" s="332"/>
      <c r="C34" s="332"/>
      <c r="D34" s="329" t="s">
        <v>44</v>
      </c>
      <c r="E34" s="329"/>
      <c r="F34" s="329"/>
    </row>
    <row r="35" spans="1:13" ht="12.75" customHeight="1" x14ac:dyDescent="0.25">
      <c r="A35" s="332" t="s">
        <v>52</v>
      </c>
      <c r="B35" s="332"/>
      <c r="C35" s="332"/>
      <c r="D35" s="353" t="s">
        <v>53</v>
      </c>
      <c r="E35" s="353"/>
      <c r="F35" s="353"/>
    </row>
    <row r="36" spans="1:13" ht="12.75" customHeight="1" x14ac:dyDescent="0.25">
      <c r="A36" s="207"/>
      <c r="B36" s="207"/>
      <c r="C36" s="207"/>
      <c r="D36" s="208"/>
      <c r="E36" s="208"/>
      <c r="F36" s="208"/>
    </row>
    <row r="37" spans="1:13" ht="12.5" x14ac:dyDescent="0.25"/>
    <row r="38" spans="1:13" ht="52" x14ac:dyDescent="0.25">
      <c r="A38" s="56" t="s">
        <v>327</v>
      </c>
      <c r="B38" s="55" t="s">
        <v>328</v>
      </c>
      <c r="C38" s="56" t="s">
        <v>329</v>
      </c>
      <c r="D38" s="55" t="s">
        <v>330</v>
      </c>
      <c r="E38" s="57" t="s">
        <v>331</v>
      </c>
      <c r="F38" s="58" t="s">
        <v>332</v>
      </c>
      <c r="G38" s="57" t="s">
        <v>333</v>
      </c>
      <c r="H38" s="57" t="s">
        <v>334</v>
      </c>
      <c r="I38" s="136" t="s">
        <v>335</v>
      </c>
      <c r="J38" s="58" t="s">
        <v>336</v>
      </c>
      <c r="K38" s="57" t="s">
        <v>337</v>
      </c>
      <c r="L38" s="57" t="s">
        <v>338</v>
      </c>
      <c r="M38" s="136" t="s">
        <v>339</v>
      </c>
    </row>
    <row r="39" spans="1:13" ht="12.5" x14ac:dyDescent="0.25">
      <c r="A39" s="94"/>
      <c r="B39" s="59"/>
      <c r="C39" s="94"/>
      <c r="D39" s="59"/>
      <c r="E39" s="239"/>
      <c r="F39" s="63"/>
      <c r="G39" s="64"/>
      <c r="H39" s="64"/>
      <c r="I39" s="64"/>
      <c r="J39" s="65"/>
      <c r="K39" s="66"/>
      <c r="L39" s="66"/>
      <c r="M39" s="66"/>
    </row>
    <row r="40" spans="1:13" ht="12.5" x14ac:dyDescent="0.25"/>
    <row r="41" spans="1:13" ht="12.5" x14ac:dyDescent="0.25"/>
    <row r="42" spans="1:13" ht="36.75" customHeight="1" x14ac:dyDescent="0.25">
      <c r="A42" s="370" t="str">
        <f>Overview!B4&amp; " - Effective from "&amp;Overview!D4&amp;" - "&amp;Overview!E4&amp;" Schedule of Charges for use of the Distribution System by EHV Properties (including LDNOs with EHV Properties/end users) in SP Manweb Area (GSP Group _D)"</f>
        <v>Southern Electric Power Distribution plc - Effective from 1 April 2021 - Final Schedule of Charges for use of the Distribution System by EHV Properties (including LDNOs with EHV Properties/end users) in SP Manweb Area (GSP Group _D)</v>
      </c>
      <c r="B42" s="377"/>
      <c r="C42" s="377"/>
      <c r="D42" s="377"/>
      <c r="E42" s="377"/>
      <c r="F42" s="377"/>
      <c r="G42" s="377"/>
      <c r="H42" s="377"/>
      <c r="I42" s="377"/>
      <c r="J42" s="377"/>
      <c r="K42" s="377"/>
      <c r="L42" s="377"/>
      <c r="M42" s="378"/>
    </row>
    <row r="43" spans="1:13" ht="27.75" customHeight="1" x14ac:dyDescent="0.25">
      <c r="B43" s="60"/>
    </row>
    <row r="44" spans="1:13" ht="27.75" customHeight="1" x14ac:dyDescent="0.25">
      <c r="A44" s="326" t="s">
        <v>325</v>
      </c>
      <c r="B44" s="326"/>
      <c r="C44" s="326"/>
      <c r="D44" s="326"/>
      <c r="E44" s="326"/>
      <c r="F44" s="326"/>
    </row>
    <row r="45" spans="1:13" ht="27.75" customHeight="1" x14ac:dyDescent="0.25">
      <c r="A45" s="382" t="s">
        <v>37</v>
      </c>
      <c r="B45" s="383"/>
      <c r="C45" s="383"/>
      <c r="D45" s="384" t="s">
        <v>326</v>
      </c>
      <c r="E45" s="384"/>
      <c r="F45" s="384"/>
    </row>
    <row r="46" spans="1:13" ht="45.75" customHeight="1" x14ac:dyDescent="0.25">
      <c r="A46" s="336" t="s">
        <v>136</v>
      </c>
      <c r="B46" s="336"/>
      <c r="C46" s="336"/>
      <c r="D46" s="381"/>
      <c r="E46" s="381"/>
      <c r="F46" s="381"/>
    </row>
    <row r="47" spans="1:13" ht="45.75" customHeight="1" x14ac:dyDescent="0.25">
      <c r="A47" s="336" t="s">
        <v>47</v>
      </c>
      <c r="B47" s="336"/>
      <c r="C47" s="336"/>
      <c r="D47" s="329" t="s">
        <v>344</v>
      </c>
      <c r="E47" s="329"/>
      <c r="F47" s="329"/>
    </row>
    <row r="48" spans="1:13" ht="13" x14ac:dyDescent="0.25">
      <c r="A48" s="336" t="s">
        <v>52</v>
      </c>
      <c r="B48" s="336"/>
      <c r="C48" s="336"/>
      <c r="D48" s="329" t="s">
        <v>112</v>
      </c>
      <c r="E48" s="329"/>
      <c r="F48" s="329"/>
    </row>
    <row r="49" spans="1:13" s="212" customFormat="1" ht="13" x14ac:dyDescent="0.25">
      <c r="A49" s="293"/>
      <c r="B49" s="293"/>
      <c r="C49" s="293"/>
      <c r="D49" s="192"/>
      <c r="E49" s="192"/>
      <c r="F49" s="192"/>
      <c r="G49" s="209"/>
      <c r="H49" s="209"/>
      <c r="I49" s="210"/>
      <c r="J49" s="211"/>
      <c r="K49" s="211"/>
    </row>
    <row r="50" spans="1:13" ht="12.5" x14ac:dyDescent="0.25"/>
    <row r="51" spans="1:13" ht="52" x14ac:dyDescent="0.25">
      <c r="A51" s="56" t="s">
        <v>327</v>
      </c>
      <c r="B51" s="55" t="s">
        <v>328</v>
      </c>
      <c r="C51" s="56" t="s">
        <v>329</v>
      </c>
      <c r="D51" s="55" t="s">
        <v>330</v>
      </c>
      <c r="E51" s="57" t="s">
        <v>331</v>
      </c>
      <c r="F51" s="58" t="s">
        <v>332</v>
      </c>
      <c r="G51" s="57" t="s">
        <v>333</v>
      </c>
      <c r="H51" s="57" t="s">
        <v>334</v>
      </c>
      <c r="I51" s="136" t="s">
        <v>335</v>
      </c>
      <c r="J51" s="58" t="s">
        <v>336</v>
      </c>
      <c r="K51" s="57" t="s">
        <v>337</v>
      </c>
      <c r="L51" s="57" t="s">
        <v>338</v>
      </c>
      <c r="M51" s="136" t="s">
        <v>339</v>
      </c>
    </row>
    <row r="52" spans="1:13" ht="12.5" x14ac:dyDescent="0.25">
      <c r="A52" s="94"/>
      <c r="B52" s="59"/>
      <c r="C52" s="94"/>
      <c r="D52" s="59"/>
      <c r="E52" s="239"/>
      <c r="F52" s="63"/>
      <c r="G52" s="64"/>
      <c r="H52" s="64"/>
      <c r="I52" s="64"/>
      <c r="J52" s="65"/>
      <c r="K52" s="66"/>
      <c r="L52" s="66"/>
      <c r="M52" s="66"/>
    </row>
    <row r="53" spans="1:13" ht="12.5" x14ac:dyDescent="0.25"/>
    <row r="54" spans="1:13" ht="12.5" x14ac:dyDescent="0.25"/>
    <row r="55" spans="1:13" ht="36.75" customHeight="1" x14ac:dyDescent="0.25">
      <c r="A55" s="370" t="str">
        <f>Overview!B4&amp; " - Effective from "&amp;Overview!D4&amp;" - "&amp;Overview!E4&amp;" Schedule of Charges for use of the Distribution System by EHV Properties (including LDNOs with EHV Properties/end users) in WPD West Midlands Area (GSP Group _E)"</f>
        <v>Southern Electric Power Distribution plc - Effective from 1 April 2021 - Final Schedule of Charges for use of the Distribution System by EHV Properties (including LDNOs with EHV Properties/end users) in WPD West Midlands Area (GSP Group _E)</v>
      </c>
      <c r="B55" s="377"/>
      <c r="C55" s="377"/>
      <c r="D55" s="377"/>
      <c r="E55" s="377"/>
      <c r="F55" s="377"/>
      <c r="G55" s="377"/>
      <c r="H55" s="377"/>
      <c r="I55" s="377"/>
      <c r="J55" s="377"/>
      <c r="K55" s="377"/>
      <c r="L55" s="377"/>
      <c r="M55" s="378"/>
    </row>
    <row r="56" spans="1:13" ht="27.75" customHeight="1" x14ac:dyDescent="0.25">
      <c r="B56" s="60"/>
    </row>
    <row r="57" spans="1:13" ht="27.75" customHeight="1" x14ac:dyDescent="0.25">
      <c r="A57" s="326" t="s">
        <v>325</v>
      </c>
      <c r="B57" s="326"/>
      <c r="C57" s="326"/>
      <c r="D57" s="326"/>
      <c r="E57" s="326"/>
      <c r="F57" s="326"/>
    </row>
    <row r="58" spans="1:13" ht="27.75" customHeight="1" x14ac:dyDescent="0.25">
      <c r="A58" s="382" t="s">
        <v>37</v>
      </c>
      <c r="B58" s="383"/>
      <c r="C58" s="383"/>
      <c r="D58" s="384" t="s">
        <v>326</v>
      </c>
      <c r="E58" s="384"/>
      <c r="F58" s="384"/>
    </row>
    <row r="59" spans="1:13" ht="27.75" customHeight="1" x14ac:dyDescent="0.25">
      <c r="A59" s="340" t="s">
        <v>107</v>
      </c>
      <c r="B59" s="341"/>
      <c r="C59" s="342"/>
      <c r="D59" s="354" t="s">
        <v>104</v>
      </c>
      <c r="E59" s="355"/>
      <c r="F59" s="356"/>
    </row>
    <row r="60" spans="1:13" ht="27.75" customHeight="1" x14ac:dyDescent="0.25">
      <c r="A60" s="340" t="s">
        <v>52</v>
      </c>
      <c r="B60" s="341"/>
      <c r="C60" s="342"/>
      <c r="D60" s="354" t="s">
        <v>112</v>
      </c>
      <c r="E60" s="355"/>
      <c r="F60" s="356"/>
    </row>
    <row r="61" spans="1:13" ht="12.5" x14ac:dyDescent="0.25"/>
    <row r="62" spans="1:13" ht="12.5" x14ac:dyDescent="0.25"/>
    <row r="63" spans="1:13" ht="52" x14ac:dyDescent="0.25">
      <c r="A63" s="56" t="s">
        <v>327</v>
      </c>
      <c r="B63" s="55" t="s">
        <v>328</v>
      </c>
      <c r="C63" s="56" t="s">
        <v>329</v>
      </c>
      <c r="D63" s="55" t="s">
        <v>330</v>
      </c>
      <c r="E63" s="57" t="s">
        <v>331</v>
      </c>
      <c r="F63" s="58" t="s">
        <v>332</v>
      </c>
      <c r="G63" s="57" t="s">
        <v>333</v>
      </c>
      <c r="H63" s="57" t="s">
        <v>334</v>
      </c>
      <c r="I63" s="136" t="s">
        <v>335</v>
      </c>
      <c r="J63" s="58" t="s">
        <v>336</v>
      </c>
      <c r="K63" s="57" t="s">
        <v>337</v>
      </c>
      <c r="L63" s="57" t="s">
        <v>338</v>
      </c>
      <c r="M63" s="136" t="s">
        <v>339</v>
      </c>
    </row>
    <row r="64" spans="1:13" ht="12.5" x14ac:dyDescent="0.25">
      <c r="A64" s="94"/>
      <c r="B64" s="59"/>
      <c r="C64" s="94"/>
      <c r="D64" s="59"/>
      <c r="E64" s="239"/>
      <c r="F64" s="63"/>
      <c r="G64" s="64"/>
      <c r="H64" s="64"/>
      <c r="I64" s="64"/>
      <c r="J64" s="65"/>
      <c r="K64" s="66"/>
      <c r="L64" s="66"/>
      <c r="M64" s="66"/>
    </row>
    <row r="65" spans="1:13" ht="12.5" x14ac:dyDescent="0.25"/>
    <row r="66" spans="1:13" ht="12.5" x14ac:dyDescent="0.25"/>
    <row r="67" spans="1:13" ht="36.75" customHeight="1" x14ac:dyDescent="0.25">
      <c r="A67" s="370" t="str">
        <f>Overview!B4&amp; " - Effective from "&amp;Overview!D4&amp;" - "&amp;Overview!E4&amp;" Schedule of Charges for use of the Distribution System by EHV Properties (including LDNOs with EHV Properties/end users) in NPG Northeast Area (GSP Group _F)"</f>
        <v>Southern Electric Power Distribution plc - Effective from 1 April 2021 - Final Schedule of Charges for use of the Distribution System by EHV Properties (including LDNOs with EHV Properties/end users) in NPG Northeast Area (GSP Group _F)</v>
      </c>
      <c r="B67" s="377"/>
      <c r="C67" s="377"/>
      <c r="D67" s="377"/>
      <c r="E67" s="377"/>
      <c r="F67" s="377"/>
      <c r="G67" s="377"/>
      <c r="H67" s="377"/>
      <c r="I67" s="377"/>
      <c r="J67" s="377"/>
      <c r="K67" s="377"/>
      <c r="L67" s="377"/>
      <c r="M67" s="378"/>
    </row>
    <row r="68" spans="1:13" ht="27.75" customHeight="1" x14ac:dyDescent="0.25">
      <c r="B68" s="60"/>
    </row>
    <row r="69" spans="1:13" ht="27.75" customHeight="1" x14ac:dyDescent="0.25">
      <c r="A69" s="326" t="s">
        <v>325</v>
      </c>
      <c r="B69" s="326"/>
      <c r="C69" s="326"/>
      <c r="D69" s="326"/>
      <c r="E69" s="326"/>
      <c r="F69" s="326"/>
    </row>
    <row r="70" spans="1:13" ht="27.75" customHeight="1" x14ac:dyDescent="0.25">
      <c r="A70" s="382" t="s">
        <v>37</v>
      </c>
      <c r="B70" s="383"/>
      <c r="C70" s="383"/>
      <c r="D70" s="384" t="s">
        <v>326</v>
      </c>
      <c r="E70" s="384"/>
      <c r="F70" s="384"/>
    </row>
    <row r="71" spans="1:13" ht="45" customHeight="1" x14ac:dyDescent="0.25">
      <c r="A71" s="336" t="s">
        <v>47</v>
      </c>
      <c r="B71" s="336"/>
      <c r="C71" s="336"/>
      <c r="D71" s="329" t="s">
        <v>345</v>
      </c>
      <c r="E71" s="329"/>
      <c r="F71" s="329"/>
    </row>
    <row r="72" spans="1:13" ht="27.75" customHeight="1" x14ac:dyDescent="0.25">
      <c r="A72" s="336" t="s">
        <v>52</v>
      </c>
      <c r="B72" s="336"/>
      <c r="C72" s="336"/>
      <c r="D72" s="329" t="s">
        <v>112</v>
      </c>
      <c r="E72" s="329"/>
      <c r="F72" s="329"/>
    </row>
    <row r="73" spans="1:13" ht="12.5" x14ac:dyDescent="0.25"/>
    <row r="74" spans="1:13" ht="12.5" x14ac:dyDescent="0.25"/>
    <row r="75" spans="1:13" ht="52" x14ac:dyDescent="0.25">
      <c r="A75" s="56" t="s">
        <v>327</v>
      </c>
      <c r="B75" s="55" t="s">
        <v>328</v>
      </c>
      <c r="C75" s="56" t="s">
        <v>329</v>
      </c>
      <c r="D75" s="55" t="s">
        <v>330</v>
      </c>
      <c r="E75" s="57" t="s">
        <v>331</v>
      </c>
      <c r="F75" s="58" t="s">
        <v>332</v>
      </c>
      <c r="G75" s="57" t="s">
        <v>333</v>
      </c>
      <c r="H75" s="57" t="s">
        <v>334</v>
      </c>
      <c r="I75" s="136" t="s">
        <v>335</v>
      </c>
      <c r="J75" s="58" t="s">
        <v>336</v>
      </c>
      <c r="K75" s="57" t="s">
        <v>337</v>
      </c>
      <c r="L75" s="57" t="s">
        <v>338</v>
      </c>
      <c r="M75" s="136" t="s">
        <v>339</v>
      </c>
    </row>
    <row r="76" spans="1:13" ht="25" x14ac:dyDescent="0.25">
      <c r="A76" s="94">
        <v>592</v>
      </c>
      <c r="B76" s="244" t="s">
        <v>346</v>
      </c>
      <c r="C76" s="94"/>
      <c r="D76" s="59"/>
      <c r="E76" s="239"/>
      <c r="F76" s="63">
        <v>0</v>
      </c>
      <c r="G76" s="240">
        <v>41303.01</v>
      </c>
      <c r="H76" s="64">
        <v>2.16</v>
      </c>
      <c r="I76" s="64">
        <v>2.16</v>
      </c>
      <c r="J76" s="65"/>
      <c r="K76" s="66"/>
      <c r="L76" s="66"/>
      <c r="M76" s="66"/>
    </row>
    <row r="77" spans="1:13" ht="12.5" x14ac:dyDescent="0.25"/>
    <row r="78" spans="1:13" ht="12.5" x14ac:dyDescent="0.25"/>
    <row r="79" spans="1:13" ht="36.75" customHeight="1" x14ac:dyDescent="0.25">
      <c r="A79" s="370" t="str">
        <f>Overview!B4&amp; " - Effective from "&amp;Overview!D4&amp;" - "&amp;Overview!E4&amp;" Schedule of Charges for use of the Distribution System by EHV Properties (including LDNOs with EHV Properties/end users) in Electricity North West Area (GSP Group _G)"</f>
        <v>Southern Electric Power Distribution plc - Effective from 1 April 2021 - Final Schedule of Charges for use of the Distribution System by EHV Properties (including LDNOs with EHV Properties/end users) in Electricity North West Area (GSP Group _G)</v>
      </c>
      <c r="B79" s="377"/>
      <c r="C79" s="377"/>
      <c r="D79" s="377"/>
      <c r="E79" s="377"/>
      <c r="F79" s="377"/>
      <c r="G79" s="377"/>
      <c r="H79" s="377"/>
      <c r="I79" s="377"/>
      <c r="J79" s="377"/>
      <c r="K79" s="377"/>
      <c r="L79" s="377"/>
      <c r="M79" s="378"/>
    </row>
    <row r="80" spans="1:13" ht="27.75" customHeight="1" x14ac:dyDescent="0.25">
      <c r="B80" s="60"/>
    </row>
    <row r="81" spans="1:13" ht="27.75" customHeight="1" x14ac:dyDescent="0.25">
      <c r="A81" s="326" t="s">
        <v>325</v>
      </c>
      <c r="B81" s="326"/>
      <c r="C81" s="326"/>
      <c r="D81" s="326"/>
      <c r="E81" s="326"/>
      <c r="F81" s="326"/>
    </row>
    <row r="82" spans="1:13" ht="27.75" customHeight="1" x14ac:dyDescent="0.25">
      <c r="A82" s="382" t="s">
        <v>37</v>
      </c>
      <c r="B82" s="383"/>
      <c r="C82" s="383"/>
      <c r="D82" s="384" t="s">
        <v>326</v>
      </c>
      <c r="E82" s="384"/>
      <c r="F82" s="384"/>
    </row>
    <row r="83" spans="1:13" ht="45.75" customHeight="1" x14ac:dyDescent="0.25">
      <c r="A83" s="336" t="s">
        <v>47</v>
      </c>
      <c r="B83" s="336"/>
      <c r="C83" s="336"/>
      <c r="D83" s="329" t="s">
        <v>44</v>
      </c>
      <c r="E83" s="329"/>
      <c r="F83" s="329"/>
    </row>
    <row r="84" spans="1:13" ht="27.75" customHeight="1" x14ac:dyDescent="0.25">
      <c r="A84" s="336" t="s">
        <v>52</v>
      </c>
      <c r="B84" s="336"/>
      <c r="C84" s="336"/>
      <c r="D84" s="354" t="s">
        <v>112</v>
      </c>
      <c r="E84" s="355"/>
      <c r="F84" s="356"/>
    </row>
    <row r="85" spans="1:13" ht="12.5" x14ac:dyDescent="0.25"/>
    <row r="86" spans="1:13" ht="12.5" x14ac:dyDescent="0.25"/>
    <row r="87" spans="1:13" ht="52" x14ac:dyDescent="0.25">
      <c r="A87" s="56" t="s">
        <v>327</v>
      </c>
      <c r="B87" s="55" t="s">
        <v>328</v>
      </c>
      <c r="C87" s="56" t="s">
        <v>329</v>
      </c>
      <c r="D87" s="55" t="s">
        <v>330</v>
      </c>
      <c r="E87" s="57" t="s">
        <v>331</v>
      </c>
      <c r="F87" s="58" t="s">
        <v>332</v>
      </c>
      <c r="G87" s="57" t="s">
        <v>333</v>
      </c>
      <c r="H87" s="57" t="s">
        <v>334</v>
      </c>
      <c r="I87" s="136" t="s">
        <v>335</v>
      </c>
      <c r="J87" s="58" t="s">
        <v>336</v>
      </c>
      <c r="K87" s="57" t="s">
        <v>337</v>
      </c>
      <c r="L87" s="57" t="s">
        <v>338</v>
      </c>
      <c r="M87" s="136" t="s">
        <v>339</v>
      </c>
    </row>
    <row r="88" spans="1:13" ht="12.5" x14ac:dyDescent="0.25">
      <c r="A88" s="94"/>
      <c r="B88" s="59"/>
      <c r="C88" s="94"/>
      <c r="D88" s="59"/>
      <c r="E88" s="239"/>
      <c r="F88" s="63"/>
      <c r="G88" s="64"/>
      <c r="H88" s="64"/>
      <c r="I88" s="64"/>
      <c r="J88" s="65"/>
      <c r="K88" s="66"/>
      <c r="L88" s="66"/>
      <c r="M88" s="66"/>
    </row>
    <row r="89" spans="1:13" ht="12.5" x14ac:dyDescent="0.25"/>
    <row r="90" spans="1:13" ht="12.5" x14ac:dyDescent="0.25"/>
    <row r="91" spans="1:13" ht="36.75" customHeight="1" x14ac:dyDescent="0.25">
      <c r="A91" s="370" t="str">
        <f>Overview!B4&amp; " - Effective from "&amp;Overview!D4&amp;" - "&amp;Overview!E4&amp;" Schedule of Charges for use of the Distribution System by EHV Properties (including LDNOs with EHV Properties/end users) in UKPN SPN Area (GSP Group _J)"</f>
        <v>Southern Electric Power Distribution plc - Effective from 1 April 2021 - Final Schedule of Charges for use of the Distribution System by EHV Properties (including LDNOs with EHV Properties/end users) in UKPN SPN Area (GSP Group _J)</v>
      </c>
      <c r="B91" s="377"/>
      <c r="C91" s="377"/>
      <c r="D91" s="377"/>
      <c r="E91" s="377"/>
      <c r="F91" s="377"/>
      <c r="G91" s="377"/>
      <c r="H91" s="377"/>
      <c r="I91" s="377"/>
      <c r="J91" s="377"/>
      <c r="K91" s="377"/>
      <c r="L91" s="377"/>
      <c r="M91" s="378"/>
    </row>
    <row r="92" spans="1:13" ht="27.75" customHeight="1" x14ac:dyDescent="0.25">
      <c r="B92" s="60"/>
    </row>
    <row r="93" spans="1:13" ht="27.75" customHeight="1" x14ac:dyDescent="0.25">
      <c r="A93" s="326" t="s">
        <v>325</v>
      </c>
      <c r="B93" s="326"/>
      <c r="C93" s="326"/>
      <c r="D93" s="326"/>
      <c r="E93" s="326"/>
      <c r="F93" s="326"/>
    </row>
    <row r="94" spans="1:13" ht="27.75" customHeight="1" x14ac:dyDescent="0.25">
      <c r="A94" s="382" t="s">
        <v>37</v>
      </c>
      <c r="B94" s="383"/>
      <c r="C94" s="383"/>
      <c r="D94" s="384" t="s">
        <v>326</v>
      </c>
      <c r="E94" s="384"/>
      <c r="F94" s="384"/>
    </row>
    <row r="95" spans="1:13" ht="45.75" customHeight="1" x14ac:dyDescent="0.25">
      <c r="A95" s="336" t="s">
        <v>47</v>
      </c>
      <c r="B95" s="336"/>
      <c r="C95" s="336"/>
      <c r="D95" s="354" t="s">
        <v>44</v>
      </c>
      <c r="E95" s="355"/>
      <c r="F95" s="356"/>
    </row>
    <row r="96" spans="1:13" ht="27.75" customHeight="1" x14ac:dyDescent="0.25">
      <c r="A96" s="336" t="s">
        <v>52</v>
      </c>
      <c r="B96" s="336"/>
      <c r="C96" s="336"/>
      <c r="D96" s="354" t="s">
        <v>53</v>
      </c>
      <c r="E96" s="355"/>
      <c r="F96" s="356"/>
    </row>
    <row r="97" spans="1:13" ht="12.5" x14ac:dyDescent="0.25"/>
    <row r="98" spans="1:13" ht="12.5" x14ac:dyDescent="0.25"/>
    <row r="99" spans="1:13" ht="52" x14ac:dyDescent="0.25">
      <c r="A99" s="56" t="s">
        <v>327</v>
      </c>
      <c r="B99" s="55" t="s">
        <v>328</v>
      </c>
      <c r="C99" s="56" t="s">
        <v>329</v>
      </c>
      <c r="D99" s="55" t="s">
        <v>330</v>
      </c>
      <c r="E99" s="57" t="s">
        <v>331</v>
      </c>
      <c r="F99" s="58" t="s">
        <v>332</v>
      </c>
      <c r="G99" s="57" t="s">
        <v>333</v>
      </c>
      <c r="H99" s="57" t="s">
        <v>334</v>
      </c>
      <c r="I99" s="136" t="s">
        <v>335</v>
      </c>
      <c r="J99" s="58" t="s">
        <v>336</v>
      </c>
      <c r="K99" s="57" t="s">
        <v>337</v>
      </c>
      <c r="L99" s="57" t="s">
        <v>338</v>
      </c>
      <c r="M99" s="136" t="s">
        <v>339</v>
      </c>
    </row>
    <row r="100" spans="1:13" ht="25" x14ac:dyDescent="0.25">
      <c r="A100" s="94">
        <v>773</v>
      </c>
      <c r="B100" s="244" t="s">
        <v>347</v>
      </c>
      <c r="C100" s="94"/>
      <c r="D100" s="59"/>
      <c r="E100" s="239"/>
      <c r="F100" s="63">
        <v>0</v>
      </c>
      <c r="G100" s="240">
        <v>73798.23</v>
      </c>
      <c r="H100" s="64">
        <v>1.55</v>
      </c>
      <c r="I100" s="64">
        <v>1.55</v>
      </c>
      <c r="J100" s="65"/>
      <c r="K100" s="66"/>
      <c r="L100" s="66"/>
      <c r="M100" s="66"/>
    </row>
    <row r="101" spans="1:13" ht="12.5" x14ac:dyDescent="0.25"/>
    <row r="102" spans="1:13" ht="12.5" x14ac:dyDescent="0.25"/>
    <row r="103" spans="1:13" ht="36.75" customHeight="1" x14ac:dyDescent="0.25">
      <c r="A103" s="370" t="str">
        <f>Overview!B4&amp; " - Effective from "&amp;Overview!D4&amp;" - "&amp;Overview!E4&amp;" Schedule of Charges for use of the Distribution System by EHV Properties (including LDNOs with EHV Properties/end users) in WPD South Wales Area (GSP Group _K)"</f>
        <v>Southern Electric Power Distribution plc - Effective from 1 April 2021 - Final Schedule of Charges for use of the Distribution System by EHV Properties (including LDNOs with EHV Properties/end users) in WPD South Wales Area (GSP Group _K)</v>
      </c>
      <c r="B103" s="377"/>
      <c r="C103" s="377"/>
      <c r="D103" s="377"/>
      <c r="E103" s="377"/>
      <c r="F103" s="377"/>
      <c r="G103" s="377"/>
      <c r="H103" s="377"/>
      <c r="I103" s="377"/>
      <c r="J103" s="377"/>
      <c r="K103" s="377"/>
      <c r="L103" s="377"/>
      <c r="M103" s="378"/>
    </row>
    <row r="104" spans="1:13" ht="27.75" customHeight="1" x14ac:dyDescent="0.25">
      <c r="B104" s="60"/>
    </row>
    <row r="105" spans="1:13" ht="27.75" customHeight="1" x14ac:dyDescent="0.25">
      <c r="A105" s="326" t="s">
        <v>325</v>
      </c>
      <c r="B105" s="326"/>
      <c r="C105" s="326"/>
      <c r="D105" s="326"/>
      <c r="E105" s="326"/>
      <c r="F105" s="326"/>
    </row>
    <row r="106" spans="1:13" ht="27.75" customHeight="1" x14ac:dyDescent="0.25">
      <c r="A106" s="382" t="s">
        <v>37</v>
      </c>
      <c r="B106" s="383"/>
      <c r="C106" s="383"/>
      <c r="D106" s="384" t="s">
        <v>326</v>
      </c>
      <c r="E106" s="384"/>
      <c r="F106" s="384"/>
    </row>
    <row r="107" spans="1:13" ht="45" customHeight="1" x14ac:dyDescent="0.25">
      <c r="A107" s="385" t="s">
        <v>348</v>
      </c>
      <c r="B107" s="385"/>
      <c r="C107" s="385"/>
      <c r="D107" s="344" t="s">
        <v>349</v>
      </c>
      <c r="E107" s="345"/>
      <c r="F107" s="346"/>
    </row>
    <row r="108" spans="1:13" ht="27.75" customHeight="1" x14ac:dyDescent="0.25">
      <c r="A108" s="336" t="s">
        <v>52</v>
      </c>
      <c r="B108" s="336"/>
      <c r="C108" s="336"/>
      <c r="D108" s="354" t="s">
        <v>112</v>
      </c>
      <c r="E108" s="355"/>
      <c r="F108" s="356"/>
    </row>
    <row r="109" spans="1:13" ht="12.5" x14ac:dyDescent="0.25"/>
    <row r="110" spans="1:13" ht="12.5" x14ac:dyDescent="0.25"/>
    <row r="111" spans="1:13" ht="52" x14ac:dyDescent="0.25">
      <c r="A111" s="56" t="s">
        <v>327</v>
      </c>
      <c r="B111" s="55" t="s">
        <v>328</v>
      </c>
      <c r="C111" s="56" t="s">
        <v>329</v>
      </c>
      <c r="D111" s="55" t="s">
        <v>330</v>
      </c>
      <c r="E111" s="57" t="s">
        <v>331</v>
      </c>
      <c r="F111" s="58" t="s">
        <v>332</v>
      </c>
      <c r="G111" s="57" t="s">
        <v>333</v>
      </c>
      <c r="H111" s="57" t="s">
        <v>334</v>
      </c>
      <c r="I111" s="136" t="s">
        <v>335</v>
      </c>
      <c r="J111" s="58" t="s">
        <v>336</v>
      </c>
      <c r="K111" s="57" t="s">
        <v>337</v>
      </c>
      <c r="L111" s="57" t="s">
        <v>338</v>
      </c>
      <c r="M111" s="136" t="s">
        <v>339</v>
      </c>
    </row>
    <row r="112" spans="1:13" ht="12.5" x14ac:dyDescent="0.25">
      <c r="A112" s="94"/>
      <c r="B112" s="59"/>
      <c r="C112" s="94"/>
      <c r="D112" s="59"/>
      <c r="E112" s="239"/>
      <c r="F112" s="63"/>
      <c r="G112" s="64"/>
      <c r="H112" s="64"/>
      <c r="I112" s="64"/>
      <c r="J112" s="65"/>
      <c r="K112" s="66"/>
      <c r="L112" s="66"/>
      <c r="M112" s="66"/>
    </row>
    <row r="113" spans="1:13" ht="12.5" x14ac:dyDescent="0.25"/>
    <row r="114" spans="1:13" ht="12.5" x14ac:dyDescent="0.25"/>
    <row r="115" spans="1:13" ht="36.75" customHeight="1" x14ac:dyDescent="0.25">
      <c r="A115" s="370" t="str">
        <f>Overview!B4&amp; " - Effective from "&amp;Overview!D4&amp;" - "&amp;Overview!E4&amp;" Schedule of Charges for use of the Distribution System by EHV Properties (including LDNOs with EHV Properties/end users) in WPD South West (GSP Group _L)"</f>
        <v>Southern Electric Power Distribution plc - Effective from 1 April 2021 - Final Schedule of Charges for use of the Distribution System by EHV Properties (including LDNOs with EHV Properties/end users) in WPD South West (GSP Group _L)</v>
      </c>
      <c r="B115" s="377"/>
      <c r="C115" s="377"/>
      <c r="D115" s="377"/>
      <c r="E115" s="377"/>
      <c r="F115" s="377"/>
      <c r="G115" s="377"/>
      <c r="H115" s="377"/>
      <c r="I115" s="377"/>
      <c r="J115" s="377"/>
      <c r="K115" s="377"/>
      <c r="L115" s="377"/>
      <c r="M115" s="378"/>
    </row>
    <row r="116" spans="1:13" ht="27.75" customHeight="1" x14ac:dyDescent="0.25">
      <c r="B116" s="60"/>
    </row>
    <row r="117" spans="1:13" ht="27.75" customHeight="1" x14ac:dyDescent="0.25">
      <c r="A117" s="326" t="s">
        <v>325</v>
      </c>
      <c r="B117" s="326"/>
      <c r="C117" s="326"/>
      <c r="D117" s="326"/>
      <c r="E117" s="326"/>
      <c r="F117" s="326"/>
    </row>
    <row r="118" spans="1:13" ht="27.75" customHeight="1" x14ac:dyDescent="0.25">
      <c r="A118" s="382" t="s">
        <v>37</v>
      </c>
      <c r="B118" s="383"/>
      <c r="C118" s="383"/>
      <c r="D118" s="384" t="s">
        <v>326</v>
      </c>
      <c r="E118" s="384"/>
      <c r="F118" s="384"/>
    </row>
    <row r="119" spans="1:13" ht="45" customHeight="1" x14ac:dyDescent="0.25">
      <c r="A119" s="336" t="s">
        <v>348</v>
      </c>
      <c r="B119" s="336"/>
      <c r="C119" s="336"/>
      <c r="D119" s="354" t="s">
        <v>350</v>
      </c>
      <c r="E119" s="355"/>
      <c r="F119" s="356"/>
    </row>
    <row r="120" spans="1:13" ht="27.75" customHeight="1" x14ac:dyDescent="0.25">
      <c r="A120" s="336" t="s">
        <v>52</v>
      </c>
      <c r="B120" s="336"/>
      <c r="C120" s="336"/>
      <c r="D120" s="354" t="s">
        <v>112</v>
      </c>
      <c r="E120" s="355"/>
      <c r="F120" s="356"/>
    </row>
    <row r="121" spans="1:13" ht="12.5" x14ac:dyDescent="0.25"/>
    <row r="122" spans="1:13" ht="12.5" x14ac:dyDescent="0.25"/>
    <row r="123" spans="1:13" ht="52" x14ac:dyDescent="0.25">
      <c r="A123" s="56" t="s">
        <v>327</v>
      </c>
      <c r="B123" s="55" t="s">
        <v>328</v>
      </c>
      <c r="C123" s="56" t="s">
        <v>329</v>
      </c>
      <c r="D123" s="55" t="s">
        <v>330</v>
      </c>
      <c r="E123" s="57" t="s">
        <v>331</v>
      </c>
      <c r="F123" s="58" t="s">
        <v>332</v>
      </c>
      <c r="G123" s="57" t="s">
        <v>333</v>
      </c>
      <c r="H123" s="57" t="s">
        <v>334</v>
      </c>
      <c r="I123" s="136" t="s">
        <v>335</v>
      </c>
      <c r="J123" s="58" t="s">
        <v>336</v>
      </c>
      <c r="K123" s="57" t="s">
        <v>337</v>
      </c>
      <c r="L123" s="57" t="s">
        <v>338</v>
      </c>
      <c r="M123" s="136" t="s">
        <v>339</v>
      </c>
    </row>
    <row r="124" spans="1:13" ht="12.5" x14ac:dyDescent="0.25">
      <c r="A124" s="94"/>
      <c r="B124" s="59"/>
      <c r="C124" s="94"/>
      <c r="D124" s="59"/>
      <c r="E124" s="239"/>
      <c r="F124" s="63"/>
      <c r="G124" s="64"/>
      <c r="H124" s="64"/>
      <c r="I124" s="64"/>
      <c r="J124" s="65"/>
      <c r="K124" s="66"/>
      <c r="L124" s="66"/>
      <c r="M124" s="66"/>
    </row>
    <row r="125" spans="1:13" ht="12.5" x14ac:dyDescent="0.25"/>
    <row r="126" spans="1:13" ht="12.5" x14ac:dyDescent="0.25"/>
    <row r="127" spans="1:13" ht="36.75" customHeight="1" x14ac:dyDescent="0.25">
      <c r="A127" s="370" t="str">
        <f>Overview!B4&amp; " - Effective from "&amp;Overview!D4&amp;" - "&amp;Overview!E4&amp;" Schedule of Charges for use of the Distribution System by EHV Properties (including LDNOs with EHV Properties/end users) in NPG Yorkshire Area (GSP Group _M)"</f>
        <v>Southern Electric Power Distribution plc - Effective from 1 April 2021 - Final Schedule of Charges for use of the Distribution System by EHV Properties (including LDNOs with EHV Properties/end users) in NPG Yorkshire Area (GSP Group _M)</v>
      </c>
      <c r="B127" s="377"/>
      <c r="C127" s="377"/>
      <c r="D127" s="377"/>
      <c r="E127" s="377"/>
      <c r="F127" s="377"/>
      <c r="G127" s="377"/>
      <c r="H127" s="377"/>
      <c r="I127" s="377"/>
      <c r="J127" s="377"/>
      <c r="K127" s="377"/>
      <c r="L127" s="377"/>
      <c r="M127" s="378"/>
    </row>
    <row r="128" spans="1:13" ht="27.75" customHeight="1" x14ac:dyDescent="0.25">
      <c r="B128" s="60"/>
    </row>
    <row r="129" spans="1:13" ht="27.75" customHeight="1" x14ac:dyDescent="0.25">
      <c r="A129" s="326" t="s">
        <v>325</v>
      </c>
      <c r="B129" s="326"/>
      <c r="C129" s="326"/>
      <c r="D129" s="326"/>
      <c r="E129" s="326"/>
      <c r="F129" s="326"/>
    </row>
    <row r="130" spans="1:13" ht="27.75" customHeight="1" x14ac:dyDescent="0.25">
      <c r="A130" s="382" t="s">
        <v>37</v>
      </c>
      <c r="B130" s="383"/>
      <c r="C130" s="383"/>
      <c r="D130" s="384" t="s">
        <v>326</v>
      </c>
      <c r="E130" s="384"/>
      <c r="F130" s="384"/>
    </row>
    <row r="131" spans="1:13" ht="45.75" customHeight="1" x14ac:dyDescent="0.25">
      <c r="A131" s="336" t="s">
        <v>47</v>
      </c>
      <c r="B131" s="336"/>
      <c r="C131" s="336"/>
      <c r="D131" s="354" t="s">
        <v>345</v>
      </c>
      <c r="E131" s="355"/>
      <c r="F131" s="356"/>
    </row>
    <row r="132" spans="1:13" ht="27.75" customHeight="1" x14ac:dyDescent="0.25">
      <c r="A132" s="336" t="s">
        <v>52</v>
      </c>
      <c r="B132" s="336"/>
      <c r="C132" s="336"/>
      <c r="D132" s="354" t="s">
        <v>112</v>
      </c>
      <c r="E132" s="355"/>
      <c r="F132" s="356"/>
    </row>
    <row r="133" spans="1:13" ht="12.5" x14ac:dyDescent="0.25"/>
    <row r="134" spans="1:13" ht="12.5" x14ac:dyDescent="0.25"/>
    <row r="135" spans="1:13" ht="52" x14ac:dyDescent="0.25">
      <c r="A135" s="56" t="s">
        <v>327</v>
      </c>
      <c r="B135" s="55" t="s">
        <v>328</v>
      </c>
      <c r="C135" s="56" t="s">
        <v>329</v>
      </c>
      <c r="D135" s="55" t="s">
        <v>330</v>
      </c>
      <c r="E135" s="57" t="s">
        <v>331</v>
      </c>
      <c r="F135" s="58" t="s">
        <v>332</v>
      </c>
      <c r="G135" s="57" t="s">
        <v>333</v>
      </c>
      <c r="H135" s="57" t="s">
        <v>334</v>
      </c>
      <c r="I135" s="136" t="s">
        <v>335</v>
      </c>
      <c r="J135" s="58" t="s">
        <v>336</v>
      </c>
      <c r="K135" s="57" t="s">
        <v>337</v>
      </c>
      <c r="L135" s="57" t="s">
        <v>338</v>
      </c>
      <c r="M135" s="136" t="s">
        <v>339</v>
      </c>
    </row>
    <row r="136" spans="1:13" ht="12.5" x14ac:dyDescent="0.25">
      <c r="A136" s="94"/>
      <c r="B136" s="59"/>
      <c r="C136" s="94"/>
      <c r="D136" s="59"/>
      <c r="E136" s="239"/>
      <c r="F136" s="63"/>
      <c r="G136" s="64"/>
      <c r="H136" s="64"/>
      <c r="I136" s="64"/>
      <c r="J136" s="65"/>
      <c r="K136" s="66"/>
      <c r="L136" s="66"/>
      <c r="M136" s="66"/>
    </row>
  </sheetData>
  <mergeCells count="96">
    <mergeCell ref="A103:M103"/>
    <mergeCell ref="A115:M115"/>
    <mergeCell ref="A127:M127"/>
    <mergeCell ref="D106:F106"/>
    <mergeCell ref="D118:F118"/>
    <mergeCell ref="A119:C119"/>
    <mergeCell ref="D119:F119"/>
    <mergeCell ref="A107:C107"/>
    <mergeCell ref="D107:F107"/>
    <mergeCell ref="A108:C108"/>
    <mergeCell ref="D108:F108"/>
    <mergeCell ref="A105:F105"/>
    <mergeCell ref="A17:M17"/>
    <mergeCell ref="A29:M29"/>
    <mergeCell ref="A42:M42"/>
    <mergeCell ref="A55:M55"/>
    <mergeCell ref="A67:M67"/>
    <mergeCell ref="A31:F31"/>
    <mergeCell ref="A33:C33"/>
    <mergeCell ref="D33:F33"/>
    <mergeCell ref="A19:F19"/>
    <mergeCell ref="A20:C20"/>
    <mergeCell ref="D20:F20"/>
    <mergeCell ref="A21:C21"/>
    <mergeCell ref="D21:F21"/>
    <mergeCell ref="D47:F47"/>
    <mergeCell ref="A32:C32"/>
    <mergeCell ref="D32:F32"/>
    <mergeCell ref="A131:C131"/>
    <mergeCell ref="D131:F131"/>
    <mergeCell ref="A132:C132"/>
    <mergeCell ref="D132:F132"/>
    <mergeCell ref="A35:C35"/>
    <mergeCell ref="D35:F35"/>
    <mergeCell ref="A48:C48"/>
    <mergeCell ref="D48:F48"/>
    <mergeCell ref="A120:C120"/>
    <mergeCell ref="D120:F120"/>
    <mergeCell ref="A129:F129"/>
    <mergeCell ref="A130:C130"/>
    <mergeCell ref="D130:F130"/>
    <mergeCell ref="A117:F117"/>
    <mergeCell ref="A118:C118"/>
    <mergeCell ref="A106:C106"/>
    <mergeCell ref="A95:C95"/>
    <mergeCell ref="D95:F95"/>
    <mergeCell ref="A93:F93"/>
    <mergeCell ref="A96:C96"/>
    <mergeCell ref="A70:C70"/>
    <mergeCell ref="D70:F70"/>
    <mergeCell ref="A82:C82"/>
    <mergeCell ref="D82:F82"/>
    <mergeCell ref="A83:C83"/>
    <mergeCell ref="D83:F83"/>
    <mergeCell ref="A84:C84"/>
    <mergeCell ref="D84:F84"/>
    <mergeCell ref="A79:M79"/>
    <mergeCell ref="A91:M91"/>
    <mergeCell ref="A81:F81"/>
    <mergeCell ref="D96:F96"/>
    <mergeCell ref="A22:C22"/>
    <mergeCell ref="A94:C94"/>
    <mergeCell ref="D94:F94"/>
    <mergeCell ref="A60:C60"/>
    <mergeCell ref="D60:F60"/>
    <mergeCell ref="A57:F57"/>
    <mergeCell ref="A58:C58"/>
    <mergeCell ref="D58:F58"/>
    <mergeCell ref="A59:C59"/>
    <mergeCell ref="D59:F59"/>
    <mergeCell ref="A71:C71"/>
    <mergeCell ref="D71:F71"/>
    <mergeCell ref="A72:C72"/>
    <mergeCell ref="D72:F72"/>
    <mergeCell ref="A69:F69"/>
    <mergeCell ref="D22:F22"/>
    <mergeCell ref="A46:C46"/>
    <mergeCell ref="D46:F46"/>
    <mergeCell ref="A47:C47"/>
    <mergeCell ref="A34:C34"/>
    <mergeCell ref="D34:F34"/>
    <mergeCell ref="A44:F44"/>
    <mergeCell ref="A45:C45"/>
    <mergeCell ref="D45:F45"/>
    <mergeCell ref="A4:F4"/>
    <mergeCell ref="D5:F5"/>
    <mergeCell ref="D6:F6"/>
    <mergeCell ref="C1:D1"/>
    <mergeCell ref="A2:M2"/>
    <mergeCell ref="F1:M1"/>
    <mergeCell ref="D7:F7"/>
    <mergeCell ref="D8:F8"/>
    <mergeCell ref="A5:C5"/>
    <mergeCell ref="A6:C6"/>
    <mergeCell ref="A7:C7"/>
    <mergeCell ref="A8:C8"/>
  </mergeCells>
  <hyperlinks>
    <hyperlink ref="A1" location="Overview!A1" display="Back to Overview" xr:uid="{00000000-0004-0000-0C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pageSetUpPr fitToPage="1"/>
  </sheetPr>
  <dimension ref="A1:N254"/>
  <sheetViews>
    <sheetView zoomScale="90" zoomScaleNormal="90" zoomScaleSheetLayoutView="100" workbookViewId="0">
      <selection sqref="A1:H1"/>
    </sheetView>
  </sheetViews>
  <sheetFormatPr defaultColWidth="9.1796875" defaultRowHeight="12.5" x14ac:dyDescent="0.25"/>
  <cols>
    <col min="1" max="1" width="14.7265625" style="53" customWidth="1"/>
    <col min="2" max="2" width="8.7265625" style="53" customWidth="1"/>
    <col min="3" max="3" width="15.7265625" style="60" bestFit="1" customWidth="1"/>
    <col min="4" max="4" width="50.7265625" style="60" customWidth="1"/>
    <col min="5" max="5" width="14.7265625" style="61" customWidth="1"/>
    <col min="6" max="7" width="14.7265625" style="62" customWidth="1"/>
    <col min="8" max="8" width="14.7265625" style="53" customWidth="1"/>
    <col min="9" max="9" width="15.54296875" style="53" customWidth="1"/>
    <col min="10" max="13" width="9.1796875" style="53"/>
    <col min="14" max="14" width="9.453125" style="53" bestFit="1" customWidth="1"/>
    <col min="15" max="16384" width="9.1796875" style="53"/>
  </cols>
  <sheetData>
    <row r="1" spans="1:14" ht="66.75" customHeight="1" x14ac:dyDescent="0.25">
      <c r="A1" s="379" t="s">
        <v>351</v>
      </c>
      <c r="B1" s="379"/>
      <c r="C1" s="379"/>
      <c r="D1" s="379"/>
      <c r="E1" s="379"/>
      <c r="F1" s="379"/>
      <c r="G1" s="379"/>
      <c r="H1" s="379"/>
    </row>
    <row r="2" spans="1:14" s="54" customFormat="1" ht="25.5" customHeight="1" x14ac:dyDescent="0.25">
      <c r="A2" s="370" t="str">
        <f>Overview!B4&amp; " - Effective from "&amp;Overview!D4&amp;" - "&amp;Overview!E4&amp;" EDCM import charges"</f>
        <v>Southern Electric Power Distribution plc - Effective from 1 April 2021 - Final EDCM import charges</v>
      </c>
      <c r="B2" s="371"/>
      <c r="C2" s="371"/>
      <c r="D2" s="371"/>
      <c r="E2" s="371"/>
      <c r="F2" s="371"/>
      <c r="G2" s="371"/>
      <c r="H2" s="372"/>
    </row>
    <row r="3" spans="1:14" s="85" customFormat="1" ht="18" x14ac:dyDescent="0.25">
      <c r="A3" s="88"/>
      <c r="B3" s="88"/>
      <c r="C3" s="88"/>
      <c r="D3" s="89"/>
      <c r="E3" s="90"/>
      <c r="F3" s="90"/>
      <c r="G3" s="91"/>
      <c r="H3" s="91"/>
      <c r="I3" s="183"/>
      <c r="J3" s="183"/>
      <c r="K3" s="183"/>
      <c r="L3" s="183"/>
      <c r="M3" s="183"/>
      <c r="N3" s="183"/>
    </row>
    <row r="4" spans="1:14" ht="60.75" customHeight="1" x14ac:dyDescent="0.25">
      <c r="A4" s="55" t="s">
        <v>352</v>
      </c>
      <c r="B4" s="56" t="s">
        <v>353</v>
      </c>
      <c r="C4" s="55" t="s">
        <v>328</v>
      </c>
      <c r="D4" s="57" t="s">
        <v>354</v>
      </c>
      <c r="E4" s="132" t="str">
        <f>'Annex 2 EHV charges'!F10</f>
        <v>Import
Super Red
unit charge
(p/kWh)</v>
      </c>
      <c r="F4" s="132" t="str">
        <f>'Annex 2 EHV charges'!G10</f>
        <v>Import
fixed charge
(p/day)</v>
      </c>
      <c r="G4" s="132" t="str">
        <f>'Annex 2 EHV charges'!H10</f>
        <v>Import
capacity charge
(p/kVA/day)</v>
      </c>
      <c r="H4" s="132" t="str">
        <f>'Annex 2 EHV charges'!I10</f>
        <v>Import
exceeded capacity charge
(p/kVA/day)</v>
      </c>
    </row>
    <row r="5" spans="1:14" ht="12.75" customHeight="1" x14ac:dyDescent="0.25">
      <c r="A5" s="95" t="str">
        <f t="array" ref="A5">IFERROR(INDEX('Annex 2 EHV charges'!#REF!, MATCH(0, IF(ISBLANK('Annex 2 EHV charges'!#REF!),1, COUNTIF(A$4:$A4, 'Annex 2 EHV charges'!#REF!)), 0)),"")</f>
        <v/>
      </c>
      <c r="B5" s="95" t="str">
        <f>IF($A5="","",VLOOKUP($A5,'Annex 2 EHV charges'!$A:$O,2,0))</f>
        <v/>
      </c>
      <c r="C5" s="96" t="str">
        <f>IF($A5="","",VLOOKUP($A5,'Annex 2 EHV charges'!$A:$O,3,0))</f>
        <v/>
      </c>
      <c r="D5" s="95" t="str">
        <f>IF($A5="","",VLOOKUP($A5,'Annex 2 EHV charges'!$A:$O,7,0))</f>
        <v/>
      </c>
      <c r="E5" s="100" t="str">
        <f>IFERROR(IF(VLOOKUP($A5,'Annex 2 EHV charges'!$A:$O,8,FALSE)=0,"",VLOOKUP($A5,'Annex 2 EHV charges'!$A:$O,8,FALSE)),"")</f>
        <v/>
      </c>
      <c r="F5" s="101" t="str">
        <f>IFERROR(IF(VLOOKUP($A5,'Annex 2 EHV charges'!$A:$O,9,FALSE)=0,"",VLOOKUP($A5,'Annex 2 EHV charges'!$A:$O,9,FALSE)),"")</f>
        <v/>
      </c>
      <c r="G5" s="102" t="str">
        <f>IFERROR(IF(VLOOKUP($A5,'Annex 2 EHV charges'!$A:$O,10,FALSE)=0,"",VLOOKUP($A5,'Annex 2 EHV charges'!$A:$O,10,FALSE)),"")</f>
        <v/>
      </c>
      <c r="H5" s="102" t="str">
        <f>IFERROR(IF(VLOOKUP($A5,'Annex 2 EHV charges'!$A:$O,11,FALSE)=0,"",VLOOKUP($A5,'Annex 2 EHV charges'!$A:$O,11,FALSE)),"")</f>
        <v/>
      </c>
    </row>
    <row r="6" spans="1:14" ht="12.75" customHeight="1" x14ac:dyDescent="0.25">
      <c r="A6" s="95" t="str">
        <f t="array" ref="A6">IFERROR(INDEX('Annex 2 EHV charges'!#REF!, MATCH(0, IF(ISBLANK('Annex 2 EHV charges'!#REF!),1, COUNTIF(A$4:$A5, 'Annex 2 EHV charges'!#REF!)), 0)),"")</f>
        <v/>
      </c>
      <c r="B6" s="95" t="str">
        <f>IF($A6="","",VLOOKUP($A6,'Annex 2 EHV charges'!$A:$O,2,0))</f>
        <v/>
      </c>
      <c r="C6" s="96" t="str">
        <f>IF($A6="","",VLOOKUP($A6,'Annex 2 EHV charges'!$A:$O,3,0))</f>
        <v/>
      </c>
      <c r="D6" s="95" t="str">
        <f>IF($A6="","",VLOOKUP($A6,'Annex 2 EHV charges'!$A:$O,7,0))</f>
        <v/>
      </c>
      <c r="E6" s="100" t="str">
        <f>IFERROR(IF(VLOOKUP($A6,'Annex 2 EHV charges'!$A:$O,8,FALSE)=0,"",VLOOKUP($A6,'Annex 2 EHV charges'!$A:$O,8,FALSE)),"")</f>
        <v/>
      </c>
      <c r="F6" s="101" t="str">
        <f>IFERROR(IF(VLOOKUP($A6,'Annex 2 EHV charges'!$A:$O,9,FALSE)=0,"",VLOOKUP($A6,'Annex 2 EHV charges'!$A:$O,9,FALSE)),"")</f>
        <v/>
      </c>
      <c r="G6" s="102" t="str">
        <f>IFERROR(IF(VLOOKUP($A6,'Annex 2 EHV charges'!$A:$O,10,FALSE)=0,"",VLOOKUP($A6,'Annex 2 EHV charges'!$A:$O,10,FALSE)),"")</f>
        <v/>
      </c>
      <c r="H6" s="102" t="str">
        <f>IFERROR(IF(VLOOKUP($A6,'Annex 2 EHV charges'!$A:$O,11,FALSE)=0,"",VLOOKUP($A6,'Annex 2 EHV charges'!$A:$O,11,FALSE)),"")</f>
        <v/>
      </c>
    </row>
    <row r="7" spans="1:14" ht="12.75" customHeight="1" x14ac:dyDescent="0.25">
      <c r="A7" s="95" t="str">
        <f t="array" ref="A7">IFERROR(INDEX('Annex 2 EHV charges'!#REF!, MATCH(0, IF(ISBLANK('Annex 2 EHV charges'!#REF!),1, COUNTIF(A$4:$A6, 'Annex 2 EHV charges'!#REF!)), 0)),"")</f>
        <v/>
      </c>
      <c r="B7" s="95" t="str">
        <f>IF($A7="","",VLOOKUP($A7,'Annex 2 EHV charges'!$A:$O,2,0))</f>
        <v/>
      </c>
      <c r="C7" s="96" t="str">
        <f>IF($A7="","",VLOOKUP($A7,'Annex 2 EHV charges'!$A:$O,3,0))</f>
        <v/>
      </c>
      <c r="D7" s="95" t="str">
        <f>IF($A7="","",VLOOKUP($A7,'Annex 2 EHV charges'!$A:$O,7,0))</f>
        <v/>
      </c>
      <c r="E7" s="100" t="str">
        <f>IFERROR(IF(VLOOKUP($A7,'Annex 2 EHV charges'!$A:$O,8,FALSE)=0,"",VLOOKUP($A7,'Annex 2 EHV charges'!$A:$O,8,FALSE)),"")</f>
        <v/>
      </c>
      <c r="F7" s="101" t="str">
        <f>IFERROR(IF(VLOOKUP($A7,'Annex 2 EHV charges'!$A:$O,9,FALSE)=0,"",VLOOKUP($A7,'Annex 2 EHV charges'!$A:$O,9,FALSE)),"")</f>
        <v/>
      </c>
      <c r="G7" s="102" t="str">
        <f>IFERROR(IF(VLOOKUP($A7,'Annex 2 EHV charges'!$A:$O,10,FALSE)=0,"",VLOOKUP($A7,'Annex 2 EHV charges'!$A:$O,10,FALSE)),"")</f>
        <v/>
      </c>
      <c r="H7" s="102" t="str">
        <f>IFERROR(IF(VLOOKUP($A7,'Annex 2 EHV charges'!$A:$O,11,FALSE)=0,"",VLOOKUP($A7,'Annex 2 EHV charges'!$A:$O,11,FALSE)),"")</f>
        <v/>
      </c>
    </row>
    <row r="8" spans="1:14" ht="12.75" customHeight="1" x14ac:dyDescent="0.25">
      <c r="A8" s="95" t="str">
        <f t="array" ref="A8">IFERROR(INDEX('Annex 2 EHV charges'!#REF!, MATCH(0, IF(ISBLANK('Annex 2 EHV charges'!#REF!),1, COUNTIF(A$4:$A7, 'Annex 2 EHV charges'!#REF!)), 0)),"")</f>
        <v/>
      </c>
      <c r="B8" s="95" t="str">
        <f>IF($A8="","",VLOOKUP($A8,'Annex 2 EHV charges'!$A:$O,2,0))</f>
        <v/>
      </c>
      <c r="C8" s="96" t="str">
        <f>IF($A8="","",VLOOKUP($A8,'Annex 2 EHV charges'!$A:$O,3,0))</f>
        <v/>
      </c>
      <c r="D8" s="95" t="str">
        <f>IF($A8="","",VLOOKUP($A8,'Annex 2 EHV charges'!$A:$O,7,0))</f>
        <v/>
      </c>
      <c r="E8" s="100" t="str">
        <f>IFERROR(IF(VLOOKUP($A8,'Annex 2 EHV charges'!$A:$O,8,FALSE)=0,"",VLOOKUP($A8,'Annex 2 EHV charges'!$A:$O,8,FALSE)),"")</f>
        <v/>
      </c>
      <c r="F8" s="101" t="str">
        <f>IFERROR(IF(VLOOKUP($A8,'Annex 2 EHV charges'!$A:$O,9,FALSE)=0,"",VLOOKUP($A8,'Annex 2 EHV charges'!$A:$O,9,FALSE)),"")</f>
        <v/>
      </c>
      <c r="G8" s="102" t="str">
        <f>IFERROR(IF(VLOOKUP($A8,'Annex 2 EHV charges'!$A:$O,10,FALSE)=0,"",VLOOKUP($A8,'Annex 2 EHV charges'!$A:$O,10,FALSE)),"")</f>
        <v/>
      </c>
      <c r="H8" s="102" t="str">
        <f>IFERROR(IF(VLOOKUP($A8,'Annex 2 EHV charges'!$A:$O,11,FALSE)=0,"",VLOOKUP($A8,'Annex 2 EHV charges'!$A:$O,11,FALSE)),"")</f>
        <v/>
      </c>
    </row>
    <row r="9" spans="1:14" ht="12.75" customHeight="1" x14ac:dyDescent="0.25">
      <c r="A9" s="95" t="str">
        <f t="array" ref="A9">IFERROR(INDEX('Annex 2 EHV charges'!#REF!, MATCH(0, IF(ISBLANK('Annex 2 EHV charges'!#REF!),1, COUNTIF(A$4:$A8, 'Annex 2 EHV charges'!#REF!)), 0)),"")</f>
        <v/>
      </c>
      <c r="B9" s="95" t="str">
        <f>IF($A9="","",VLOOKUP($A9,'Annex 2 EHV charges'!$A:$O,2,0))</f>
        <v/>
      </c>
      <c r="C9" s="96" t="str">
        <f>IF($A9="","",VLOOKUP($A9,'Annex 2 EHV charges'!$A:$O,3,0))</f>
        <v/>
      </c>
      <c r="D9" s="95" t="str">
        <f>IF($A9="","",VLOOKUP($A9,'Annex 2 EHV charges'!$A:$O,7,0))</f>
        <v/>
      </c>
      <c r="E9" s="100" t="str">
        <f>IFERROR(IF(VLOOKUP($A9,'Annex 2 EHV charges'!$A:$O,8,FALSE)=0,"",VLOOKUP($A9,'Annex 2 EHV charges'!$A:$O,8,FALSE)),"")</f>
        <v/>
      </c>
      <c r="F9" s="101" t="str">
        <f>IFERROR(IF(VLOOKUP($A9,'Annex 2 EHV charges'!$A:$O,9,FALSE)=0,"",VLOOKUP($A9,'Annex 2 EHV charges'!$A:$O,9,FALSE)),"")</f>
        <v/>
      </c>
      <c r="G9" s="102" t="str">
        <f>IFERROR(IF(VLOOKUP($A9,'Annex 2 EHV charges'!$A:$O,10,FALSE)=0,"",VLOOKUP($A9,'Annex 2 EHV charges'!$A:$O,10,FALSE)),"")</f>
        <v/>
      </c>
      <c r="H9" s="102" t="str">
        <f>IFERROR(IF(VLOOKUP($A9,'Annex 2 EHV charges'!$A:$O,11,FALSE)=0,"",VLOOKUP($A9,'Annex 2 EHV charges'!$A:$O,11,FALSE)),"")</f>
        <v/>
      </c>
    </row>
    <row r="10" spans="1:14" ht="12.75" customHeight="1" x14ac:dyDescent="0.25">
      <c r="A10" s="95" t="str">
        <f t="array" ref="A10">IFERROR(INDEX('Annex 2 EHV charges'!#REF!, MATCH(0, IF(ISBLANK('Annex 2 EHV charges'!#REF!),1, COUNTIF(A$4:$A9, 'Annex 2 EHV charges'!#REF!)), 0)),"")</f>
        <v/>
      </c>
      <c r="B10" s="95" t="str">
        <f>IF($A10="","",VLOOKUP($A10,'Annex 2 EHV charges'!$A:$O,2,0))</f>
        <v/>
      </c>
      <c r="C10" s="96" t="str">
        <f>IF($A10="","",VLOOKUP($A10,'Annex 2 EHV charges'!$A:$O,3,0))</f>
        <v/>
      </c>
      <c r="D10" s="95" t="str">
        <f>IF($A10="","",VLOOKUP($A10,'Annex 2 EHV charges'!$A:$O,7,0))</f>
        <v/>
      </c>
      <c r="E10" s="100" t="str">
        <f>IFERROR(IF(VLOOKUP($A10,'Annex 2 EHV charges'!$A:$O,8,FALSE)=0,"",VLOOKUP($A10,'Annex 2 EHV charges'!$A:$O,8,FALSE)),"")</f>
        <v/>
      </c>
      <c r="F10" s="101" t="str">
        <f>IFERROR(IF(VLOOKUP($A10,'Annex 2 EHV charges'!$A:$O,9,FALSE)=0,"",VLOOKUP($A10,'Annex 2 EHV charges'!$A:$O,9,FALSE)),"")</f>
        <v/>
      </c>
      <c r="G10" s="102" t="str">
        <f>IFERROR(IF(VLOOKUP($A10,'Annex 2 EHV charges'!$A:$O,10,FALSE)=0,"",VLOOKUP($A10,'Annex 2 EHV charges'!$A:$O,10,FALSE)),"")</f>
        <v/>
      </c>
      <c r="H10" s="102" t="str">
        <f>IFERROR(IF(VLOOKUP($A10,'Annex 2 EHV charges'!$A:$O,11,FALSE)=0,"",VLOOKUP($A10,'Annex 2 EHV charges'!$A:$O,11,FALSE)),"")</f>
        <v/>
      </c>
    </row>
    <row r="11" spans="1:14" ht="12.75" customHeight="1" x14ac:dyDescent="0.25">
      <c r="A11" s="95" t="str">
        <f t="array" ref="A11">IFERROR(INDEX('Annex 2 EHV charges'!#REF!, MATCH(0, IF(ISBLANK('Annex 2 EHV charges'!#REF!),1, COUNTIF(A$4:$A10, 'Annex 2 EHV charges'!#REF!)), 0)),"")</f>
        <v/>
      </c>
      <c r="B11" s="95" t="str">
        <f>IF($A11="","",VLOOKUP($A11,'Annex 2 EHV charges'!$A:$O,2,0))</f>
        <v/>
      </c>
      <c r="C11" s="96" t="str">
        <f>IF($A11="","",VLOOKUP($A11,'Annex 2 EHV charges'!$A:$O,3,0))</f>
        <v/>
      </c>
      <c r="D11" s="95" t="str">
        <f>IF($A11="","",VLOOKUP($A11,'Annex 2 EHV charges'!$A:$O,7,0))</f>
        <v/>
      </c>
      <c r="E11" s="100" t="str">
        <f>IFERROR(IF(VLOOKUP($A11,'Annex 2 EHV charges'!$A:$O,8,FALSE)=0,"",VLOOKUP($A11,'Annex 2 EHV charges'!$A:$O,8,FALSE)),"")</f>
        <v/>
      </c>
      <c r="F11" s="101" t="str">
        <f>IFERROR(IF(VLOOKUP($A11,'Annex 2 EHV charges'!$A:$O,9,FALSE)=0,"",VLOOKUP($A11,'Annex 2 EHV charges'!$A:$O,9,FALSE)),"")</f>
        <v/>
      </c>
      <c r="G11" s="102" t="str">
        <f>IFERROR(IF(VLOOKUP($A11,'Annex 2 EHV charges'!$A:$O,10,FALSE)=0,"",VLOOKUP($A11,'Annex 2 EHV charges'!$A:$O,10,FALSE)),"")</f>
        <v/>
      </c>
      <c r="H11" s="102" t="str">
        <f>IFERROR(IF(VLOOKUP($A11,'Annex 2 EHV charges'!$A:$O,11,FALSE)=0,"",VLOOKUP($A11,'Annex 2 EHV charges'!$A:$O,11,FALSE)),"")</f>
        <v/>
      </c>
    </row>
    <row r="12" spans="1:14" ht="12.75" customHeight="1" x14ac:dyDescent="0.25">
      <c r="A12" s="95" t="str">
        <f t="array" ref="A12">IFERROR(INDEX('Annex 2 EHV charges'!#REF!, MATCH(0, IF(ISBLANK('Annex 2 EHV charges'!#REF!),1, COUNTIF(A$4:$A11, 'Annex 2 EHV charges'!#REF!)), 0)),"")</f>
        <v/>
      </c>
      <c r="B12" s="95" t="str">
        <f>IF($A12="","",VLOOKUP($A12,'Annex 2 EHV charges'!$A:$O,2,0))</f>
        <v/>
      </c>
      <c r="C12" s="96" t="str">
        <f>IF($A12="","",VLOOKUP($A12,'Annex 2 EHV charges'!$A:$O,3,0))</f>
        <v/>
      </c>
      <c r="D12" s="95" t="str">
        <f>IF($A12="","",VLOOKUP($A12,'Annex 2 EHV charges'!$A:$O,7,0))</f>
        <v/>
      </c>
      <c r="E12" s="100" t="str">
        <f>IFERROR(IF(VLOOKUP($A12,'Annex 2 EHV charges'!$A:$O,8,FALSE)=0,"",VLOOKUP($A12,'Annex 2 EHV charges'!$A:$O,8,FALSE)),"")</f>
        <v/>
      </c>
      <c r="F12" s="101" t="str">
        <f>IFERROR(IF(VLOOKUP($A12,'Annex 2 EHV charges'!$A:$O,9,FALSE)=0,"",VLOOKUP($A12,'Annex 2 EHV charges'!$A:$O,9,FALSE)),"")</f>
        <v/>
      </c>
      <c r="G12" s="102" t="str">
        <f>IFERROR(IF(VLOOKUP($A12,'Annex 2 EHV charges'!$A:$O,10,FALSE)=0,"",VLOOKUP($A12,'Annex 2 EHV charges'!$A:$O,10,FALSE)),"")</f>
        <v/>
      </c>
      <c r="H12" s="102" t="str">
        <f>IFERROR(IF(VLOOKUP($A12,'Annex 2 EHV charges'!$A:$O,11,FALSE)=0,"",VLOOKUP($A12,'Annex 2 EHV charges'!$A:$O,11,FALSE)),"")</f>
        <v/>
      </c>
    </row>
    <row r="13" spans="1:14" ht="12.75" customHeight="1" x14ac:dyDescent="0.25">
      <c r="A13" s="95" t="str">
        <f t="array" ref="A13">IFERROR(INDEX('Annex 2 EHV charges'!#REF!, MATCH(0, IF(ISBLANK('Annex 2 EHV charges'!#REF!),1, COUNTIF(A$4:$A12, 'Annex 2 EHV charges'!#REF!)), 0)),"")</f>
        <v/>
      </c>
      <c r="B13" s="95" t="str">
        <f>IF($A13="","",VLOOKUP($A13,'Annex 2 EHV charges'!$A:$O,2,0))</f>
        <v/>
      </c>
      <c r="C13" s="96" t="str">
        <f>IF($A13="","",VLOOKUP($A13,'Annex 2 EHV charges'!$A:$O,3,0))</f>
        <v/>
      </c>
      <c r="D13" s="95" t="str">
        <f>IF($A13="","",VLOOKUP($A13,'Annex 2 EHV charges'!$A:$O,7,0))</f>
        <v/>
      </c>
      <c r="E13" s="100" t="str">
        <f>IFERROR(IF(VLOOKUP($A13,'Annex 2 EHV charges'!$A:$O,8,FALSE)=0,"",VLOOKUP($A13,'Annex 2 EHV charges'!$A:$O,8,FALSE)),"")</f>
        <v/>
      </c>
      <c r="F13" s="101" t="str">
        <f>IFERROR(IF(VLOOKUP($A13,'Annex 2 EHV charges'!$A:$O,9,FALSE)=0,"",VLOOKUP($A13,'Annex 2 EHV charges'!$A:$O,9,FALSE)),"")</f>
        <v/>
      </c>
      <c r="G13" s="102" t="str">
        <f>IFERROR(IF(VLOOKUP($A13,'Annex 2 EHV charges'!$A:$O,10,FALSE)=0,"",VLOOKUP($A13,'Annex 2 EHV charges'!$A:$O,10,FALSE)),"")</f>
        <v/>
      </c>
      <c r="H13" s="102" t="str">
        <f>IFERROR(IF(VLOOKUP($A13,'Annex 2 EHV charges'!$A:$O,11,FALSE)=0,"",VLOOKUP($A13,'Annex 2 EHV charges'!$A:$O,11,FALSE)),"")</f>
        <v/>
      </c>
    </row>
    <row r="14" spans="1:14" ht="12.75" customHeight="1" x14ac:dyDescent="0.25">
      <c r="A14" s="95" t="str">
        <f t="array" ref="A14">IFERROR(INDEX('Annex 2 EHV charges'!#REF!, MATCH(0, IF(ISBLANK('Annex 2 EHV charges'!#REF!),1, COUNTIF(A$4:$A13, 'Annex 2 EHV charges'!#REF!)), 0)),"")</f>
        <v/>
      </c>
      <c r="B14" s="95" t="str">
        <f>IF($A14="","",VLOOKUP($A14,'Annex 2 EHV charges'!$A:$O,2,0))</f>
        <v/>
      </c>
      <c r="C14" s="96" t="str">
        <f>IF($A14="","",VLOOKUP($A14,'Annex 2 EHV charges'!$A:$O,3,0))</f>
        <v/>
      </c>
      <c r="D14" s="95" t="str">
        <f>IF($A14="","",VLOOKUP($A14,'Annex 2 EHV charges'!$A:$O,7,0))</f>
        <v/>
      </c>
      <c r="E14" s="100" t="str">
        <f>IFERROR(IF(VLOOKUP($A14,'Annex 2 EHV charges'!$A:$O,8,FALSE)=0,"",VLOOKUP($A14,'Annex 2 EHV charges'!$A:$O,8,FALSE)),"")</f>
        <v/>
      </c>
      <c r="F14" s="101" t="str">
        <f>IFERROR(IF(VLOOKUP($A14,'Annex 2 EHV charges'!$A:$O,9,FALSE)=0,"",VLOOKUP($A14,'Annex 2 EHV charges'!$A:$O,9,FALSE)),"")</f>
        <v/>
      </c>
      <c r="G14" s="102" t="str">
        <f>IFERROR(IF(VLOOKUP($A14,'Annex 2 EHV charges'!$A:$O,10,FALSE)=0,"",VLOOKUP($A14,'Annex 2 EHV charges'!$A:$O,10,FALSE)),"")</f>
        <v/>
      </c>
      <c r="H14" s="102" t="str">
        <f>IFERROR(IF(VLOOKUP($A14,'Annex 2 EHV charges'!$A:$O,11,FALSE)=0,"",VLOOKUP($A14,'Annex 2 EHV charges'!$A:$O,11,FALSE)),"")</f>
        <v/>
      </c>
    </row>
    <row r="15" spans="1:14" ht="12.75" customHeight="1" x14ac:dyDescent="0.25">
      <c r="A15" s="95" t="str">
        <f t="array" ref="A15">IFERROR(INDEX('Annex 2 EHV charges'!#REF!, MATCH(0, IF(ISBLANK('Annex 2 EHV charges'!#REF!),1, COUNTIF(A$4:$A14, 'Annex 2 EHV charges'!#REF!)), 0)),"")</f>
        <v/>
      </c>
      <c r="B15" s="95" t="str">
        <f>IF($A15="","",VLOOKUP($A15,'Annex 2 EHV charges'!$A:$O,2,0))</f>
        <v/>
      </c>
      <c r="C15" s="96" t="str">
        <f>IF($A15="","",VLOOKUP($A15,'Annex 2 EHV charges'!$A:$O,3,0))</f>
        <v/>
      </c>
      <c r="D15" s="95" t="str">
        <f>IF($A15="","",VLOOKUP($A15,'Annex 2 EHV charges'!$A:$O,7,0))</f>
        <v/>
      </c>
      <c r="E15" s="100" t="str">
        <f>IFERROR(IF(VLOOKUP($A15,'Annex 2 EHV charges'!$A:$O,8,FALSE)=0,"",VLOOKUP($A15,'Annex 2 EHV charges'!$A:$O,8,FALSE)),"")</f>
        <v/>
      </c>
      <c r="F15" s="101" t="str">
        <f>IFERROR(IF(VLOOKUP($A15,'Annex 2 EHV charges'!$A:$O,9,FALSE)=0,"",VLOOKUP($A15,'Annex 2 EHV charges'!$A:$O,9,FALSE)),"")</f>
        <v/>
      </c>
      <c r="G15" s="102" t="str">
        <f>IFERROR(IF(VLOOKUP($A15,'Annex 2 EHV charges'!$A:$O,10,FALSE)=0,"",VLOOKUP($A15,'Annex 2 EHV charges'!$A:$O,10,FALSE)),"")</f>
        <v/>
      </c>
      <c r="H15" s="102" t="str">
        <f>IFERROR(IF(VLOOKUP($A15,'Annex 2 EHV charges'!$A:$O,11,FALSE)=0,"",VLOOKUP($A15,'Annex 2 EHV charges'!$A:$O,11,FALSE)),"")</f>
        <v/>
      </c>
    </row>
    <row r="16" spans="1:14" ht="12.75" customHeight="1" x14ac:dyDescent="0.25">
      <c r="A16" s="95" t="str">
        <f t="array" ref="A16">IFERROR(INDEX('Annex 2 EHV charges'!#REF!, MATCH(0, IF(ISBLANK('Annex 2 EHV charges'!#REF!),1, COUNTIF(A$4:$A15, 'Annex 2 EHV charges'!#REF!)), 0)),"")</f>
        <v/>
      </c>
      <c r="B16" s="95" t="str">
        <f>IF($A16="","",VLOOKUP($A16,'Annex 2 EHV charges'!$A:$O,2,0))</f>
        <v/>
      </c>
      <c r="C16" s="96" t="str">
        <f>IF($A16="","",VLOOKUP($A16,'Annex 2 EHV charges'!$A:$O,3,0))</f>
        <v/>
      </c>
      <c r="D16" s="95" t="str">
        <f>IF($A16="","",VLOOKUP($A16,'Annex 2 EHV charges'!$A:$O,7,0))</f>
        <v/>
      </c>
      <c r="E16" s="100" t="str">
        <f>IFERROR(IF(VLOOKUP($A16,'Annex 2 EHV charges'!$A:$O,8,FALSE)=0,"",VLOOKUP($A16,'Annex 2 EHV charges'!$A:$O,8,FALSE)),"")</f>
        <v/>
      </c>
      <c r="F16" s="101" t="str">
        <f>IFERROR(IF(VLOOKUP($A16,'Annex 2 EHV charges'!$A:$O,9,FALSE)=0,"",VLOOKUP($A16,'Annex 2 EHV charges'!$A:$O,9,FALSE)),"")</f>
        <v/>
      </c>
      <c r="G16" s="102" t="str">
        <f>IFERROR(IF(VLOOKUP($A16,'Annex 2 EHV charges'!$A:$O,10,FALSE)=0,"",VLOOKUP($A16,'Annex 2 EHV charges'!$A:$O,10,FALSE)),"")</f>
        <v/>
      </c>
      <c r="H16" s="102" t="str">
        <f>IFERROR(IF(VLOOKUP($A16,'Annex 2 EHV charges'!$A:$O,11,FALSE)=0,"",VLOOKUP($A16,'Annex 2 EHV charges'!$A:$O,11,FALSE)),"")</f>
        <v/>
      </c>
    </row>
    <row r="17" spans="1:8" ht="12.75" customHeight="1" x14ac:dyDescent="0.25">
      <c r="A17" s="95" t="str">
        <f t="array" ref="A17">IFERROR(INDEX('Annex 2 EHV charges'!#REF!, MATCH(0, IF(ISBLANK('Annex 2 EHV charges'!#REF!),1, COUNTIF(A$4:$A16, 'Annex 2 EHV charges'!#REF!)), 0)),"")</f>
        <v/>
      </c>
      <c r="B17" s="95" t="str">
        <f>IF($A17="","",VLOOKUP($A17,'Annex 2 EHV charges'!$A:$O,2,0))</f>
        <v/>
      </c>
      <c r="C17" s="96" t="str">
        <f>IF($A17="","",VLOOKUP($A17,'Annex 2 EHV charges'!$A:$O,3,0))</f>
        <v/>
      </c>
      <c r="D17" s="95" t="str">
        <f>IF($A17="","",VLOOKUP($A17,'Annex 2 EHV charges'!$A:$O,7,0))</f>
        <v/>
      </c>
      <c r="E17" s="100" t="str">
        <f>IFERROR(IF(VLOOKUP($A17,'Annex 2 EHV charges'!$A:$O,8,FALSE)=0,"",VLOOKUP($A17,'Annex 2 EHV charges'!$A:$O,8,FALSE)),"")</f>
        <v/>
      </c>
      <c r="F17" s="101" t="str">
        <f>IFERROR(IF(VLOOKUP($A17,'Annex 2 EHV charges'!$A:$O,9,FALSE)=0,"",VLOOKUP($A17,'Annex 2 EHV charges'!$A:$O,9,FALSE)),"")</f>
        <v/>
      </c>
      <c r="G17" s="102" t="str">
        <f>IFERROR(IF(VLOOKUP($A17,'Annex 2 EHV charges'!$A:$O,10,FALSE)=0,"",VLOOKUP($A17,'Annex 2 EHV charges'!$A:$O,10,FALSE)),"")</f>
        <v/>
      </c>
      <c r="H17" s="102" t="str">
        <f>IFERROR(IF(VLOOKUP($A17,'Annex 2 EHV charges'!$A:$O,11,FALSE)=0,"",VLOOKUP($A17,'Annex 2 EHV charges'!$A:$O,11,FALSE)),"")</f>
        <v/>
      </c>
    </row>
    <row r="18" spans="1:8" ht="12.75" customHeight="1" x14ac:dyDescent="0.25">
      <c r="A18" s="95" t="str">
        <f t="array" ref="A18">IFERROR(INDEX('Annex 2 EHV charges'!#REF!, MATCH(0, IF(ISBLANK('Annex 2 EHV charges'!#REF!),1, COUNTIF(A$4:$A17, 'Annex 2 EHV charges'!#REF!)), 0)),"")</f>
        <v/>
      </c>
      <c r="B18" s="95" t="str">
        <f>IF($A18="","",VLOOKUP($A18,'Annex 2 EHV charges'!$A:$O,2,0))</f>
        <v/>
      </c>
      <c r="C18" s="96" t="str">
        <f>IF($A18="","",VLOOKUP($A18,'Annex 2 EHV charges'!$A:$O,3,0))</f>
        <v/>
      </c>
      <c r="D18" s="95" t="str">
        <f>IF($A18="","",VLOOKUP($A18,'Annex 2 EHV charges'!$A:$O,7,0))</f>
        <v/>
      </c>
      <c r="E18" s="100" t="str">
        <f>IFERROR(IF(VLOOKUP($A18,'Annex 2 EHV charges'!$A:$O,8,FALSE)=0,"",VLOOKUP($A18,'Annex 2 EHV charges'!$A:$O,8,FALSE)),"")</f>
        <v/>
      </c>
      <c r="F18" s="101" t="str">
        <f>IFERROR(IF(VLOOKUP($A18,'Annex 2 EHV charges'!$A:$O,9,FALSE)=0,"",VLOOKUP($A18,'Annex 2 EHV charges'!$A:$O,9,FALSE)),"")</f>
        <v/>
      </c>
      <c r="G18" s="102" t="str">
        <f>IFERROR(IF(VLOOKUP($A18,'Annex 2 EHV charges'!$A:$O,10,FALSE)=0,"",VLOOKUP($A18,'Annex 2 EHV charges'!$A:$O,10,FALSE)),"")</f>
        <v/>
      </c>
      <c r="H18" s="102" t="str">
        <f>IFERROR(IF(VLOOKUP($A18,'Annex 2 EHV charges'!$A:$O,11,FALSE)=0,"",VLOOKUP($A18,'Annex 2 EHV charges'!$A:$O,11,FALSE)),"")</f>
        <v/>
      </c>
    </row>
    <row r="19" spans="1:8" ht="12.75" customHeight="1" x14ac:dyDescent="0.25">
      <c r="A19" s="95" t="str">
        <f t="array" ref="A19">IFERROR(INDEX('Annex 2 EHV charges'!#REF!, MATCH(0, IF(ISBLANK('Annex 2 EHV charges'!#REF!),1, COUNTIF(A$4:$A18, 'Annex 2 EHV charges'!#REF!)), 0)),"")</f>
        <v/>
      </c>
      <c r="B19" s="95" t="str">
        <f>IF($A19="","",VLOOKUP($A19,'Annex 2 EHV charges'!$A:$O,2,0))</f>
        <v/>
      </c>
      <c r="C19" s="96" t="str">
        <f>IF($A19="","",VLOOKUP($A19,'Annex 2 EHV charges'!$A:$O,3,0))</f>
        <v/>
      </c>
      <c r="D19" s="95" t="str">
        <f>IF($A19="","",VLOOKUP($A19,'Annex 2 EHV charges'!$A:$O,7,0))</f>
        <v/>
      </c>
      <c r="E19" s="100" t="str">
        <f>IFERROR(IF(VLOOKUP($A19,'Annex 2 EHV charges'!$A:$O,8,FALSE)=0,"",VLOOKUP($A19,'Annex 2 EHV charges'!$A:$O,8,FALSE)),"")</f>
        <v/>
      </c>
      <c r="F19" s="101" t="str">
        <f>IFERROR(IF(VLOOKUP($A19,'Annex 2 EHV charges'!$A:$O,9,FALSE)=0,"",VLOOKUP($A19,'Annex 2 EHV charges'!$A:$O,9,FALSE)),"")</f>
        <v/>
      </c>
      <c r="G19" s="102" t="str">
        <f>IFERROR(IF(VLOOKUP($A19,'Annex 2 EHV charges'!$A:$O,10,FALSE)=0,"",VLOOKUP($A19,'Annex 2 EHV charges'!$A:$O,10,FALSE)),"")</f>
        <v/>
      </c>
      <c r="H19" s="102" t="str">
        <f>IFERROR(IF(VLOOKUP($A19,'Annex 2 EHV charges'!$A:$O,11,FALSE)=0,"",VLOOKUP($A19,'Annex 2 EHV charges'!$A:$O,11,FALSE)),"")</f>
        <v/>
      </c>
    </row>
    <row r="20" spans="1:8" ht="12.75" customHeight="1" x14ac:dyDescent="0.25">
      <c r="A20" s="95" t="str">
        <f t="array" ref="A20">IFERROR(INDEX('Annex 2 EHV charges'!#REF!, MATCH(0, IF(ISBLANK('Annex 2 EHV charges'!#REF!),1, COUNTIF(A$4:$A19, 'Annex 2 EHV charges'!#REF!)), 0)),"")</f>
        <v/>
      </c>
      <c r="B20" s="95" t="str">
        <f>IF($A20="","",VLOOKUP($A20,'Annex 2 EHV charges'!$A:$O,2,0))</f>
        <v/>
      </c>
      <c r="C20" s="96" t="str">
        <f>IF($A20="","",VLOOKUP($A20,'Annex 2 EHV charges'!$A:$O,3,0))</f>
        <v/>
      </c>
      <c r="D20" s="95" t="str">
        <f>IF($A20="","",VLOOKUP($A20,'Annex 2 EHV charges'!$A:$O,7,0))</f>
        <v/>
      </c>
      <c r="E20" s="100" t="str">
        <f>IFERROR(IF(VLOOKUP($A20,'Annex 2 EHV charges'!$A:$O,8,FALSE)=0,"",VLOOKUP($A20,'Annex 2 EHV charges'!$A:$O,8,FALSE)),"")</f>
        <v/>
      </c>
      <c r="F20" s="101" t="str">
        <f>IFERROR(IF(VLOOKUP($A20,'Annex 2 EHV charges'!$A:$O,9,FALSE)=0,"",VLOOKUP($A20,'Annex 2 EHV charges'!$A:$O,9,FALSE)),"")</f>
        <v/>
      </c>
      <c r="G20" s="102" t="str">
        <f>IFERROR(IF(VLOOKUP($A20,'Annex 2 EHV charges'!$A:$O,10,FALSE)=0,"",VLOOKUP($A20,'Annex 2 EHV charges'!$A:$O,10,FALSE)),"")</f>
        <v/>
      </c>
      <c r="H20" s="102" t="str">
        <f>IFERROR(IF(VLOOKUP($A20,'Annex 2 EHV charges'!$A:$O,11,FALSE)=0,"",VLOOKUP($A20,'Annex 2 EHV charges'!$A:$O,11,FALSE)),"")</f>
        <v/>
      </c>
    </row>
    <row r="21" spans="1:8" ht="12.75" customHeight="1" x14ac:dyDescent="0.25">
      <c r="A21" s="95" t="str">
        <f t="array" ref="A21">IFERROR(INDEX('Annex 2 EHV charges'!#REF!, MATCH(0, IF(ISBLANK('Annex 2 EHV charges'!#REF!),1, COUNTIF(A$4:$A20, 'Annex 2 EHV charges'!#REF!)), 0)),"")</f>
        <v/>
      </c>
      <c r="B21" s="95" t="str">
        <f>IF($A21="","",VLOOKUP($A21,'Annex 2 EHV charges'!$A:$O,2,0))</f>
        <v/>
      </c>
      <c r="C21" s="96" t="str">
        <f>IF($A21="","",VLOOKUP($A21,'Annex 2 EHV charges'!$A:$O,3,0))</f>
        <v/>
      </c>
      <c r="D21" s="95" t="str">
        <f>IF($A21="","",VLOOKUP($A21,'Annex 2 EHV charges'!$A:$O,7,0))</f>
        <v/>
      </c>
      <c r="E21" s="100" t="str">
        <f>IFERROR(IF(VLOOKUP($A21,'Annex 2 EHV charges'!$A:$O,8,FALSE)=0,"",VLOOKUP($A21,'Annex 2 EHV charges'!$A:$O,8,FALSE)),"")</f>
        <v/>
      </c>
      <c r="F21" s="101" t="str">
        <f>IFERROR(IF(VLOOKUP($A21,'Annex 2 EHV charges'!$A:$O,9,FALSE)=0,"",VLOOKUP($A21,'Annex 2 EHV charges'!$A:$O,9,FALSE)),"")</f>
        <v/>
      </c>
      <c r="G21" s="102" t="str">
        <f>IFERROR(IF(VLOOKUP($A21,'Annex 2 EHV charges'!$A:$O,10,FALSE)=0,"",VLOOKUP($A21,'Annex 2 EHV charges'!$A:$O,10,FALSE)),"")</f>
        <v/>
      </c>
      <c r="H21" s="102" t="str">
        <f>IFERROR(IF(VLOOKUP($A21,'Annex 2 EHV charges'!$A:$O,11,FALSE)=0,"",VLOOKUP($A21,'Annex 2 EHV charges'!$A:$O,11,FALSE)),"")</f>
        <v/>
      </c>
    </row>
    <row r="22" spans="1:8" ht="12.75" customHeight="1" x14ac:dyDescent="0.25">
      <c r="A22" s="95" t="str">
        <f t="array" ref="A22">IFERROR(INDEX('Annex 2 EHV charges'!#REF!, MATCH(0, IF(ISBLANK('Annex 2 EHV charges'!#REF!),1, COUNTIF(A$4:$A21, 'Annex 2 EHV charges'!#REF!)), 0)),"")</f>
        <v/>
      </c>
      <c r="B22" s="95" t="str">
        <f>IF($A22="","",VLOOKUP($A22,'Annex 2 EHV charges'!$A:$O,2,0))</f>
        <v/>
      </c>
      <c r="C22" s="96" t="str">
        <f>IF($A22="","",VLOOKUP($A22,'Annex 2 EHV charges'!$A:$O,3,0))</f>
        <v/>
      </c>
      <c r="D22" s="95" t="str">
        <f>IF($A22="","",VLOOKUP($A22,'Annex 2 EHV charges'!$A:$O,7,0))</f>
        <v/>
      </c>
      <c r="E22" s="100" t="str">
        <f>IFERROR(IF(VLOOKUP($A22,'Annex 2 EHV charges'!$A:$O,8,FALSE)=0,"",VLOOKUP($A22,'Annex 2 EHV charges'!$A:$O,8,FALSE)),"")</f>
        <v/>
      </c>
      <c r="F22" s="101" t="str">
        <f>IFERROR(IF(VLOOKUP($A22,'Annex 2 EHV charges'!$A:$O,9,FALSE)=0,"",VLOOKUP($A22,'Annex 2 EHV charges'!$A:$O,9,FALSE)),"")</f>
        <v/>
      </c>
      <c r="G22" s="102" t="str">
        <f>IFERROR(IF(VLOOKUP($A22,'Annex 2 EHV charges'!$A:$O,10,FALSE)=0,"",VLOOKUP($A22,'Annex 2 EHV charges'!$A:$O,10,FALSE)),"")</f>
        <v/>
      </c>
      <c r="H22" s="102" t="str">
        <f>IFERROR(IF(VLOOKUP($A22,'Annex 2 EHV charges'!$A:$O,11,FALSE)=0,"",VLOOKUP($A22,'Annex 2 EHV charges'!$A:$O,11,FALSE)),"")</f>
        <v/>
      </c>
    </row>
    <row r="23" spans="1:8" ht="12.75" customHeight="1" x14ac:dyDescent="0.25">
      <c r="A23" s="95" t="str">
        <f t="array" ref="A23">IFERROR(INDEX('Annex 2 EHV charges'!#REF!, MATCH(0, IF(ISBLANK('Annex 2 EHV charges'!#REF!),1, COUNTIF(A$4:$A22, 'Annex 2 EHV charges'!#REF!)), 0)),"")</f>
        <v/>
      </c>
      <c r="B23" s="95" t="str">
        <f>IF($A23="","",VLOOKUP($A23,'Annex 2 EHV charges'!$A:$O,2,0))</f>
        <v/>
      </c>
      <c r="C23" s="96" t="str">
        <f>IF($A23="","",VLOOKUP($A23,'Annex 2 EHV charges'!$A:$O,3,0))</f>
        <v/>
      </c>
      <c r="D23" s="95" t="str">
        <f>IF($A23="","",VLOOKUP($A23,'Annex 2 EHV charges'!$A:$O,7,0))</f>
        <v/>
      </c>
      <c r="E23" s="100" t="str">
        <f>IFERROR(IF(VLOOKUP($A23,'Annex 2 EHV charges'!$A:$O,8,FALSE)=0,"",VLOOKUP($A23,'Annex 2 EHV charges'!$A:$O,8,FALSE)),"")</f>
        <v/>
      </c>
      <c r="F23" s="101" t="str">
        <f>IFERROR(IF(VLOOKUP($A23,'Annex 2 EHV charges'!$A:$O,9,FALSE)=0,"",VLOOKUP($A23,'Annex 2 EHV charges'!$A:$O,9,FALSE)),"")</f>
        <v/>
      </c>
      <c r="G23" s="102" t="str">
        <f>IFERROR(IF(VLOOKUP($A23,'Annex 2 EHV charges'!$A:$O,10,FALSE)=0,"",VLOOKUP($A23,'Annex 2 EHV charges'!$A:$O,10,FALSE)),"")</f>
        <v/>
      </c>
      <c r="H23" s="102" t="str">
        <f>IFERROR(IF(VLOOKUP($A23,'Annex 2 EHV charges'!$A:$O,11,FALSE)=0,"",VLOOKUP($A23,'Annex 2 EHV charges'!$A:$O,11,FALSE)),"")</f>
        <v/>
      </c>
    </row>
    <row r="24" spans="1:8" ht="12.75" customHeight="1" x14ac:dyDescent="0.25">
      <c r="A24" s="95" t="str">
        <f t="array" ref="A24">IFERROR(INDEX('Annex 2 EHV charges'!#REF!, MATCH(0, IF(ISBLANK('Annex 2 EHV charges'!#REF!),1, COUNTIF(A$4:$A23, 'Annex 2 EHV charges'!#REF!)), 0)),"")</f>
        <v/>
      </c>
      <c r="B24" s="95" t="str">
        <f>IF($A24="","",VLOOKUP($A24,'Annex 2 EHV charges'!$A:$O,2,0))</f>
        <v/>
      </c>
      <c r="C24" s="96" t="str">
        <f>IF($A24="","",VLOOKUP($A24,'Annex 2 EHV charges'!$A:$O,3,0))</f>
        <v/>
      </c>
      <c r="D24" s="95" t="str">
        <f>IF($A24="","",VLOOKUP($A24,'Annex 2 EHV charges'!$A:$O,7,0))</f>
        <v/>
      </c>
      <c r="E24" s="100" t="str">
        <f>IFERROR(IF(VLOOKUP($A24,'Annex 2 EHV charges'!$A:$O,8,FALSE)=0,"",VLOOKUP($A24,'Annex 2 EHV charges'!$A:$O,8,FALSE)),"")</f>
        <v/>
      </c>
      <c r="F24" s="101" t="str">
        <f>IFERROR(IF(VLOOKUP($A24,'Annex 2 EHV charges'!$A:$O,9,FALSE)=0,"",VLOOKUP($A24,'Annex 2 EHV charges'!$A:$O,9,FALSE)),"")</f>
        <v/>
      </c>
      <c r="G24" s="102" t="str">
        <f>IFERROR(IF(VLOOKUP($A24,'Annex 2 EHV charges'!$A:$O,10,FALSE)=0,"",VLOOKUP($A24,'Annex 2 EHV charges'!$A:$O,10,FALSE)),"")</f>
        <v/>
      </c>
      <c r="H24" s="102" t="str">
        <f>IFERROR(IF(VLOOKUP($A24,'Annex 2 EHV charges'!$A:$O,11,FALSE)=0,"",VLOOKUP($A24,'Annex 2 EHV charges'!$A:$O,11,FALSE)),"")</f>
        <v/>
      </c>
    </row>
    <row r="25" spans="1:8" ht="12.75" customHeight="1" x14ac:dyDescent="0.25">
      <c r="A25" s="95" t="str">
        <f t="array" ref="A25">IFERROR(INDEX('Annex 2 EHV charges'!#REF!, MATCH(0, IF(ISBLANK('Annex 2 EHV charges'!#REF!),1, COUNTIF(A$4:$A24, 'Annex 2 EHV charges'!#REF!)), 0)),"")</f>
        <v/>
      </c>
      <c r="B25" s="95" t="str">
        <f>IF($A25="","",VLOOKUP($A25,'Annex 2 EHV charges'!$A:$O,2,0))</f>
        <v/>
      </c>
      <c r="C25" s="96" t="str">
        <f>IF($A25="","",VLOOKUP($A25,'Annex 2 EHV charges'!$A:$O,3,0))</f>
        <v/>
      </c>
      <c r="D25" s="95" t="str">
        <f>IF($A25="","",VLOOKUP($A25,'Annex 2 EHV charges'!$A:$O,7,0))</f>
        <v/>
      </c>
      <c r="E25" s="100" t="str">
        <f>IFERROR(IF(VLOOKUP($A25,'Annex 2 EHV charges'!$A:$O,8,FALSE)=0,"",VLOOKUP($A25,'Annex 2 EHV charges'!$A:$O,8,FALSE)),"")</f>
        <v/>
      </c>
      <c r="F25" s="101" t="str">
        <f>IFERROR(IF(VLOOKUP($A25,'Annex 2 EHV charges'!$A:$O,9,FALSE)=0,"",VLOOKUP($A25,'Annex 2 EHV charges'!$A:$O,9,FALSE)),"")</f>
        <v/>
      </c>
      <c r="G25" s="102" t="str">
        <f>IFERROR(IF(VLOOKUP($A25,'Annex 2 EHV charges'!$A:$O,10,FALSE)=0,"",VLOOKUP($A25,'Annex 2 EHV charges'!$A:$O,10,FALSE)),"")</f>
        <v/>
      </c>
      <c r="H25" s="102" t="str">
        <f>IFERROR(IF(VLOOKUP($A25,'Annex 2 EHV charges'!$A:$O,11,FALSE)=0,"",VLOOKUP($A25,'Annex 2 EHV charges'!$A:$O,11,FALSE)),"")</f>
        <v/>
      </c>
    </row>
    <row r="26" spans="1:8" ht="12.75" customHeight="1" x14ac:dyDescent="0.25">
      <c r="A26" s="95" t="str">
        <f t="array" ref="A26">IFERROR(INDEX('Annex 2 EHV charges'!#REF!, MATCH(0, IF(ISBLANK('Annex 2 EHV charges'!#REF!),1, COUNTIF(A$4:$A25, 'Annex 2 EHV charges'!#REF!)), 0)),"")</f>
        <v/>
      </c>
      <c r="B26" s="95" t="str">
        <f>IF($A26="","",VLOOKUP($A26,'Annex 2 EHV charges'!$A:$O,2,0))</f>
        <v/>
      </c>
      <c r="C26" s="96" t="str">
        <f>IF($A26="","",VLOOKUP($A26,'Annex 2 EHV charges'!$A:$O,3,0))</f>
        <v/>
      </c>
      <c r="D26" s="95" t="str">
        <f>IF($A26="","",VLOOKUP($A26,'Annex 2 EHV charges'!$A:$O,7,0))</f>
        <v/>
      </c>
      <c r="E26" s="100" t="str">
        <f>IFERROR(IF(VLOOKUP($A26,'Annex 2 EHV charges'!$A:$O,8,FALSE)=0,"",VLOOKUP($A26,'Annex 2 EHV charges'!$A:$O,8,FALSE)),"")</f>
        <v/>
      </c>
      <c r="F26" s="101" t="str">
        <f>IFERROR(IF(VLOOKUP($A26,'Annex 2 EHV charges'!$A:$O,9,FALSE)=0,"",VLOOKUP($A26,'Annex 2 EHV charges'!$A:$O,9,FALSE)),"")</f>
        <v/>
      </c>
      <c r="G26" s="102" t="str">
        <f>IFERROR(IF(VLOOKUP($A26,'Annex 2 EHV charges'!$A:$O,10,FALSE)=0,"",VLOOKUP($A26,'Annex 2 EHV charges'!$A:$O,10,FALSE)),"")</f>
        <v/>
      </c>
      <c r="H26" s="102" t="str">
        <f>IFERROR(IF(VLOOKUP($A26,'Annex 2 EHV charges'!$A:$O,11,FALSE)=0,"",VLOOKUP($A26,'Annex 2 EHV charges'!$A:$O,11,FALSE)),"")</f>
        <v/>
      </c>
    </row>
    <row r="27" spans="1:8" ht="12.75" customHeight="1" x14ac:dyDescent="0.25">
      <c r="A27" s="95" t="str">
        <f t="array" ref="A27">IFERROR(INDEX('Annex 2 EHV charges'!#REF!, MATCH(0, IF(ISBLANK('Annex 2 EHV charges'!#REF!),1, COUNTIF(A$4:$A26, 'Annex 2 EHV charges'!#REF!)), 0)),"")</f>
        <v/>
      </c>
      <c r="B27" s="95" t="str">
        <f>IF($A27="","",VLOOKUP($A27,'Annex 2 EHV charges'!$A:$O,2,0))</f>
        <v/>
      </c>
      <c r="C27" s="96" t="str">
        <f>IF($A27="","",VLOOKUP($A27,'Annex 2 EHV charges'!$A:$O,3,0))</f>
        <v/>
      </c>
      <c r="D27" s="95" t="str">
        <f>IF($A27="","",VLOOKUP($A27,'Annex 2 EHV charges'!$A:$O,7,0))</f>
        <v/>
      </c>
      <c r="E27" s="100" t="str">
        <f>IFERROR(IF(VLOOKUP($A27,'Annex 2 EHV charges'!$A:$O,8,FALSE)=0,"",VLOOKUP($A27,'Annex 2 EHV charges'!$A:$O,8,FALSE)),"")</f>
        <v/>
      </c>
      <c r="F27" s="101" t="str">
        <f>IFERROR(IF(VLOOKUP($A27,'Annex 2 EHV charges'!$A:$O,9,FALSE)=0,"",VLOOKUP($A27,'Annex 2 EHV charges'!$A:$O,9,FALSE)),"")</f>
        <v/>
      </c>
      <c r="G27" s="102" t="str">
        <f>IFERROR(IF(VLOOKUP($A27,'Annex 2 EHV charges'!$A:$O,10,FALSE)=0,"",VLOOKUP($A27,'Annex 2 EHV charges'!$A:$O,10,FALSE)),"")</f>
        <v/>
      </c>
      <c r="H27" s="102" t="str">
        <f>IFERROR(IF(VLOOKUP($A27,'Annex 2 EHV charges'!$A:$O,11,FALSE)=0,"",VLOOKUP($A27,'Annex 2 EHV charges'!$A:$O,11,FALSE)),"")</f>
        <v/>
      </c>
    </row>
    <row r="28" spans="1:8" ht="12.75" customHeight="1" x14ac:dyDescent="0.25">
      <c r="A28" s="95" t="str">
        <f t="array" ref="A28">IFERROR(INDEX('Annex 2 EHV charges'!#REF!, MATCH(0, IF(ISBLANK('Annex 2 EHV charges'!#REF!),1, COUNTIF(A$4:$A27, 'Annex 2 EHV charges'!#REF!)), 0)),"")</f>
        <v/>
      </c>
      <c r="B28" s="95" t="str">
        <f>IF($A28="","",VLOOKUP($A28,'Annex 2 EHV charges'!$A:$O,2,0))</f>
        <v/>
      </c>
      <c r="C28" s="96" t="str">
        <f>IF($A28="","",VLOOKUP($A28,'Annex 2 EHV charges'!$A:$O,3,0))</f>
        <v/>
      </c>
      <c r="D28" s="95" t="str">
        <f>IF($A28="","",VLOOKUP($A28,'Annex 2 EHV charges'!$A:$O,7,0))</f>
        <v/>
      </c>
      <c r="E28" s="100" t="str">
        <f>IFERROR(IF(VLOOKUP($A28,'Annex 2 EHV charges'!$A:$O,8,FALSE)=0,"",VLOOKUP($A28,'Annex 2 EHV charges'!$A:$O,8,FALSE)),"")</f>
        <v/>
      </c>
      <c r="F28" s="101" t="str">
        <f>IFERROR(IF(VLOOKUP($A28,'Annex 2 EHV charges'!$A:$O,9,FALSE)=0,"",VLOOKUP($A28,'Annex 2 EHV charges'!$A:$O,9,FALSE)),"")</f>
        <v/>
      </c>
      <c r="G28" s="102" t="str">
        <f>IFERROR(IF(VLOOKUP($A28,'Annex 2 EHV charges'!$A:$O,10,FALSE)=0,"",VLOOKUP($A28,'Annex 2 EHV charges'!$A:$O,10,FALSE)),"")</f>
        <v/>
      </c>
      <c r="H28" s="102" t="str">
        <f>IFERROR(IF(VLOOKUP($A28,'Annex 2 EHV charges'!$A:$O,11,FALSE)=0,"",VLOOKUP($A28,'Annex 2 EHV charges'!$A:$O,11,FALSE)),"")</f>
        <v/>
      </c>
    </row>
    <row r="29" spans="1:8" ht="12.75" customHeight="1" x14ac:dyDescent="0.25">
      <c r="A29" s="95" t="str">
        <f t="array" ref="A29">IFERROR(INDEX('Annex 2 EHV charges'!#REF!, MATCH(0, IF(ISBLANK('Annex 2 EHV charges'!#REF!),1, COUNTIF(A$4:$A28, 'Annex 2 EHV charges'!#REF!)), 0)),"")</f>
        <v/>
      </c>
      <c r="B29" s="95" t="str">
        <f>IF($A29="","",VLOOKUP($A29,'Annex 2 EHV charges'!$A:$O,2,0))</f>
        <v/>
      </c>
      <c r="C29" s="96" t="str">
        <f>IF($A29="","",VLOOKUP($A29,'Annex 2 EHV charges'!$A:$O,3,0))</f>
        <v/>
      </c>
      <c r="D29" s="95" t="str">
        <f>IF($A29="","",VLOOKUP($A29,'Annex 2 EHV charges'!$A:$O,7,0))</f>
        <v/>
      </c>
      <c r="E29" s="100" t="str">
        <f>IFERROR(IF(VLOOKUP($A29,'Annex 2 EHV charges'!$A:$O,8,FALSE)=0,"",VLOOKUP($A29,'Annex 2 EHV charges'!$A:$O,8,FALSE)),"")</f>
        <v/>
      </c>
      <c r="F29" s="101" t="str">
        <f>IFERROR(IF(VLOOKUP($A29,'Annex 2 EHV charges'!$A:$O,9,FALSE)=0,"",VLOOKUP($A29,'Annex 2 EHV charges'!$A:$O,9,FALSE)),"")</f>
        <v/>
      </c>
      <c r="G29" s="102" t="str">
        <f>IFERROR(IF(VLOOKUP($A29,'Annex 2 EHV charges'!$A:$O,10,FALSE)=0,"",VLOOKUP($A29,'Annex 2 EHV charges'!$A:$O,10,FALSE)),"")</f>
        <v/>
      </c>
      <c r="H29" s="102" t="str">
        <f>IFERROR(IF(VLOOKUP($A29,'Annex 2 EHV charges'!$A:$O,11,FALSE)=0,"",VLOOKUP($A29,'Annex 2 EHV charges'!$A:$O,11,FALSE)),"")</f>
        <v/>
      </c>
    </row>
    <row r="30" spans="1:8" ht="12.75" customHeight="1" x14ac:dyDescent="0.25">
      <c r="A30" s="95" t="str">
        <f t="array" ref="A30">IFERROR(INDEX('Annex 2 EHV charges'!#REF!, MATCH(0, IF(ISBLANK('Annex 2 EHV charges'!#REF!),1, COUNTIF(A$4:$A29, 'Annex 2 EHV charges'!#REF!)), 0)),"")</f>
        <v/>
      </c>
      <c r="B30" s="95" t="str">
        <f>IF($A30="","",VLOOKUP($A30,'Annex 2 EHV charges'!$A:$O,2,0))</f>
        <v/>
      </c>
      <c r="C30" s="96" t="str">
        <f>IF($A30="","",VLOOKUP($A30,'Annex 2 EHV charges'!$A:$O,3,0))</f>
        <v/>
      </c>
      <c r="D30" s="95" t="str">
        <f>IF($A30="","",VLOOKUP($A30,'Annex 2 EHV charges'!$A:$O,7,0))</f>
        <v/>
      </c>
      <c r="E30" s="100" t="str">
        <f>IFERROR(IF(VLOOKUP($A30,'Annex 2 EHV charges'!$A:$O,8,FALSE)=0,"",VLOOKUP($A30,'Annex 2 EHV charges'!$A:$O,8,FALSE)),"")</f>
        <v/>
      </c>
      <c r="F30" s="101" t="str">
        <f>IFERROR(IF(VLOOKUP($A30,'Annex 2 EHV charges'!$A:$O,9,FALSE)=0,"",VLOOKUP($A30,'Annex 2 EHV charges'!$A:$O,9,FALSE)),"")</f>
        <v/>
      </c>
      <c r="G30" s="102" t="str">
        <f>IFERROR(IF(VLOOKUP($A30,'Annex 2 EHV charges'!$A:$O,10,FALSE)=0,"",VLOOKUP($A30,'Annex 2 EHV charges'!$A:$O,10,FALSE)),"")</f>
        <v/>
      </c>
      <c r="H30" s="102" t="str">
        <f>IFERROR(IF(VLOOKUP($A30,'Annex 2 EHV charges'!$A:$O,11,FALSE)=0,"",VLOOKUP($A30,'Annex 2 EHV charges'!$A:$O,11,FALSE)),"")</f>
        <v/>
      </c>
    </row>
    <row r="31" spans="1:8" ht="12.75" customHeight="1" x14ac:dyDescent="0.25">
      <c r="A31" s="95" t="str">
        <f t="array" ref="A31">IFERROR(INDEX('Annex 2 EHV charges'!#REF!, MATCH(0, IF(ISBLANK('Annex 2 EHV charges'!#REF!),1, COUNTIF(A$4:$A30, 'Annex 2 EHV charges'!#REF!)), 0)),"")</f>
        <v/>
      </c>
      <c r="B31" s="95" t="str">
        <f>IF($A31="","",VLOOKUP($A31,'Annex 2 EHV charges'!$A:$O,2,0))</f>
        <v/>
      </c>
      <c r="C31" s="96" t="str">
        <f>IF($A31="","",VLOOKUP($A31,'Annex 2 EHV charges'!$A:$O,3,0))</f>
        <v/>
      </c>
      <c r="D31" s="95" t="str">
        <f>IF($A31="","",VLOOKUP($A31,'Annex 2 EHV charges'!$A:$O,7,0))</f>
        <v/>
      </c>
      <c r="E31" s="100" t="str">
        <f>IFERROR(IF(VLOOKUP($A31,'Annex 2 EHV charges'!$A:$O,8,FALSE)=0,"",VLOOKUP($A31,'Annex 2 EHV charges'!$A:$O,8,FALSE)),"")</f>
        <v/>
      </c>
      <c r="F31" s="101" t="str">
        <f>IFERROR(IF(VLOOKUP($A31,'Annex 2 EHV charges'!$A:$O,9,FALSE)=0,"",VLOOKUP($A31,'Annex 2 EHV charges'!$A:$O,9,FALSE)),"")</f>
        <v/>
      </c>
      <c r="G31" s="102" t="str">
        <f>IFERROR(IF(VLOOKUP($A31,'Annex 2 EHV charges'!$A:$O,10,FALSE)=0,"",VLOOKUP($A31,'Annex 2 EHV charges'!$A:$O,10,FALSE)),"")</f>
        <v/>
      </c>
      <c r="H31" s="102" t="str">
        <f>IFERROR(IF(VLOOKUP($A31,'Annex 2 EHV charges'!$A:$O,11,FALSE)=0,"",VLOOKUP($A31,'Annex 2 EHV charges'!$A:$O,11,FALSE)),"")</f>
        <v/>
      </c>
    </row>
    <row r="32" spans="1:8" ht="12.75" customHeight="1" x14ac:dyDescent="0.25">
      <c r="A32" s="95" t="str">
        <f t="array" ref="A32">IFERROR(INDEX('Annex 2 EHV charges'!#REF!, MATCH(0, IF(ISBLANK('Annex 2 EHV charges'!#REF!),1, COUNTIF(A$4:$A31, 'Annex 2 EHV charges'!#REF!)), 0)),"")</f>
        <v/>
      </c>
      <c r="B32" s="95" t="str">
        <f>IF($A32="","",VLOOKUP($A32,'Annex 2 EHV charges'!$A:$O,2,0))</f>
        <v/>
      </c>
      <c r="C32" s="96" t="str">
        <f>IF($A32="","",VLOOKUP($A32,'Annex 2 EHV charges'!$A:$O,3,0))</f>
        <v/>
      </c>
      <c r="D32" s="95" t="str">
        <f>IF($A32="","",VLOOKUP($A32,'Annex 2 EHV charges'!$A:$O,7,0))</f>
        <v/>
      </c>
      <c r="E32" s="100" t="str">
        <f>IFERROR(IF(VLOOKUP($A32,'Annex 2 EHV charges'!$A:$O,8,FALSE)=0,"",VLOOKUP($A32,'Annex 2 EHV charges'!$A:$O,8,FALSE)),"")</f>
        <v/>
      </c>
      <c r="F32" s="101" t="str">
        <f>IFERROR(IF(VLOOKUP($A32,'Annex 2 EHV charges'!$A:$O,9,FALSE)=0,"",VLOOKUP($A32,'Annex 2 EHV charges'!$A:$O,9,FALSE)),"")</f>
        <v/>
      </c>
      <c r="G32" s="102" t="str">
        <f>IFERROR(IF(VLOOKUP($A32,'Annex 2 EHV charges'!$A:$O,10,FALSE)=0,"",VLOOKUP($A32,'Annex 2 EHV charges'!$A:$O,10,FALSE)),"")</f>
        <v/>
      </c>
      <c r="H32" s="102" t="str">
        <f>IFERROR(IF(VLOOKUP($A32,'Annex 2 EHV charges'!$A:$O,11,FALSE)=0,"",VLOOKUP($A32,'Annex 2 EHV charges'!$A:$O,11,FALSE)),"")</f>
        <v/>
      </c>
    </row>
    <row r="33" spans="1:8" ht="12.75" customHeight="1" x14ac:dyDescent="0.25">
      <c r="A33" s="95" t="str">
        <f t="array" ref="A33">IFERROR(INDEX('Annex 2 EHV charges'!#REF!, MATCH(0, IF(ISBLANK('Annex 2 EHV charges'!#REF!),1, COUNTIF(A$4:$A32, 'Annex 2 EHV charges'!#REF!)), 0)),"")</f>
        <v/>
      </c>
      <c r="B33" s="95" t="str">
        <f>IF($A33="","",VLOOKUP($A33,'Annex 2 EHV charges'!$A:$O,2,0))</f>
        <v/>
      </c>
      <c r="C33" s="96" t="str">
        <f>IF($A33="","",VLOOKUP($A33,'Annex 2 EHV charges'!$A:$O,3,0))</f>
        <v/>
      </c>
      <c r="D33" s="95" t="str">
        <f>IF($A33="","",VLOOKUP($A33,'Annex 2 EHV charges'!$A:$O,7,0))</f>
        <v/>
      </c>
      <c r="E33" s="100" t="str">
        <f>IFERROR(IF(VLOOKUP($A33,'Annex 2 EHV charges'!$A:$O,8,FALSE)=0,"",VLOOKUP($A33,'Annex 2 EHV charges'!$A:$O,8,FALSE)),"")</f>
        <v/>
      </c>
      <c r="F33" s="101" t="str">
        <f>IFERROR(IF(VLOOKUP($A33,'Annex 2 EHV charges'!$A:$O,9,FALSE)=0,"",VLOOKUP($A33,'Annex 2 EHV charges'!$A:$O,9,FALSE)),"")</f>
        <v/>
      </c>
      <c r="G33" s="102" t="str">
        <f>IFERROR(IF(VLOOKUP($A33,'Annex 2 EHV charges'!$A:$O,10,FALSE)=0,"",VLOOKUP($A33,'Annex 2 EHV charges'!$A:$O,10,FALSE)),"")</f>
        <v/>
      </c>
      <c r="H33" s="102" t="str">
        <f>IFERROR(IF(VLOOKUP($A33,'Annex 2 EHV charges'!$A:$O,11,FALSE)=0,"",VLOOKUP($A33,'Annex 2 EHV charges'!$A:$O,11,FALSE)),"")</f>
        <v/>
      </c>
    </row>
    <row r="34" spans="1:8" ht="12.75" customHeight="1" x14ac:dyDescent="0.25">
      <c r="A34" s="95" t="str">
        <f t="array" ref="A34">IFERROR(INDEX('Annex 2 EHV charges'!#REF!, MATCH(0, IF(ISBLANK('Annex 2 EHV charges'!#REF!),1, COUNTIF(A$4:$A33, 'Annex 2 EHV charges'!#REF!)), 0)),"")</f>
        <v/>
      </c>
      <c r="B34" s="95" t="str">
        <f>IF($A34="","",VLOOKUP($A34,'Annex 2 EHV charges'!$A:$O,2,0))</f>
        <v/>
      </c>
      <c r="C34" s="96" t="str">
        <f>IF($A34="","",VLOOKUP($A34,'Annex 2 EHV charges'!$A:$O,3,0))</f>
        <v/>
      </c>
      <c r="D34" s="95" t="str">
        <f>IF($A34="","",VLOOKUP($A34,'Annex 2 EHV charges'!$A:$O,7,0))</f>
        <v/>
      </c>
      <c r="E34" s="100" t="str">
        <f>IFERROR(IF(VLOOKUP($A34,'Annex 2 EHV charges'!$A:$O,8,FALSE)=0,"",VLOOKUP($A34,'Annex 2 EHV charges'!$A:$O,8,FALSE)),"")</f>
        <v/>
      </c>
      <c r="F34" s="101" t="str">
        <f>IFERROR(IF(VLOOKUP($A34,'Annex 2 EHV charges'!$A:$O,9,FALSE)=0,"",VLOOKUP($A34,'Annex 2 EHV charges'!$A:$O,9,FALSE)),"")</f>
        <v/>
      </c>
      <c r="G34" s="102" t="str">
        <f>IFERROR(IF(VLOOKUP($A34,'Annex 2 EHV charges'!$A:$O,10,FALSE)=0,"",VLOOKUP($A34,'Annex 2 EHV charges'!$A:$O,10,FALSE)),"")</f>
        <v/>
      </c>
      <c r="H34" s="102" t="str">
        <f>IFERROR(IF(VLOOKUP($A34,'Annex 2 EHV charges'!$A:$O,11,FALSE)=0,"",VLOOKUP($A34,'Annex 2 EHV charges'!$A:$O,11,FALSE)),"")</f>
        <v/>
      </c>
    </row>
    <row r="35" spans="1:8" ht="12.75" customHeight="1" x14ac:dyDescent="0.25">
      <c r="A35" s="95" t="str">
        <f t="array" ref="A35">IFERROR(INDEX('Annex 2 EHV charges'!#REF!, MATCH(0, IF(ISBLANK('Annex 2 EHV charges'!#REF!),1, COUNTIF(A$4:$A34, 'Annex 2 EHV charges'!#REF!)), 0)),"")</f>
        <v/>
      </c>
      <c r="B35" s="95" t="str">
        <f>IF($A35="","",VLOOKUP($A35,'Annex 2 EHV charges'!$A:$O,2,0))</f>
        <v/>
      </c>
      <c r="C35" s="96" t="str">
        <f>IF($A35="","",VLOOKUP($A35,'Annex 2 EHV charges'!$A:$O,3,0))</f>
        <v/>
      </c>
      <c r="D35" s="95" t="str">
        <f>IF($A35="","",VLOOKUP($A35,'Annex 2 EHV charges'!$A:$O,7,0))</f>
        <v/>
      </c>
      <c r="E35" s="100" t="str">
        <f>IFERROR(IF(VLOOKUP($A35,'Annex 2 EHV charges'!$A:$O,8,FALSE)=0,"",VLOOKUP($A35,'Annex 2 EHV charges'!$A:$O,8,FALSE)),"")</f>
        <v/>
      </c>
      <c r="F35" s="101" t="str">
        <f>IFERROR(IF(VLOOKUP($A35,'Annex 2 EHV charges'!$A:$O,9,FALSE)=0,"",VLOOKUP($A35,'Annex 2 EHV charges'!$A:$O,9,FALSE)),"")</f>
        <v/>
      </c>
      <c r="G35" s="102" t="str">
        <f>IFERROR(IF(VLOOKUP($A35,'Annex 2 EHV charges'!$A:$O,10,FALSE)=0,"",VLOOKUP($A35,'Annex 2 EHV charges'!$A:$O,10,FALSE)),"")</f>
        <v/>
      </c>
      <c r="H35" s="102" t="str">
        <f>IFERROR(IF(VLOOKUP($A35,'Annex 2 EHV charges'!$A:$O,11,FALSE)=0,"",VLOOKUP($A35,'Annex 2 EHV charges'!$A:$O,11,FALSE)),"")</f>
        <v/>
      </c>
    </row>
    <row r="36" spans="1:8" ht="12.75" customHeight="1" x14ac:dyDescent="0.25">
      <c r="A36" s="95" t="str">
        <f t="array" ref="A36">IFERROR(INDEX('Annex 2 EHV charges'!#REF!, MATCH(0, IF(ISBLANK('Annex 2 EHV charges'!#REF!),1, COUNTIF(A$4:$A35, 'Annex 2 EHV charges'!#REF!)), 0)),"")</f>
        <v/>
      </c>
      <c r="B36" s="95" t="str">
        <f>IF($A36="","",VLOOKUP($A36,'Annex 2 EHV charges'!$A:$O,2,0))</f>
        <v/>
      </c>
      <c r="C36" s="96" t="str">
        <f>IF($A36="","",VLOOKUP($A36,'Annex 2 EHV charges'!$A:$O,3,0))</f>
        <v/>
      </c>
      <c r="D36" s="95" t="str">
        <f>IF($A36="","",VLOOKUP($A36,'Annex 2 EHV charges'!$A:$O,7,0))</f>
        <v/>
      </c>
      <c r="E36" s="100" t="str">
        <f>IFERROR(IF(VLOOKUP($A36,'Annex 2 EHV charges'!$A:$O,8,FALSE)=0,"",VLOOKUP($A36,'Annex 2 EHV charges'!$A:$O,8,FALSE)),"")</f>
        <v/>
      </c>
      <c r="F36" s="101" t="str">
        <f>IFERROR(IF(VLOOKUP($A36,'Annex 2 EHV charges'!$A:$O,9,FALSE)=0,"",VLOOKUP($A36,'Annex 2 EHV charges'!$A:$O,9,FALSE)),"")</f>
        <v/>
      </c>
      <c r="G36" s="102" t="str">
        <f>IFERROR(IF(VLOOKUP($A36,'Annex 2 EHV charges'!$A:$O,10,FALSE)=0,"",VLOOKUP($A36,'Annex 2 EHV charges'!$A:$O,10,FALSE)),"")</f>
        <v/>
      </c>
      <c r="H36" s="102" t="str">
        <f>IFERROR(IF(VLOOKUP($A36,'Annex 2 EHV charges'!$A:$O,11,FALSE)=0,"",VLOOKUP($A36,'Annex 2 EHV charges'!$A:$O,11,FALSE)),"")</f>
        <v/>
      </c>
    </row>
    <row r="37" spans="1:8" ht="12.75" customHeight="1" x14ac:dyDescent="0.25">
      <c r="A37" s="95" t="str">
        <f t="array" ref="A37">IFERROR(INDEX('Annex 2 EHV charges'!#REF!, MATCH(0, IF(ISBLANK('Annex 2 EHV charges'!#REF!),1, COUNTIF(A$4:$A36, 'Annex 2 EHV charges'!#REF!)), 0)),"")</f>
        <v/>
      </c>
      <c r="B37" s="95" t="str">
        <f>IF($A37="","",VLOOKUP($A37,'Annex 2 EHV charges'!$A:$O,2,0))</f>
        <v/>
      </c>
      <c r="C37" s="96" t="str">
        <f>IF($A37="","",VLOOKUP($A37,'Annex 2 EHV charges'!$A:$O,3,0))</f>
        <v/>
      </c>
      <c r="D37" s="95" t="str">
        <f>IF($A37="","",VLOOKUP($A37,'Annex 2 EHV charges'!$A:$O,7,0))</f>
        <v/>
      </c>
      <c r="E37" s="100" t="str">
        <f>IFERROR(IF(VLOOKUP($A37,'Annex 2 EHV charges'!$A:$O,8,FALSE)=0,"",VLOOKUP($A37,'Annex 2 EHV charges'!$A:$O,8,FALSE)),"")</f>
        <v/>
      </c>
      <c r="F37" s="101" t="str">
        <f>IFERROR(IF(VLOOKUP($A37,'Annex 2 EHV charges'!$A:$O,9,FALSE)=0,"",VLOOKUP($A37,'Annex 2 EHV charges'!$A:$O,9,FALSE)),"")</f>
        <v/>
      </c>
      <c r="G37" s="102" t="str">
        <f>IFERROR(IF(VLOOKUP($A37,'Annex 2 EHV charges'!$A:$O,10,FALSE)=0,"",VLOOKUP($A37,'Annex 2 EHV charges'!$A:$O,10,FALSE)),"")</f>
        <v/>
      </c>
      <c r="H37" s="102" t="str">
        <f>IFERROR(IF(VLOOKUP($A37,'Annex 2 EHV charges'!$A:$O,11,FALSE)=0,"",VLOOKUP($A37,'Annex 2 EHV charges'!$A:$O,11,FALSE)),"")</f>
        <v/>
      </c>
    </row>
    <row r="38" spans="1:8" ht="12.75" customHeight="1" x14ac:dyDescent="0.25">
      <c r="A38" s="95" t="str">
        <f t="array" ref="A38">IFERROR(INDEX('Annex 2 EHV charges'!#REF!, MATCH(0, IF(ISBLANK('Annex 2 EHV charges'!#REF!),1, COUNTIF(A$4:$A37, 'Annex 2 EHV charges'!#REF!)), 0)),"")</f>
        <v/>
      </c>
      <c r="B38" s="95" t="str">
        <f>IF($A38="","",VLOOKUP($A38,'Annex 2 EHV charges'!$A:$O,2,0))</f>
        <v/>
      </c>
      <c r="C38" s="96" t="str">
        <f>IF($A38="","",VLOOKUP($A38,'Annex 2 EHV charges'!$A:$O,3,0))</f>
        <v/>
      </c>
      <c r="D38" s="95" t="str">
        <f>IF($A38="","",VLOOKUP($A38,'Annex 2 EHV charges'!$A:$O,7,0))</f>
        <v/>
      </c>
      <c r="E38" s="100" t="str">
        <f>IFERROR(IF(VLOOKUP($A38,'Annex 2 EHV charges'!$A:$O,8,FALSE)=0,"",VLOOKUP($A38,'Annex 2 EHV charges'!$A:$O,8,FALSE)),"")</f>
        <v/>
      </c>
      <c r="F38" s="101" t="str">
        <f>IFERROR(IF(VLOOKUP($A38,'Annex 2 EHV charges'!$A:$O,9,FALSE)=0,"",VLOOKUP($A38,'Annex 2 EHV charges'!$A:$O,9,FALSE)),"")</f>
        <v/>
      </c>
      <c r="G38" s="102" t="str">
        <f>IFERROR(IF(VLOOKUP($A38,'Annex 2 EHV charges'!$A:$O,10,FALSE)=0,"",VLOOKUP($A38,'Annex 2 EHV charges'!$A:$O,10,FALSE)),"")</f>
        <v/>
      </c>
      <c r="H38" s="102" t="str">
        <f>IFERROR(IF(VLOOKUP($A38,'Annex 2 EHV charges'!$A:$O,11,FALSE)=0,"",VLOOKUP($A38,'Annex 2 EHV charges'!$A:$O,11,FALSE)),"")</f>
        <v/>
      </c>
    </row>
    <row r="39" spans="1:8" ht="12.75" customHeight="1" x14ac:dyDescent="0.25">
      <c r="A39" s="95" t="str">
        <f t="array" ref="A39">IFERROR(INDEX('Annex 2 EHV charges'!#REF!, MATCH(0, IF(ISBLANK('Annex 2 EHV charges'!#REF!),1, COUNTIF(A$4:$A38, 'Annex 2 EHV charges'!#REF!)), 0)),"")</f>
        <v/>
      </c>
      <c r="B39" s="95" t="str">
        <f>IF($A39="","",VLOOKUP($A39,'Annex 2 EHV charges'!$A:$O,2,0))</f>
        <v/>
      </c>
      <c r="C39" s="96" t="str">
        <f>IF($A39="","",VLOOKUP($A39,'Annex 2 EHV charges'!$A:$O,3,0))</f>
        <v/>
      </c>
      <c r="D39" s="95" t="str">
        <f>IF($A39="","",VLOOKUP($A39,'Annex 2 EHV charges'!$A:$O,7,0))</f>
        <v/>
      </c>
      <c r="E39" s="100" t="str">
        <f>IFERROR(IF(VLOOKUP($A39,'Annex 2 EHV charges'!$A:$O,8,FALSE)=0,"",VLOOKUP($A39,'Annex 2 EHV charges'!$A:$O,8,FALSE)),"")</f>
        <v/>
      </c>
      <c r="F39" s="101" t="str">
        <f>IFERROR(IF(VLOOKUP($A39,'Annex 2 EHV charges'!$A:$O,9,FALSE)=0,"",VLOOKUP($A39,'Annex 2 EHV charges'!$A:$O,9,FALSE)),"")</f>
        <v/>
      </c>
      <c r="G39" s="102" t="str">
        <f>IFERROR(IF(VLOOKUP($A39,'Annex 2 EHV charges'!$A:$O,10,FALSE)=0,"",VLOOKUP($A39,'Annex 2 EHV charges'!$A:$O,10,FALSE)),"")</f>
        <v/>
      </c>
      <c r="H39" s="102" t="str">
        <f>IFERROR(IF(VLOOKUP($A39,'Annex 2 EHV charges'!$A:$O,11,FALSE)=0,"",VLOOKUP($A39,'Annex 2 EHV charges'!$A:$O,11,FALSE)),"")</f>
        <v/>
      </c>
    </row>
    <row r="40" spans="1:8" ht="12.75" customHeight="1" x14ac:dyDescent="0.25">
      <c r="A40" s="95" t="str">
        <f t="array" ref="A40">IFERROR(INDEX('Annex 2 EHV charges'!#REF!, MATCH(0, IF(ISBLANK('Annex 2 EHV charges'!#REF!),1, COUNTIF(A$4:$A39, 'Annex 2 EHV charges'!#REF!)), 0)),"")</f>
        <v/>
      </c>
      <c r="B40" s="95" t="str">
        <f>IF($A40="","",VLOOKUP($A40,'Annex 2 EHV charges'!$A:$O,2,0))</f>
        <v/>
      </c>
      <c r="C40" s="96" t="str">
        <f>IF($A40="","",VLOOKUP($A40,'Annex 2 EHV charges'!$A:$O,3,0))</f>
        <v/>
      </c>
      <c r="D40" s="95" t="str">
        <f>IF($A40="","",VLOOKUP($A40,'Annex 2 EHV charges'!$A:$O,7,0))</f>
        <v/>
      </c>
      <c r="E40" s="100" t="str">
        <f>IFERROR(IF(VLOOKUP($A40,'Annex 2 EHV charges'!$A:$O,8,FALSE)=0,"",VLOOKUP($A40,'Annex 2 EHV charges'!$A:$O,8,FALSE)),"")</f>
        <v/>
      </c>
      <c r="F40" s="101" t="str">
        <f>IFERROR(IF(VLOOKUP($A40,'Annex 2 EHV charges'!$A:$O,9,FALSE)=0,"",VLOOKUP($A40,'Annex 2 EHV charges'!$A:$O,9,FALSE)),"")</f>
        <v/>
      </c>
      <c r="G40" s="102" t="str">
        <f>IFERROR(IF(VLOOKUP($A40,'Annex 2 EHV charges'!$A:$O,10,FALSE)=0,"",VLOOKUP($A40,'Annex 2 EHV charges'!$A:$O,10,FALSE)),"")</f>
        <v/>
      </c>
      <c r="H40" s="102" t="str">
        <f>IFERROR(IF(VLOOKUP($A40,'Annex 2 EHV charges'!$A:$O,11,FALSE)=0,"",VLOOKUP($A40,'Annex 2 EHV charges'!$A:$O,11,FALSE)),"")</f>
        <v/>
      </c>
    </row>
    <row r="41" spans="1:8" ht="12.75" customHeight="1" x14ac:dyDescent="0.25">
      <c r="A41" s="95" t="str">
        <f t="array" ref="A41">IFERROR(INDEX('Annex 2 EHV charges'!#REF!, MATCH(0, IF(ISBLANK('Annex 2 EHV charges'!#REF!),1, COUNTIF(A$4:$A40, 'Annex 2 EHV charges'!#REF!)), 0)),"")</f>
        <v/>
      </c>
      <c r="B41" s="95" t="str">
        <f>IF($A41="","",VLOOKUP($A41,'Annex 2 EHV charges'!$A:$O,2,0))</f>
        <v/>
      </c>
      <c r="C41" s="96" t="str">
        <f>IF($A41="","",VLOOKUP($A41,'Annex 2 EHV charges'!$A:$O,3,0))</f>
        <v/>
      </c>
      <c r="D41" s="95" t="str">
        <f>IF($A41="","",VLOOKUP($A41,'Annex 2 EHV charges'!$A:$O,7,0))</f>
        <v/>
      </c>
      <c r="E41" s="100" t="str">
        <f>IFERROR(IF(VLOOKUP($A41,'Annex 2 EHV charges'!$A:$O,8,FALSE)=0,"",VLOOKUP($A41,'Annex 2 EHV charges'!$A:$O,8,FALSE)),"")</f>
        <v/>
      </c>
      <c r="F41" s="101" t="str">
        <f>IFERROR(IF(VLOOKUP($A41,'Annex 2 EHV charges'!$A:$O,9,FALSE)=0,"",VLOOKUP($A41,'Annex 2 EHV charges'!$A:$O,9,FALSE)),"")</f>
        <v/>
      </c>
      <c r="G41" s="102" t="str">
        <f>IFERROR(IF(VLOOKUP($A41,'Annex 2 EHV charges'!$A:$O,10,FALSE)=0,"",VLOOKUP($A41,'Annex 2 EHV charges'!$A:$O,10,FALSE)),"")</f>
        <v/>
      </c>
      <c r="H41" s="102" t="str">
        <f>IFERROR(IF(VLOOKUP($A41,'Annex 2 EHV charges'!$A:$O,11,FALSE)=0,"",VLOOKUP($A41,'Annex 2 EHV charges'!$A:$O,11,FALSE)),"")</f>
        <v/>
      </c>
    </row>
    <row r="42" spans="1:8" ht="12.75" customHeight="1" x14ac:dyDescent="0.25">
      <c r="A42" s="95" t="str">
        <f t="array" ref="A42">IFERROR(INDEX('Annex 2 EHV charges'!#REF!, MATCH(0, IF(ISBLANK('Annex 2 EHV charges'!#REF!),1, COUNTIF(A$4:$A41, 'Annex 2 EHV charges'!#REF!)), 0)),"")</f>
        <v/>
      </c>
      <c r="B42" s="95" t="str">
        <f>IF($A42="","",VLOOKUP($A42,'Annex 2 EHV charges'!$A:$O,2,0))</f>
        <v/>
      </c>
      <c r="C42" s="96" t="str">
        <f>IF($A42="","",VLOOKUP($A42,'Annex 2 EHV charges'!$A:$O,3,0))</f>
        <v/>
      </c>
      <c r="D42" s="95" t="str">
        <f>IF($A42="","",VLOOKUP($A42,'Annex 2 EHV charges'!$A:$O,7,0))</f>
        <v/>
      </c>
      <c r="E42" s="100" t="str">
        <f>IFERROR(IF(VLOOKUP($A42,'Annex 2 EHV charges'!$A:$O,8,FALSE)=0,"",VLOOKUP($A42,'Annex 2 EHV charges'!$A:$O,8,FALSE)),"")</f>
        <v/>
      </c>
      <c r="F42" s="101" t="str">
        <f>IFERROR(IF(VLOOKUP($A42,'Annex 2 EHV charges'!$A:$O,9,FALSE)=0,"",VLOOKUP($A42,'Annex 2 EHV charges'!$A:$O,9,FALSE)),"")</f>
        <v/>
      </c>
      <c r="G42" s="102" t="str">
        <f>IFERROR(IF(VLOOKUP($A42,'Annex 2 EHV charges'!$A:$O,10,FALSE)=0,"",VLOOKUP($A42,'Annex 2 EHV charges'!$A:$O,10,FALSE)),"")</f>
        <v/>
      </c>
      <c r="H42" s="102" t="str">
        <f>IFERROR(IF(VLOOKUP($A42,'Annex 2 EHV charges'!$A:$O,11,FALSE)=0,"",VLOOKUP($A42,'Annex 2 EHV charges'!$A:$O,11,FALSE)),"")</f>
        <v/>
      </c>
    </row>
    <row r="43" spans="1:8" ht="12.75" customHeight="1" x14ac:dyDescent="0.25">
      <c r="A43" s="95" t="str">
        <f t="array" ref="A43">IFERROR(INDEX('Annex 2 EHV charges'!#REF!, MATCH(0, IF(ISBLANK('Annex 2 EHV charges'!#REF!),1, COUNTIF(A$4:$A42, 'Annex 2 EHV charges'!#REF!)), 0)),"")</f>
        <v/>
      </c>
      <c r="B43" s="95" t="str">
        <f>IF($A43="","",VLOOKUP($A43,'Annex 2 EHV charges'!$A:$O,2,0))</f>
        <v/>
      </c>
      <c r="C43" s="96" t="str">
        <f>IF($A43="","",VLOOKUP($A43,'Annex 2 EHV charges'!$A:$O,3,0))</f>
        <v/>
      </c>
      <c r="D43" s="95" t="str">
        <f>IF($A43="","",VLOOKUP($A43,'Annex 2 EHV charges'!$A:$O,7,0))</f>
        <v/>
      </c>
      <c r="E43" s="100" t="str">
        <f>IFERROR(IF(VLOOKUP($A43,'Annex 2 EHV charges'!$A:$O,8,FALSE)=0,"",VLOOKUP($A43,'Annex 2 EHV charges'!$A:$O,8,FALSE)),"")</f>
        <v/>
      </c>
      <c r="F43" s="101" t="str">
        <f>IFERROR(IF(VLOOKUP($A43,'Annex 2 EHV charges'!$A:$O,9,FALSE)=0,"",VLOOKUP($A43,'Annex 2 EHV charges'!$A:$O,9,FALSE)),"")</f>
        <v/>
      </c>
      <c r="G43" s="102" t="str">
        <f>IFERROR(IF(VLOOKUP($A43,'Annex 2 EHV charges'!$A:$O,10,FALSE)=0,"",VLOOKUP($A43,'Annex 2 EHV charges'!$A:$O,10,FALSE)),"")</f>
        <v/>
      </c>
      <c r="H43" s="102" t="str">
        <f>IFERROR(IF(VLOOKUP($A43,'Annex 2 EHV charges'!$A:$O,11,FALSE)=0,"",VLOOKUP($A43,'Annex 2 EHV charges'!$A:$O,11,FALSE)),"")</f>
        <v/>
      </c>
    </row>
    <row r="44" spans="1:8" ht="12.75" customHeight="1" x14ac:dyDescent="0.25">
      <c r="A44" s="95" t="str">
        <f t="array" ref="A44">IFERROR(INDEX('Annex 2 EHV charges'!#REF!, MATCH(0, IF(ISBLANK('Annex 2 EHV charges'!#REF!),1, COUNTIF(A$4:$A43, 'Annex 2 EHV charges'!#REF!)), 0)),"")</f>
        <v/>
      </c>
      <c r="B44" s="95" t="str">
        <f>IF($A44="","",VLOOKUP($A44,'Annex 2 EHV charges'!$A:$O,2,0))</f>
        <v/>
      </c>
      <c r="C44" s="96" t="str">
        <f>IF($A44="","",VLOOKUP($A44,'Annex 2 EHV charges'!$A:$O,3,0))</f>
        <v/>
      </c>
      <c r="D44" s="95" t="str">
        <f>IF($A44="","",VLOOKUP($A44,'Annex 2 EHV charges'!$A:$O,7,0))</f>
        <v/>
      </c>
      <c r="E44" s="100" t="str">
        <f>IFERROR(IF(VLOOKUP($A44,'Annex 2 EHV charges'!$A:$O,8,FALSE)=0,"",VLOOKUP($A44,'Annex 2 EHV charges'!$A:$O,8,FALSE)),"")</f>
        <v/>
      </c>
      <c r="F44" s="101" t="str">
        <f>IFERROR(IF(VLOOKUP($A44,'Annex 2 EHV charges'!$A:$O,9,FALSE)=0,"",VLOOKUP($A44,'Annex 2 EHV charges'!$A:$O,9,FALSE)),"")</f>
        <v/>
      </c>
      <c r="G44" s="102" t="str">
        <f>IFERROR(IF(VLOOKUP($A44,'Annex 2 EHV charges'!$A:$O,10,FALSE)=0,"",VLOOKUP($A44,'Annex 2 EHV charges'!$A:$O,10,FALSE)),"")</f>
        <v/>
      </c>
      <c r="H44" s="102" t="str">
        <f>IFERROR(IF(VLOOKUP($A44,'Annex 2 EHV charges'!$A:$O,11,FALSE)=0,"",VLOOKUP($A44,'Annex 2 EHV charges'!$A:$O,11,FALSE)),"")</f>
        <v/>
      </c>
    </row>
    <row r="45" spans="1:8" ht="12.75" customHeight="1" x14ac:dyDescent="0.25">
      <c r="A45" s="95" t="str">
        <f t="array" ref="A45">IFERROR(INDEX('Annex 2 EHV charges'!#REF!, MATCH(0, IF(ISBLANK('Annex 2 EHV charges'!#REF!),1, COUNTIF(A$4:$A44, 'Annex 2 EHV charges'!#REF!)), 0)),"")</f>
        <v/>
      </c>
      <c r="B45" s="95" t="str">
        <f>IF($A45="","",VLOOKUP($A45,'Annex 2 EHV charges'!$A:$O,2,0))</f>
        <v/>
      </c>
      <c r="C45" s="96" t="str">
        <f>IF($A45="","",VLOOKUP($A45,'Annex 2 EHV charges'!$A:$O,3,0))</f>
        <v/>
      </c>
      <c r="D45" s="95" t="str">
        <f>IF($A45="","",VLOOKUP($A45,'Annex 2 EHV charges'!$A:$O,7,0))</f>
        <v/>
      </c>
      <c r="E45" s="100" t="str">
        <f>IFERROR(IF(VLOOKUP($A45,'Annex 2 EHV charges'!$A:$O,8,FALSE)=0,"",VLOOKUP($A45,'Annex 2 EHV charges'!$A:$O,8,FALSE)),"")</f>
        <v/>
      </c>
      <c r="F45" s="101" t="str">
        <f>IFERROR(IF(VLOOKUP($A45,'Annex 2 EHV charges'!$A:$O,9,FALSE)=0,"",VLOOKUP($A45,'Annex 2 EHV charges'!$A:$O,9,FALSE)),"")</f>
        <v/>
      </c>
      <c r="G45" s="102" t="str">
        <f>IFERROR(IF(VLOOKUP($A45,'Annex 2 EHV charges'!$A:$O,10,FALSE)=0,"",VLOOKUP($A45,'Annex 2 EHV charges'!$A:$O,10,FALSE)),"")</f>
        <v/>
      </c>
      <c r="H45" s="102" t="str">
        <f>IFERROR(IF(VLOOKUP($A45,'Annex 2 EHV charges'!$A:$O,11,FALSE)=0,"",VLOOKUP($A45,'Annex 2 EHV charges'!$A:$O,11,FALSE)),"")</f>
        <v/>
      </c>
    </row>
    <row r="46" spans="1:8" ht="12.75" customHeight="1" x14ac:dyDescent="0.25">
      <c r="A46" s="95" t="str">
        <f t="array" ref="A46">IFERROR(INDEX('Annex 2 EHV charges'!#REF!, MATCH(0, IF(ISBLANK('Annex 2 EHV charges'!#REF!),1, COUNTIF(A$4:$A45, 'Annex 2 EHV charges'!#REF!)), 0)),"")</f>
        <v/>
      </c>
      <c r="B46" s="95" t="str">
        <f>IF($A46="","",VLOOKUP($A46,'Annex 2 EHV charges'!$A:$O,2,0))</f>
        <v/>
      </c>
      <c r="C46" s="96" t="str">
        <f>IF($A46="","",VLOOKUP($A46,'Annex 2 EHV charges'!$A:$O,3,0))</f>
        <v/>
      </c>
      <c r="D46" s="95" t="str">
        <f>IF($A46="","",VLOOKUP($A46,'Annex 2 EHV charges'!$A:$O,7,0))</f>
        <v/>
      </c>
      <c r="E46" s="100" t="str">
        <f>IFERROR(IF(VLOOKUP($A46,'Annex 2 EHV charges'!$A:$O,8,FALSE)=0,"",VLOOKUP($A46,'Annex 2 EHV charges'!$A:$O,8,FALSE)),"")</f>
        <v/>
      </c>
      <c r="F46" s="101" t="str">
        <f>IFERROR(IF(VLOOKUP($A46,'Annex 2 EHV charges'!$A:$O,9,FALSE)=0,"",VLOOKUP($A46,'Annex 2 EHV charges'!$A:$O,9,FALSE)),"")</f>
        <v/>
      </c>
      <c r="G46" s="102" t="str">
        <f>IFERROR(IF(VLOOKUP($A46,'Annex 2 EHV charges'!$A:$O,10,FALSE)=0,"",VLOOKUP($A46,'Annex 2 EHV charges'!$A:$O,10,FALSE)),"")</f>
        <v/>
      </c>
      <c r="H46" s="102" t="str">
        <f>IFERROR(IF(VLOOKUP($A46,'Annex 2 EHV charges'!$A:$O,11,FALSE)=0,"",VLOOKUP($A46,'Annex 2 EHV charges'!$A:$O,11,FALSE)),"")</f>
        <v/>
      </c>
    </row>
    <row r="47" spans="1:8" ht="12.75" customHeight="1" x14ac:dyDescent="0.25">
      <c r="A47" s="95" t="str">
        <f t="array" ref="A47">IFERROR(INDEX('Annex 2 EHV charges'!#REF!, MATCH(0, IF(ISBLANK('Annex 2 EHV charges'!#REF!),1, COUNTIF(A$4:$A46, 'Annex 2 EHV charges'!#REF!)), 0)),"")</f>
        <v/>
      </c>
      <c r="B47" s="95" t="str">
        <f>IF($A47="","",VLOOKUP($A47,'Annex 2 EHV charges'!$A:$O,2,0))</f>
        <v/>
      </c>
      <c r="C47" s="96" t="str">
        <f>IF($A47="","",VLOOKUP($A47,'Annex 2 EHV charges'!$A:$O,3,0))</f>
        <v/>
      </c>
      <c r="D47" s="95" t="str">
        <f>IF($A47="","",VLOOKUP($A47,'Annex 2 EHV charges'!$A:$O,7,0))</f>
        <v/>
      </c>
      <c r="E47" s="100" t="str">
        <f>IFERROR(IF(VLOOKUP($A47,'Annex 2 EHV charges'!$A:$O,8,FALSE)=0,"",VLOOKUP($A47,'Annex 2 EHV charges'!$A:$O,8,FALSE)),"")</f>
        <v/>
      </c>
      <c r="F47" s="101" t="str">
        <f>IFERROR(IF(VLOOKUP($A47,'Annex 2 EHV charges'!$A:$O,9,FALSE)=0,"",VLOOKUP($A47,'Annex 2 EHV charges'!$A:$O,9,FALSE)),"")</f>
        <v/>
      </c>
      <c r="G47" s="102" t="str">
        <f>IFERROR(IF(VLOOKUP($A47,'Annex 2 EHV charges'!$A:$O,10,FALSE)=0,"",VLOOKUP($A47,'Annex 2 EHV charges'!$A:$O,10,FALSE)),"")</f>
        <v/>
      </c>
      <c r="H47" s="102" t="str">
        <f>IFERROR(IF(VLOOKUP($A47,'Annex 2 EHV charges'!$A:$O,11,FALSE)=0,"",VLOOKUP($A47,'Annex 2 EHV charges'!$A:$O,11,FALSE)),"")</f>
        <v/>
      </c>
    </row>
    <row r="48" spans="1:8" ht="12.75" customHeight="1" x14ac:dyDescent="0.25">
      <c r="A48" s="95" t="str">
        <f t="array" ref="A48">IFERROR(INDEX('Annex 2 EHV charges'!#REF!, MATCH(0, IF(ISBLANK('Annex 2 EHV charges'!#REF!),1, COUNTIF(A$4:$A47, 'Annex 2 EHV charges'!#REF!)), 0)),"")</f>
        <v/>
      </c>
      <c r="B48" s="95" t="str">
        <f>IF($A48="","",VLOOKUP($A48,'Annex 2 EHV charges'!$A:$O,2,0))</f>
        <v/>
      </c>
      <c r="C48" s="96" t="str">
        <f>IF($A48="","",VLOOKUP($A48,'Annex 2 EHV charges'!$A:$O,3,0))</f>
        <v/>
      </c>
      <c r="D48" s="95" t="str">
        <f>IF($A48="","",VLOOKUP($A48,'Annex 2 EHV charges'!$A:$O,7,0))</f>
        <v/>
      </c>
      <c r="E48" s="100" t="str">
        <f>IFERROR(IF(VLOOKUP($A48,'Annex 2 EHV charges'!$A:$O,8,FALSE)=0,"",VLOOKUP($A48,'Annex 2 EHV charges'!$A:$O,8,FALSE)),"")</f>
        <v/>
      </c>
      <c r="F48" s="101" t="str">
        <f>IFERROR(IF(VLOOKUP($A48,'Annex 2 EHV charges'!$A:$O,9,FALSE)=0,"",VLOOKUP($A48,'Annex 2 EHV charges'!$A:$O,9,FALSE)),"")</f>
        <v/>
      </c>
      <c r="G48" s="102" t="str">
        <f>IFERROR(IF(VLOOKUP($A48,'Annex 2 EHV charges'!$A:$O,10,FALSE)=0,"",VLOOKUP($A48,'Annex 2 EHV charges'!$A:$O,10,FALSE)),"")</f>
        <v/>
      </c>
      <c r="H48" s="102" t="str">
        <f>IFERROR(IF(VLOOKUP($A48,'Annex 2 EHV charges'!$A:$O,11,FALSE)=0,"",VLOOKUP($A48,'Annex 2 EHV charges'!$A:$O,11,FALSE)),"")</f>
        <v/>
      </c>
    </row>
    <row r="49" spans="1:8" ht="12.75" customHeight="1" x14ac:dyDescent="0.25">
      <c r="A49" s="95" t="str">
        <f t="array" ref="A49">IFERROR(INDEX('Annex 2 EHV charges'!#REF!, MATCH(0, IF(ISBLANK('Annex 2 EHV charges'!#REF!),1, COUNTIF(A$4:$A48, 'Annex 2 EHV charges'!#REF!)), 0)),"")</f>
        <v/>
      </c>
      <c r="B49" s="95" t="str">
        <f>IF($A49="","",VLOOKUP($A49,'Annex 2 EHV charges'!$A:$O,2,0))</f>
        <v/>
      </c>
      <c r="C49" s="96" t="str">
        <f>IF($A49="","",VLOOKUP($A49,'Annex 2 EHV charges'!$A:$O,3,0))</f>
        <v/>
      </c>
      <c r="D49" s="95" t="str">
        <f>IF($A49="","",VLOOKUP($A49,'Annex 2 EHV charges'!$A:$O,7,0))</f>
        <v/>
      </c>
      <c r="E49" s="100" t="str">
        <f>IFERROR(IF(VLOOKUP($A49,'Annex 2 EHV charges'!$A:$O,8,FALSE)=0,"",VLOOKUP($A49,'Annex 2 EHV charges'!$A:$O,8,FALSE)),"")</f>
        <v/>
      </c>
      <c r="F49" s="101" t="str">
        <f>IFERROR(IF(VLOOKUP($A49,'Annex 2 EHV charges'!$A:$O,9,FALSE)=0,"",VLOOKUP($A49,'Annex 2 EHV charges'!$A:$O,9,FALSE)),"")</f>
        <v/>
      </c>
      <c r="G49" s="102" t="str">
        <f>IFERROR(IF(VLOOKUP($A49,'Annex 2 EHV charges'!$A:$O,10,FALSE)=0,"",VLOOKUP($A49,'Annex 2 EHV charges'!$A:$O,10,FALSE)),"")</f>
        <v/>
      </c>
      <c r="H49" s="102" t="str">
        <f>IFERROR(IF(VLOOKUP($A49,'Annex 2 EHV charges'!$A:$O,11,FALSE)=0,"",VLOOKUP($A49,'Annex 2 EHV charges'!$A:$O,11,FALSE)),"")</f>
        <v/>
      </c>
    </row>
    <row r="50" spans="1:8" ht="12.75" customHeight="1" x14ac:dyDescent="0.25">
      <c r="A50" s="95" t="str">
        <f t="array" ref="A50">IFERROR(INDEX('Annex 2 EHV charges'!#REF!, MATCH(0, IF(ISBLANK('Annex 2 EHV charges'!#REF!),1, COUNTIF(A$4:$A49, 'Annex 2 EHV charges'!#REF!)), 0)),"")</f>
        <v/>
      </c>
      <c r="B50" s="95" t="str">
        <f>IF($A50="","",VLOOKUP($A50,'Annex 2 EHV charges'!$A:$O,2,0))</f>
        <v/>
      </c>
      <c r="C50" s="96" t="str">
        <f>IF($A50="","",VLOOKUP($A50,'Annex 2 EHV charges'!$A:$O,3,0))</f>
        <v/>
      </c>
      <c r="D50" s="95" t="str">
        <f>IF($A50="","",VLOOKUP($A50,'Annex 2 EHV charges'!$A:$O,7,0))</f>
        <v/>
      </c>
      <c r="E50" s="100" t="str">
        <f>IFERROR(IF(VLOOKUP($A50,'Annex 2 EHV charges'!$A:$O,8,FALSE)=0,"",VLOOKUP($A50,'Annex 2 EHV charges'!$A:$O,8,FALSE)),"")</f>
        <v/>
      </c>
      <c r="F50" s="101" t="str">
        <f>IFERROR(IF(VLOOKUP($A50,'Annex 2 EHV charges'!$A:$O,9,FALSE)=0,"",VLOOKUP($A50,'Annex 2 EHV charges'!$A:$O,9,FALSE)),"")</f>
        <v/>
      </c>
      <c r="G50" s="102" t="str">
        <f>IFERROR(IF(VLOOKUP($A50,'Annex 2 EHV charges'!$A:$O,10,FALSE)=0,"",VLOOKUP($A50,'Annex 2 EHV charges'!$A:$O,10,FALSE)),"")</f>
        <v/>
      </c>
      <c r="H50" s="102" t="str">
        <f>IFERROR(IF(VLOOKUP($A50,'Annex 2 EHV charges'!$A:$O,11,FALSE)=0,"",VLOOKUP($A50,'Annex 2 EHV charges'!$A:$O,11,FALSE)),"")</f>
        <v/>
      </c>
    </row>
    <row r="51" spans="1:8" ht="12.75" customHeight="1" x14ac:dyDescent="0.25">
      <c r="A51" s="95" t="str">
        <f t="array" ref="A51">IFERROR(INDEX('Annex 2 EHV charges'!#REF!, MATCH(0, IF(ISBLANK('Annex 2 EHV charges'!#REF!),1, COUNTIF(A$4:$A50, 'Annex 2 EHV charges'!#REF!)), 0)),"")</f>
        <v/>
      </c>
      <c r="B51" s="95" t="str">
        <f>IF($A51="","",VLOOKUP($A51,'Annex 2 EHV charges'!$A:$O,2,0))</f>
        <v/>
      </c>
      <c r="C51" s="96" t="str">
        <f>IF($A51="","",VLOOKUP($A51,'Annex 2 EHV charges'!$A:$O,3,0))</f>
        <v/>
      </c>
      <c r="D51" s="95" t="str">
        <f>IF($A51="","",VLOOKUP($A51,'Annex 2 EHV charges'!$A:$O,7,0))</f>
        <v/>
      </c>
      <c r="E51" s="100" t="str">
        <f>IFERROR(IF(VLOOKUP($A51,'Annex 2 EHV charges'!$A:$O,8,FALSE)=0,"",VLOOKUP($A51,'Annex 2 EHV charges'!$A:$O,8,FALSE)),"")</f>
        <v/>
      </c>
      <c r="F51" s="101" t="str">
        <f>IFERROR(IF(VLOOKUP($A51,'Annex 2 EHV charges'!$A:$O,9,FALSE)=0,"",VLOOKUP($A51,'Annex 2 EHV charges'!$A:$O,9,FALSE)),"")</f>
        <v/>
      </c>
      <c r="G51" s="102" t="str">
        <f>IFERROR(IF(VLOOKUP($A51,'Annex 2 EHV charges'!$A:$O,10,FALSE)=0,"",VLOOKUP($A51,'Annex 2 EHV charges'!$A:$O,10,FALSE)),"")</f>
        <v/>
      </c>
      <c r="H51" s="102" t="str">
        <f>IFERROR(IF(VLOOKUP($A51,'Annex 2 EHV charges'!$A:$O,11,FALSE)=0,"",VLOOKUP($A51,'Annex 2 EHV charges'!$A:$O,11,FALSE)),"")</f>
        <v/>
      </c>
    </row>
    <row r="52" spans="1:8" ht="12.75" customHeight="1" x14ac:dyDescent="0.25">
      <c r="A52" s="95" t="str">
        <f t="array" ref="A52">IFERROR(INDEX('Annex 2 EHV charges'!#REF!, MATCH(0, IF(ISBLANK('Annex 2 EHV charges'!#REF!),1, COUNTIF(A$4:$A51, 'Annex 2 EHV charges'!#REF!)), 0)),"")</f>
        <v/>
      </c>
      <c r="B52" s="95" t="str">
        <f>IF($A52="","",VLOOKUP($A52,'Annex 2 EHV charges'!$A:$O,2,0))</f>
        <v/>
      </c>
      <c r="C52" s="96" t="str">
        <f>IF($A52="","",VLOOKUP($A52,'Annex 2 EHV charges'!$A:$O,3,0))</f>
        <v/>
      </c>
      <c r="D52" s="95" t="str">
        <f>IF($A52="","",VLOOKUP($A52,'Annex 2 EHV charges'!$A:$O,7,0))</f>
        <v/>
      </c>
      <c r="E52" s="100" t="str">
        <f>IFERROR(IF(VLOOKUP($A52,'Annex 2 EHV charges'!$A:$O,8,FALSE)=0,"",VLOOKUP($A52,'Annex 2 EHV charges'!$A:$O,8,FALSE)),"")</f>
        <v/>
      </c>
      <c r="F52" s="101" t="str">
        <f>IFERROR(IF(VLOOKUP($A52,'Annex 2 EHV charges'!$A:$O,9,FALSE)=0,"",VLOOKUP($A52,'Annex 2 EHV charges'!$A:$O,9,FALSE)),"")</f>
        <v/>
      </c>
      <c r="G52" s="102" t="str">
        <f>IFERROR(IF(VLOOKUP($A52,'Annex 2 EHV charges'!$A:$O,10,FALSE)=0,"",VLOOKUP($A52,'Annex 2 EHV charges'!$A:$O,10,FALSE)),"")</f>
        <v/>
      </c>
      <c r="H52" s="102" t="str">
        <f>IFERROR(IF(VLOOKUP($A52,'Annex 2 EHV charges'!$A:$O,11,FALSE)=0,"",VLOOKUP($A52,'Annex 2 EHV charges'!$A:$O,11,FALSE)),"")</f>
        <v/>
      </c>
    </row>
    <row r="53" spans="1:8" ht="12.75" customHeight="1" x14ac:dyDescent="0.25">
      <c r="A53" s="95" t="str">
        <f t="array" ref="A53">IFERROR(INDEX('Annex 2 EHV charges'!#REF!, MATCH(0, IF(ISBLANK('Annex 2 EHV charges'!#REF!),1, COUNTIF(A$4:$A52, 'Annex 2 EHV charges'!#REF!)), 0)),"")</f>
        <v/>
      </c>
      <c r="B53" s="95" t="str">
        <f>IF($A53="","",VLOOKUP($A53,'Annex 2 EHV charges'!$A:$O,2,0))</f>
        <v/>
      </c>
      <c r="C53" s="96" t="str">
        <f>IF($A53="","",VLOOKUP($A53,'Annex 2 EHV charges'!$A:$O,3,0))</f>
        <v/>
      </c>
      <c r="D53" s="95" t="str">
        <f>IF($A53="","",VLOOKUP($A53,'Annex 2 EHV charges'!$A:$O,7,0))</f>
        <v/>
      </c>
      <c r="E53" s="100" t="str">
        <f>IFERROR(IF(VLOOKUP($A53,'Annex 2 EHV charges'!$A:$O,8,FALSE)=0,"",VLOOKUP($A53,'Annex 2 EHV charges'!$A:$O,8,FALSE)),"")</f>
        <v/>
      </c>
      <c r="F53" s="101" t="str">
        <f>IFERROR(IF(VLOOKUP($A53,'Annex 2 EHV charges'!$A:$O,9,FALSE)=0,"",VLOOKUP($A53,'Annex 2 EHV charges'!$A:$O,9,FALSE)),"")</f>
        <v/>
      </c>
      <c r="G53" s="102" t="str">
        <f>IFERROR(IF(VLOOKUP($A53,'Annex 2 EHV charges'!$A:$O,10,FALSE)=0,"",VLOOKUP($A53,'Annex 2 EHV charges'!$A:$O,10,FALSE)),"")</f>
        <v/>
      </c>
      <c r="H53" s="102" t="str">
        <f>IFERROR(IF(VLOOKUP($A53,'Annex 2 EHV charges'!$A:$O,11,FALSE)=0,"",VLOOKUP($A53,'Annex 2 EHV charges'!$A:$O,11,FALSE)),"")</f>
        <v/>
      </c>
    </row>
    <row r="54" spans="1:8" ht="12.75" customHeight="1" x14ac:dyDescent="0.25">
      <c r="A54" s="95" t="str">
        <f t="array" ref="A54">IFERROR(INDEX('Annex 2 EHV charges'!#REF!, MATCH(0, IF(ISBLANK('Annex 2 EHV charges'!#REF!),1, COUNTIF(A$4:$A53, 'Annex 2 EHV charges'!#REF!)), 0)),"")</f>
        <v/>
      </c>
      <c r="B54" s="95" t="str">
        <f>IF($A54="","",VLOOKUP($A54,'Annex 2 EHV charges'!$A:$O,2,0))</f>
        <v/>
      </c>
      <c r="C54" s="96" t="str">
        <f>IF($A54="","",VLOOKUP($A54,'Annex 2 EHV charges'!$A:$O,3,0))</f>
        <v/>
      </c>
      <c r="D54" s="95" t="str">
        <f>IF($A54="","",VLOOKUP($A54,'Annex 2 EHV charges'!$A:$O,7,0))</f>
        <v/>
      </c>
      <c r="E54" s="100" t="str">
        <f>IFERROR(IF(VLOOKUP($A54,'Annex 2 EHV charges'!$A:$O,8,FALSE)=0,"",VLOOKUP($A54,'Annex 2 EHV charges'!$A:$O,8,FALSE)),"")</f>
        <v/>
      </c>
      <c r="F54" s="101" t="str">
        <f>IFERROR(IF(VLOOKUP($A54,'Annex 2 EHV charges'!$A:$O,9,FALSE)=0,"",VLOOKUP($A54,'Annex 2 EHV charges'!$A:$O,9,FALSE)),"")</f>
        <v/>
      </c>
      <c r="G54" s="102" t="str">
        <f>IFERROR(IF(VLOOKUP($A54,'Annex 2 EHV charges'!$A:$O,10,FALSE)=0,"",VLOOKUP($A54,'Annex 2 EHV charges'!$A:$O,10,FALSE)),"")</f>
        <v/>
      </c>
      <c r="H54" s="102" t="str">
        <f>IFERROR(IF(VLOOKUP($A54,'Annex 2 EHV charges'!$A:$O,11,FALSE)=0,"",VLOOKUP($A54,'Annex 2 EHV charges'!$A:$O,11,FALSE)),"")</f>
        <v/>
      </c>
    </row>
    <row r="55" spans="1:8" ht="12.75" customHeight="1" x14ac:dyDescent="0.25">
      <c r="A55" s="95" t="str">
        <f t="array" ref="A55">IFERROR(INDEX('Annex 2 EHV charges'!#REF!, MATCH(0, IF(ISBLANK('Annex 2 EHV charges'!#REF!),1, COUNTIF(A$4:$A54, 'Annex 2 EHV charges'!#REF!)), 0)),"")</f>
        <v/>
      </c>
      <c r="B55" s="95" t="str">
        <f>IF($A55="","",VLOOKUP($A55,'Annex 2 EHV charges'!$A:$O,2,0))</f>
        <v/>
      </c>
      <c r="C55" s="96" t="str">
        <f>IF($A55="","",VLOOKUP($A55,'Annex 2 EHV charges'!$A:$O,3,0))</f>
        <v/>
      </c>
      <c r="D55" s="95" t="str">
        <f>IF($A55="","",VLOOKUP($A55,'Annex 2 EHV charges'!$A:$O,7,0))</f>
        <v/>
      </c>
      <c r="E55" s="100" t="str">
        <f>IFERROR(IF(VLOOKUP($A55,'Annex 2 EHV charges'!$A:$O,8,FALSE)=0,"",VLOOKUP($A55,'Annex 2 EHV charges'!$A:$O,8,FALSE)),"")</f>
        <v/>
      </c>
      <c r="F55" s="101" t="str">
        <f>IFERROR(IF(VLOOKUP($A55,'Annex 2 EHV charges'!$A:$O,9,FALSE)=0,"",VLOOKUP($A55,'Annex 2 EHV charges'!$A:$O,9,FALSE)),"")</f>
        <v/>
      </c>
      <c r="G55" s="102" t="str">
        <f>IFERROR(IF(VLOOKUP($A55,'Annex 2 EHV charges'!$A:$O,10,FALSE)=0,"",VLOOKUP($A55,'Annex 2 EHV charges'!$A:$O,10,FALSE)),"")</f>
        <v/>
      </c>
      <c r="H55" s="102" t="str">
        <f>IFERROR(IF(VLOOKUP($A55,'Annex 2 EHV charges'!$A:$O,11,FALSE)=0,"",VLOOKUP($A55,'Annex 2 EHV charges'!$A:$O,11,FALSE)),"")</f>
        <v/>
      </c>
    </row>
    <row r="56" spans="1:8" ht="12.75" customHeight="1" x14ac:dyDescent="0.25">
      <c r="A56" s="95" t="str">
        <f t="array" ref="A56">IFERROR(INDEX('Annex 2 EHV charges'!#REF!, MATCH(0, IF(ISBLANK('Annex 2 EHV charges'!#REF!),1, COUNTIF(A$4:$A55, 'Annex 2 EHV charges'!#REF!)), 0)),"")</f>
        <v/>
      </c>
      <c r="B56" s="95" t="str">
        <f>IF($A56="","",VLOOKUP($A56,'Annex 2 EHV charges'!$A:$O,2,0))</f>
        <v/>
      </c>
      <c r="C56" s="96" t="str">
        <f>IF($A56="","",VLOOKUP($A56,'Annex 2 EHV charges'!$A:$O,3,0))</f>
        <v/>
      </c>
      <c r="D56" s="95" t="str">
        <f>IF($A56="","",VLOOKUP($A56,'Annex 2 EHV charges'!$A:$O,7,0))</f>
        <v/>
      </c>
      <c r="E56" s="100" t="str">
        <f>IFERROR(IF(VLOOKUP($A56,'Annex 2 EHV charges'!$A:$O,8,FALSE)=0,"",VLOOKUP($A56,'Annex 2 EHV charges'!$A:$O,8,FALSE)),"")</f>
        <v/>
      </c>
      <c r="F56" s="101" t="str">
        <f>IFERROR(IF(VLOOKUP($A56,'Annex 2 EHV charges'!$A:$O,9,FALSE)=0,"",VLOOKUP($A56,'Annex 2 EHV charges'!$A:$O,9,FALSE)),"")</f>
        <v/>
      </c>
      <c r="G56" s="102" t="str">
        <f>IFERROR(IF(VLOOKUP($A56,'Annex 2 EHV charges'!$A:$O,10,FALSE)=0,"",VLOOKUP($A56,'Annex 2 EHV charges'!$A:$O,10,FALSE)),"")</f>
        <v/>
      </c>
      <c r="H56" s="102" t="str">
        <f>IFERROR(IF(VLOOKUP($A56,'Annex 2 EHV charges'!$A:$O,11,FALSE)=0,"",VLOOKUP($A56,'Annex 2 EHV charges'!$A:$O,11,FALSE)),"")</f>
        <v/>
      </c>
    </row>
    <row r="57" spans="1:8" ht="12.75" customHeight="1" x14ac:dyDescent="0.25">
      <c r="A57" s="95" t="str">
        <f t="array" ref="A57">IFERROR(INDEX('Annex 2 EHV charges'!#REF!, MATCH(0, IF(ISBLANK('Annex 2 EHV charges'!#REF!),1, COUNTIF(A$4:$A56, 'Annex 2 EHV charges'!#REF!)), 0)),"")</f>
        <v/>
      </c>
      <c r="B57" s="95" t="str">
        <f>IF($A57="","",VLOOKUP($A57,'Annex 2 EHV charges'!$A:$O,2,0))</f>
        <v/>
      </c>
      <c r="C57" s="96" t="str">
        <f>IF($A57="","",VLOOKUP($A57,'Annex 2 EHV charges'!$A:$O,3,0))</f>
        <v/>
      </c>
      <c r="D57" s="95" t="str">
        <f>IF($A57="","",VLOOKUP($A57,'Annex 2 EHV charges'!$A:$O,7,0))</f>
        <v/>
      </c>
      <c r="E57" s="100" t="str">
        <f>IFERROR(IF(VLOOKUP($A57,'Annex 2 EHV charges'!$A:$O,8,FALSE)=0,"",VLOOKUP($A57,'Annex 2 EHV charges'!$A:$O,8,FALSE)),"")</f>
        <v/>
      </c>
      <c r="F57" s="101" t="str">
        <f>IFERROR(IF(VLOOKUP($A57,'Annex 2 EHV charges'!$A:$O,9,FALSE)=0,"",VLOOKUP($A57,'Annex 2 EHV charges'!$A:$O,9,FALSE)),"")</f>
        <v/>
      </c>
      <c r="G57" s="102" t="str">
        <f>IFERROR(IF(VLOOKUP($A57,'Annex 2 EHV charges'!$A:$O,10,FALSE)=0,"",VLOOKUP($A57,'Annex 2 EHV charges'!$A:$O,10,FALSE)),"")</f>
        <v/>
      </c>
      <c r="H57" s="102" t="str">
        <f>IFERROR(IF(VLOOKUP($A57,'Annex 2 EHV charges'!$A:$O,11,FALSE)=0,"",VLOOKUP($A57,'Annex 2 EHV charges'!$A:$O,11,FALSE)),"")</f>
        <v/>
      </c>
    </row>
    <row r="58" spans="1:8" ht="12.75" customHeight="1" x14ac:dyDescent="0.25">
      <c r="A58" s="95" t="str">
        <f t="array" ref="A58">IFERROR(INDEX('Annex 2 EHV charges'!#REF!, MATCH(0, IF(ISBLANK('Annex 2 EHV charges'!#REF!),1, COUNTIF(A$4:$A57, 'Annex 2 EHV charges'!#REF!)), 0)),"")</f>
        <v/>
      </c>
      <c r="B58" s="95" t="str">
        <f>IF($A58="","",VLOOKUP($A58,'Annex 2 EHV charges'!$A:$O,2,0))</f>
        <v/>
      </c>
      <c r="C58" s="96" t="str">
        <f>IF($A58="","",VLOOKUP($A58,'Annex 2 EHV charges'!$A:$O,3,0))</f>
        <v/>
      </c>
      <c r="D58" s="95" t="str">
        <f>IF($A58="","",VLOOKUP($A58,'Annex 2 EHV charges'!$A:$O,7,0))</f>
        <v/>
      </c>
      <c r="E58" s="100" t="str">
        <f>IFERROR(IF(VLOOKUP($A58,'Annex 2 EHV charges'!$A:$O,8,FALSE)=0,"",VLOOKUP($A58,'Annex 2 EHV charges'!$A:$O,8,FALSE)),"")</f>
        <v/>
      </c>
      <c r="F58" s="101" t="str">
        <f>IFERROR(IF(VLOOKUP($A58,'Annex 2 EHV charges'!$A:$O,9,FALSE)=0,"",VLOOKUP($A58,'Annex 2 EHV charges'!$A:$O,9,FALSE)),"")</f>
        <v/>
      </c>
      <c r="G58" s="102" t="str">
        <f>IFERROR(IF(VLOOKUP($A58,'Annex 2 EHV charges'!$A:$O,10,FALSE)=0,"",VLOOKUP($A58,'Annex 2 EHV charges'!$A:$O,10,FALSE)),"")</f>
        <v/>
      </c>
      <c r="H58" s="102" t="str">
        <f>IFERROR(IF(VLOOKUP($A58,'Annex 2 EHV charges'!$A:$O,11,FALSE)=0,"",VLOOKUP($A58,'Annex 2 EHV charges'!$A:$O,11,FALSE)),"")</f>
        <v/>
      </c>
    </row>
    <row r="59" spans="1:8" ht="12.75" customHeight="1" x14ac:dyDescent="0.25">
      <c r="A59" s="95" t="str">
        <f t="array" ref="A59">IFERROR(INDEX('Annex 2 EHV charges'!#REF!, MATCH(0, IF(ISBLANK('Annex 2 EHV charges'!#REF!),1, COUNTIF(A$4:$A58, 'Annex 2 EHV charges'!#REF!)), 0)),"")</f>
        <v/>
      </c>
      <c r="B59" s="95" t="str">
        <f>IF($A59="","",VLOOKUP($A59,'Annex 2 EHV charges'!$A:$O,2,0))</f>
        <v/>
      </c>
      <c r="C59" s="96" t="str">
        <f>IF($A59="","",VLOOKUP($A59,'Annex 2 EHV charges'!$A:$O,3,0))</f>
        <v/>
      </c>
      <c r="D59" s="95" t="str">
        <f>IF($A59="","",VLOOKUP($A59,'Annex 2 EHV charges'!$A:$O,7,0))</f>
        <v/>
      </c>
      <c r="E59" s="100" t="str">
        <f>IFERROR(IF(VLOOKUP($A59,'Annex 2 EHV charges'!$A:$O,8,FALSE)=0,"",VLOOKUP($A59,'Annex 2 EHV charges'!$A:$O,8,FALSE)),"")</f>
        <v/>
      </c>
      <c r="F59" s="101" t="str">
        <f>IFERROR(IF(VLOOKUP($A59,'Annex 2 EHV charges'!$A:$O,9,FALSE)=0,"",VLOOKUP($A59,'Annex 2 EHV charges'!$A:$O,9,FALSE)),"")</f>
        <v/>
      </c>
      <c r="G59" s="102" t="str">
        <f>IFERROR(IF(VLOOKUP($A59,'Annex 2 EHV charges'!$A:$O,10,FALSE)=0,"",VLOOKUP($A59,'Annex 2 EHV charges'!$A:$O,10,FALSE)),"")</f>
        <v/>
      </c>
      <c r="H59" s="102" t="str">
        <f>IFERROR(IF(VLOOKUP($A59,'Annex 2 EHV charges'!$A:$O,11,FALSE)=0,"",VLOOKUP($A59,'Annex 2 EHV charges'!$A:$O,11,FALSE)),"")</f>
        <v/>
      </c>
    </row>
    <row r="60" spans="1:8" ht="12.75" customHeight="1" x14ac:dyDescent="0.25">
      <c r="A60" s="95" t="str">
        <f t="array" ref="A60">IFERROR(INDEX('Annex 2 EHV charges'!#REF!, MATCH(0, IF(ISBLANK('Annex 2 EHV charges'!#REF!),1, COUNTIF(A$4:$A59, 'Annex 2 EHV charges'!#REF!)), 0)),"")</f>
        <v/>
      </c>
      <c r="B60" s="95" t="str">
        <f>IF($A60="","",VLOOKUP($A60,'Annex 2 EHV charges'!$A:$O,2,0))</f>
        <v/>
      </c>
      <c r="C60" s="96" t="str">
        <f>IF($A60="","",VLOOKUP($A60,'Annex 2 EHV charges'!$A:$O,3,0))</f>
        <v/>
      </c>
      <c r="D60" s="95" t="str">
        <f>IF($A60="","",VLOOKUP($A60,'Annex 2 EHV charges'!$A:$O,7,0))</f>
        <v/>
      </c>
      <c r="E60" s="100" t="str">
        <f>IFERROR(IF(VLOOKUP($A60,'Annex 2 EHV charges'!$A:$O,8,FALSE)=0,"",VLOOKUP($A60,'Annex 2 EHV charges'!$A:$O,8,FALSE)),"")</f>
        <v/>
      </c>
      <c r="F60" s="101" t="str">
        <f>IFERROR(IF(VLOOKUP($A60,'Annex 2 EHV charges'!$A:$O,9,FALSE)=0,"",VLOOKUP($A60,'Annex 2 EHV charges'!$A:$O,9,FALSE)),"")</f>
        <v/>
      </c>
      <c r="G60" s="102" t="str">
        <f>IFERROR(IF(VLOOKUP($A60,'Annex 2 EHV charges'!$A:$O,10,FALSE)=0,"",VLOOKUP($A60,'Annex 2 EHV charges'!$A:$O,10,FALSE)),"")</f>
        <v/>
      </c>
      <c r="H60" s="102" t="str">
        <f>IFERROR(IF(VLOOKUP($A60,'Annex 2 EHV charges'!$A:$O,11,FALSE)=0,"",VLOOKUP($A60,'Annex 2 EHV charges'!$A:$O,11,FALSE)),"")</f>
        <v/>
      </c>
    </row>
    <row r="61" spans="1:8" ht="12.75" customHeight="1" x14ac:dyDescent="0.25">
      <c r="A61" s="95" t="str">
        <f t="array" ref="A61">IFERROR(INDEX('Annex 2 EHV charges'!#REF!, MATCH(0, IF(ISBLANK('Annex 2 EHV charges'!#REF!),1, COUNTIF(A$4:$A60, 'Annex 2 EHV charges'!#REF!)), 0)),"")</f>
        <v/>
      </c>
      <c r="B61" s="95" t="str">
        <f>IF($A61="","",VLOOKUP($A61,'Annex 2 EHV charges'!$A:$O,2,0))</f>
        <v/>
      </c>
      <c r="C61" s="96" t="str">
        <f>IF($A61="","",VLOOKUP($A61,'Annex 2 EHV charges'!$A:$O,3,0))</f>
        <v/>
      </c>
      <c r="D61" s="95" t="str">
        <f>IF($A61="","",VLOOKUP($A61,'Annex 2 EHV charges'!$A:$O,7,0))</f>
        <v/>
      </c>
      <c r="E61" s="100" t="str">
        <f>IFERROR(IF(VLOOKUP($A61,'Annex 2 EHV charges'!$A:$O,8,FALSE)=0,"",VLOOKUP($A61,'Annex 2 EHV charges'!$A:$O,8,FALSE)),"")</f>
        <v/>
      </c>
      <c r="F61" s="101" t="str">
        <f>IFERROR(IF(VLOOKUP($A61,'Annex 2 EHV charges'!$A:$O,9,FALSE)=0,"",VLOOKUP($A61,'Annex 2 EHV charges'!$A:$O,9,FALSE)),"")</f>
        <v/>
      </c>
      <c r="G61" s="102" t="str">
        <f>IFERROR(IF(VLOOKUP($A61,'Annex 2 EHV charges'!$A:$O,10,FALSE)=0,"",VLOOKUP($A61,'Annex 2 EHV charges'!$A:$O,10,FALSE)),"")</f>
        <v/>
      </c>
      <c r="H61" s="102" t="str">
        <f>IFERROR(IF(VLOOKUP($A61,'Annex 2 EHV charges'!$A:$O,11,FALSE)=0,"",VLOOKUP($A61,'Annex 2 EHV charges'!$A:$O,11,FALSE)),"")</f>
        <v/>
      </c>
    </row>
    <row r="62" spans="1:8" ht="12.75" customHeight="1" x14ac:dyDescent="0.25">
      <c r="A62" s="95" t="str">
        <f t="array" ref="A62">IFERROR(INDEX('Annex 2 EHV charges'!#REF!, MATCH(0, IF(ISBLANK('Annex 2 EHV charges'!#REF!),1, COUNTIF(A$4:$A61, 'Annex 2 EHV charges'!#REF!)), 0)),"")</f>
        <v/>
      </c>
      <c r="B62" s="95" t="str">
        <f>IF($A62="","",VLOOKUP($A62,'Annex 2 EHV charges'!$A:$O,2,0))</f>
        <v/>
      </c>
      <c r="C62" s="96" t="str">
        <f>IF($A62="","",VLOOKUP($A62,'Annex 2 EHV charges'!$A:$O,3,0))</f>
        <v/>
      </c>
      <c r="D62" s="95" t="str">
        <f>IF($A62="","",VLOOKUP($A62,'Annex 2 EHV charges'!$A:$O,7,0))</f>
        <v/>
      </c>
      <c r="E62" s="100" t="str">
        <f>IFERROR(IF(VLOOKUP($A62,'Annex 2 EHV charges'!$A:$O,8,FALSE)=0,"",VLOOKUP($A62,'Annex 2 EHV charges'!$A:$O,8,FALSE)),"")</f>
        <v/>
      </c>
      <c r="F62" s="101" t="str">
        <f>IFERROR(IF(VLOOKUP($A62,'Annex 2 EHV charges'!$A:$O,9,FALSE)=0,"",VLOOKUP($A62,'Annex 2 EHV charges'!$A:$O,9,FALSE)),"")</f>
        <v/>
      </c>
      <c r="G62" s="102" t="str">
        <f>IFERROR(IF(VLOOKUP($A62,'Annex 2 EHV charges'!$A:$O,10,FALSE)=0,"",VLOOKUP($A62,'Annex 2 EHV charges'!$A:$O,10,FALSE)),"")</f>
        <v/>
      </c>
      <c r="H62" s="102" t="str">
        <f>IFERROR(IF(VLOOKUP($A62,'Annex 2 EHV charges'!$A:$O,11,FALSE)=0,"",VLOOKUP($A62,'Annex 2 EHV charges'!$A:$O,11,FALSE)),"")</f>
        <v/>
      </c>
    </row>
    <row r="63" spans="1:8" ht="12.75" customHeight="1" x14ac:dyDescent="0.25">
      <c r="A63" s="95" t="str">
        <f t="array" ref="A63">IFERROR(INDEX('Annex 2 EHV charges'!#REF!, MATCH(0, IF(ISBLANK('Annex 2 EHV charges'!#REF!),1, COUNTIF(A$4:$A62, 'Annex 2 EHV charges'!#REF!)), 0)),"")</f>
        <v/>
      </c>
      <c r="B63" s="95" t="str">
        <f>IF($A63="","",VLOOKUP($A63,'Annex 2 EHV charges'!$A:$O,2,0))</f>
        <v/>
      </c>
      <c r="C63" s="96" t="str">
        <f>IF($A63="","",VLOOKUP($A63,'Annex 2 EHV charges'!$A:$O,3,0))</f>
        <v/>
      </c>
      <c r="D63" s="95" t="str">
        <f>IF($A63="","",VLOOKUP($A63,'Annex 2 EHV charges'!$A:$O,7,0))</f>
        <v/>
      </c>
      <c r="E63" s="100" t="str">
        <f>IFERROR(IF(VLOOKUP($A63,'Annex 2 EHV charges'!$A:$O,8,FALSE)=0,"",VLOOKUP($A63,'Annex 2 EHV charges'!$A:$O,8,FALSE)),"")</f>
        <v/>
      </c>
      <c r="F63" s="101" t="str">
        <f>IFERROR(IF(VLOOKUP($A63,'Annex 2 EHV charges'!$A:$O,9,FALSE)=0,"",VLOOKUP($A63,'Annex 2 EHV charges'!$A:$O,9,FALSE)),"")</f>
        <v/>
      </c>
      <c r="G63" s="102" t="str">
        <f>IFERROR(IF(VLOOKUP($A63,'Annex 2 EHV charges'!$A:$O,10,FALSE)=0,"",VLOOKUP($A63,'Annex 2 EHV charges'!$A:$O,10,FALSE)),"")</f>
        <v/>
      </c>
      <c r="H63" s="102" t="str">
        <f>IFERROR(IF(VLOOKUP($A63,'Annex 2 EHV charges'!$A:$O,11,FALSE)=0,"",VLOOKUP($A63,'Annex 2 EHV charges'!$A:$O,11,FALSE)),"")</f>
        <v/>
      </c>
    </row>
    <row r="64" spans="1:8" ht="12.75" customHeight="1" x14ac:dyDescent="0.25">
      <c r="A64" s="95" t="str">
        <f t="array" ref="A64">IFERROR(INDEX('Annex 2 EHV charges'!#REF!, MATCH(0, IF(ISBLANK('Annex 2 EHV charges'!#REF!),1, COUNTIF(A$4:$A63, 'Annex 2 EHV charges'!#REF!)), 0)),"")</f>
        <v/>
      </c>
      <c r="B64" s="95" t="str">
        <f>IF($A64="","",VLOOKUP($A64,'Annex 2 EHV charges'!$A:$O,2,0))</f>
        <v/>
      </c>
      <c r="C64" s="96" t="str">
        <f>IF($A64="","",VLOOKUP($A64,'Annex 2 EHV charges'!$A:$O,3,0))</f>
        <v/>
      </c>
      <c r="D64" s="95" t="str">
        <f>IF($A64="","",VLOOKUP($A64,'Annex 2 EHV charges'!$A:$O,7,0))</f>
        <v/>
      </c>
      <c r="E64" s="100" t="str">
        <f>IFERROR(IF(VLOOKUP($A64,'Annex 2 EHV charges'!$A:$O,8,FALSE)=0,"",VLOOKUP($A64,'Annex 2 EHV charges'!$A:$O,8,FALSE)),"")</f>
        <v/>
      </c>
      <c r="F64" s="101" t="str">
        <f>IFERROR(IF(VLOOKUP($A64,'Annex 2 EHV charges'!$A:$O,9,FALSE)=0,"",VLOOKUP($A64,'Annex 2 EHV charges'!$A:$O,9,FALSE)),"")</f>
        <v/>
      </c>
      <c r="G64" s="102" t="str">
        <f>IFERROR(IF(VLOOKUP($A64,'Annex 2 EHV charges'!$A:$O,10,FALSE)=0,"",VLOOKUP($A64,'Annex 2 EHV charges'!$A:$O,10,FALSE)),"")</f>
        <v/>
      </c>
      <c r="H64" s="102" t="str">
        <f>IFERROR(IF(VLOOKUP($A64,'Annex 2 EHV charges'!$A:$O,11,FALSE)=0,"",VLOOKUP($A64,'Annex 2 EHV charges'!$A:$O,11,FALSE)),"")</f>
        <v/>
      </c>
    </row>
    <row r="65" spans="1:8" ht="12.75" customHeight="1" x14ac:dyDescent="0.25">
      <c r="A65" s="95" t="str">
        <f t="array" ref="A65">IFERROR(INDEX('Annex 2 EHV charges'!#REF!, MATCH(0, IF(ISBLANK('Annex 2 EHV charges'!#REF!),1, COUNTIF(A$4:$A64, 'Annex 2 EHV charges'!#REF!)), 0)),"")</f>
        <v/>
      </c>
      <c r="B65" s="95" t="str">
        <f>IF($A65="","",VLOOKUP($A65,'Annex 2 EHV charges'!$A:$O,2,0))</f>
        <v/>
      </c>
      <c r="C65" s="96" t="str">
        <f>IF($A65="","",VLOOKUP($A65,'Annex 2 EHV charges'!$A:$O,3,0))</f>
        <v/>
      </c>
      <c r="D65" s="95" t="str">
        <f>IF($A65="","",VLOOKUP($A65,'Annex 2 EHV charges'!$A:$O,7,0))</f>
        <v/>
      </c>
      <c r="E65" s="100" t="str">
        <f>IFERROR(IF(VLOOKUP($A65,'Annex 2 EHV charges'!$A:$O,8,FALSE)=0,"",VLOOKUP($A65,'Annex 2 EHV charges'!$A:$O,8,FALSE)),"")</f>
        <v/>
      </c>
      <c r="F65" s="101" t="str">
        <f>IFERROR(IF(VLOOKUP($A65,'Annex 2 EHV charges'!$A:$O,9,FALSE)=0,"",VLOOKUP($A65,'Annex 2 EHV charges'!$A:$O,9,FALSE)),"")</f>
        <v/>
      </c>
      <c r="G65" s="102" t="str">
        <f>IFERROR(IF(VLOOKUP($A65,'Annex 2 EHV charges'!$A:$O,10,FALSE)=0,"",VLOOKUP($A65,'Annex 2 EHV charges'!$A:$O,10,FALSE)),"")</f>
        <v/>
      </c>
      <c r="H65" s="102" t="str">
        <f>IFERROR(IF(VLOOKUP($A65,'Annex 2 EHV charges'!$A:$O,11,FALSE)=0,"",VLOOKUP($A65,'Annex 2 EHV charges'!$A:$O,11,FALSE)),"")</f>
        <v/>
      </c>
    </row>
    <row r="66" spans="1:8" ht="12.75" customHeight="1" x14ac:dyDescent="0.25">
      <c r="A66" s="95" t="str">
        <f t="array" ref="A66">IFERROR(INDEX('Annex 2 EHV charges'!#REF!, MATCH(0, IF(ISBLANK('Annex 2 EHV charges'!#REF!),1, COUNTIF(A$4:$A65, 'Annex 2 EHV charges'!#REF!)), 0)),"")</f>
        <v/>
      </c>
      <c r="B66" s="95" t="str">
        <f>IF($A66="","",VLOOKUP($A66,'Annex 2 EHV charges'!$A:$O,2,0))</f>
        <v/>
      </c>
      <c r="C66" s="96" t="str">
        <f>IF($A66="","",VLOOKUP($A66,'Annex 2 EHV charges'!$A:$O,3,0))</f>
        <v/>
      </c>
      <c r="D66" s="95" t="str">
        <f>IF($A66="","",VLOOKUP($A66,'Annex 2 EHV charges'!$A:$O,7,0))</f>
        <v/>
      </c>
      <c r="E66" s="100" t="str">
        <f>IFERROR(IF(VLOOKUP($A66,'Annex 2 EHV charges'!$A:$O,8,FALSE)=0,"",VLOOKUP($A66,'Annex 2 EHV charges'!$A:$O,8,FALSE)),"")</f>
        <v/>
      </c>
      <c r="F66" s="101" t="str">
        <f>IFERROR(IF(VLOOKUP($A66,'Annex 2 EHV charges'!$A:$O,9,FALSE)=0,"",VLOOKUP($A66,'Annex 2 EHV charges'!$A:$O,9,FALSE)),"")</f>
        <v/>
      </c>
      <c r="G66" s="102" t="str">
        <f>IFERROR(IF(VLOOKUP($A66,'Annex 2 EHV charges'!$A:$O,10,FALSE)=0,"",VLOOKUP($A66,'Annex 2 EHV charges'!$A:$O,10,FALSE)),"")</f>
        <v/>
      </c>
      <c r="H66" s="102" t="str">
        <f>IFERROR(IF(VLOOKUP($A66,'Annex 2 EHV charges'!$A:$O,11,FALSE)=0,"",VLOOKUP($A66,'Annex 2 EHV charges'!$A:$O,11,FALSE)),"")</f>
        <v/>
      </c>
    </row>
    <row r="67" spans="1:8" ht="12.75" customHeight="1" x14ac:dyDescent="0.25">
      <c r="A67" s="95" t="str">
        <f t="array" ref="A67">IFERROR(INDEX('Annex 2 EHV charges'!#REF!, MATCH(0, IF(ISBLANK('Annex 2 EHV charges'!#REF!),1, COUNTIF(A$4:$A66, 'Annex 2 EHV charges'!#REF!)), 0)),"")</f>
        <v/>
      </c>
      <c r="B67" s="95" t="str">
        <f>IF($A67="","",VLOOKUP($A67,'Annex 2 EHV charges'!$A:$O,2,0))</f>
        <v/>
      </c>
      <c r="C67" s="96" t="str">
        <f>IF($A67="","",VLOOKUP($A67,'Annex 2 EHV charges'!$A:$O,3,0))</f>
        <v/>
      </c>
      <c r="D67" s="95" t="str">
        <f>IF($A67="","",VLOOKUP($A67,'Annex 2 EHV charges'!$A:$O,7,0))</f>
        <v/>
      </c>
      <c r="E67" s="100" t="str">
        <f>IFERROR(IF(VLOOKUP($A67,'Annex 2 EHV charges'!$A:$O,8,FALSE)=0,"",VLOOKUP($A67,'Annex 2 EHV charges'!$A:$O,8,FALSE)),"")</f>
        <v/>
      </c>
      <c r="F67" s="101" t="str">
        <f>IFERROR(IF(VLOOKUP($A67,'Annex 2 EHV charges'!$A:$O,9,FALSE)=0,"",VLOOKUP($A67,'Annex 2 EHV charges'!$A:$O,9,FALSE)),"")</f>
        <v/>
      </c>
      <c r="G67" s="102" t="str">
        <f>IFERROR(IF(VLOOKUP($A67,'Annex 2 EHV charges'!$A:$O,10,FALSE)=0,"",VLOOKUP($A67,'Annex 2 EHV charges'!$A:$O,10,FALSE)),"")</f>
        <v/>
      </c>
      <c r="H67" s="102" t="str">
        <f>IFERROR(IF(VLOOKUP($A67,'Annex 2 EHV charges'!$A:$O,11,FALSE)=0,"",VLOOKUP($A67,'Annex 2 EHV charges'!$A:$O,11,FALSE)),"")</f>
        <v/>
      </c>
    </row>
    <row r="68" spans="1:8" ht="12.75" customHeight="1" x14ac:dyDescent="0.25">
      <c r="A68" s="95" t="str">
        <f t="array" ref="A68">IFERROR(INDEX('Annex 2 EHV charges'!#REF!, MATCH(0, IF(ISBLANK('Annex 2 EHV charges'!#REF!),1, COUNTIF(A$4:$A67, 'Annex 2 EHV charges'!#REF!)), 0)),"")</f>
        <v/>
      </c>
      <c r="B68" s="95" t="str">
        <f>IF($A68="","",VLOOKUP($A68,'Annex 2 EHV charges'!$A:$O,2,0))</f>
        <v/>
      </c>
      <c r="C68" s="96" t="str">
        <f>IF($A68="","",VLOOKUP($A68,'Annex 2 EHV charges'!$A:$O,3,0))</f>
        <v/>
      </c>
      <c r="D68" s="95" t="str">
        <f>IF($A68="","",VLOOKUP($A68,'Annex 2 EHV charges'!$A:$O,7,0))</f>
        <v/>
      </c>
      <c r="E68" s="100" t="str">
        <f>IFERROR(IF(VLOOKUP($A68,'Annex 2 EHV charges'!$A:$O,8,FALSE)=0,"",VLOOKUP($A68,'Annex 2 EHV charges'!$A:$O,8,FALSE)),"")</f>
        <v/>
      </c>
      <c r="F68" s="101" t="str">
        <f>IFERROR(IF(VLOOKUP($A68,'Annex 2 EHV charges'!$A:$O,9,FALSE)=0,"",VLOOKUP($A68,'Annex 2 EHV charges'!$A:$O,9,FALSE)),"")</f>
        <v/>
      </c>
      <c r="G68" s="102" t="str">
        <f>IFERROR(IF(VLOOKUP($A68,'Annex 2 EHV charges'!$A:$O,10,FALSE)=0,"",VLOOKUP($A68,'Annex 2 EHV charges'!$A:$O,10,FALSE)),"")</f>
        <v/>
      </c>
      <c r="H68" s="102" t="str">
        <f>IFERROR(IF(VLOOKUP($A68,'Annex 2 EHV charges'!$A:$O,11,FALSE)=0,"",VLOOKUP($A68,'Annex 2 EHV charges'!$A:$O,11,FALSE)),"")</f>
        <v/>
      </c>
    </row>
    <row r="69" spans="1:8" ht="12.75" customHeight="1" x14ac:dyDescent="0.25">
      <c r="A69" s="95" t="str">
        <f t="array" ref="A69">IFERROR(INDEX('Annex 2 EHV charges'!#REF!, MATCH(0, IF(ISBLANK('Annex 2 EHV charges'!#REF!),1, COUNTIF(A$4:$A68, 'Annex 2 EHV charges'!#REF!)), 0)),"")</f>
        <v/>
      </c>
      <c r="B69" s="95" t="str">
        <f>IF($A69="","",VLOOKUP($A69,'Annex 2 EHV charges'!$A:$O,2,0))</f>
        <v/>
      </c>
      <c r="C69" s="96" t="str">
        <f>IF($A69="","",VLOOKUP($A69,'Annex 2 EHV charges'!$A:$O,3,0))</f>
        <v/>
      </c>
      <c r="D69" s="95" t="str">
        <f>IF($A69="","",VLOOKUP($A69,'Annex 2 EHV charges'!$A:$O,7,0))</f>
        <v/>
      </c>
      <c r="E69" s="100" t="str">
        <f>IFERROR(IF(VLOOKUP($A69,'Annex 2 EHV charges'!$A:$O,8,FALSE)=0,"",VLOOKUP($A69,'Annex 2 EHV charges'!$A:$O,8,FALSE)),"")</f>
        <v/>
      </c>
      <c r="F69" s="101" t="str">
        <f>IFERROR(IF(VLOOKUP($A69,'Annex 2 EHV charges'!$A:$O,9,FALSE)=0,"",VLOOKUP($A69,'Annex 2 EHV charges'!$A:$O,9,FALSE)),"")</f>
        <v/>
      </c>
      <c r="G69" s="102" t="str">
        <f>IFERROR(IF(VLOOKUP($A69,'Annex 2 EHV charges'!$A:$O,10,FALSE)=0,"",VLOOKUP($A69,'Annex 2 EHV charges'!$A:$O,10,FALSE)),"")</f>
        <v/>
      </c>
      <c r="H69" s="102" t="str">
        <f>IFERROR(IF(VLOOKUP($A69,'Annex 2 EHV charges'!$A:$O,11,FALSE)=0,"",VLOOKUP($A69,'Annex 2 EHV charges'!$A:$O,11,FALSE)),"")</f>
        <v/>
      </c>
    </row>
    <row r="70" spans="1:8" ht="12.75" customHeight="1" x14ac:dyDescent="0.25">
      <c r="A70" s="95" t="str">
        <f t="array" ref="A70">IFERROR(INDEX('Annex 2 EHV charges'!#REF!, MATCH(0, IF(ISBLANK('Annex 2 EHV charges'!#REF!),1, COUNTIF(A$4:$A69, 'Annex 2 EHV charges'!#REF!)), 0)),"")</f>
        <v/>
      </c>
      <c r="B70" s="95" t="str">
        <f>IF($A70="","",VLOOKUP($A70,'Annex 2 EHV charges'!$A:$O,2,0))</f>
        <v/>
      </c>
      <c r="C70" s="96" t="str">
        <f>IF($A70="","",VLOOKUP($A70,'Annex 2 EHV charges'!$A:$O,3,0))</f>
        <v/>
      </c>
      <c r="D70" s="95" t="str">
        <f>IF($A70="","",VLOOKUP($A70,'Annex 2 EHV charges'!$A:$O,7,0))</f>
        <v/>
      </c>
      <c r="E70" s="100" t="str">
        <f>IFERROR(IF(VLOOKUP($A70,'Annex 2 EHV charges'!$A:$O,8,FALSE)=0,"",VLOOKUP($A70,'Annex 2 EHV charges'!$A:$O,8,FALSE)),"")</f>
        <v/>
      </c>
      <c r="F70" s="101" t="str">
        <f>IFERROR(IF(VLOOKUP($A70,'Annex 2 EHV charges'!$A:$O,9,FALSE)=0,"",VLOOKUP($A70,'Annex 2 EHV charges'!$A:$O,9,FALSE)),"")</f>
        <v/>
      </c>
      <c r="G70" s="102" t="str">
        <f>IFERROR(IF(VLOOKUP($A70,'Annex 2 EHV charges'!$A:$O,10,FALSE)=0,"",VLOOKUP($A70,'Annex 2 EHV charges'!$A:$O,10,FALSE)),"")</f>
        <v/>
      </c>
      <c r="H70" s="102" t="str">
        <f>IFERROR(IF(VLOOKUP($A70,'Annex 2 EHV charges'!$A:$O,11,FALSE)=0,"",VLOOKUP($A70,'Annex 2 EHV charges'!$A:$O,11,FALSE)),"")</f>
        <v/>
      </c>
    </row>
    <row r="71" spans="1:8" ht="12.75" customHeight="1" x14ac:dyDescent="0.25">
      <c r="A71" s="95" t="str">
        <f t="array" ref="A71">IFERROR(INDEX('Annex 2 EHV charges'!#REF!, MATCH(0, IF(ISBLANK('Annex 2 EHV charges'!#REF!),1, COUNTIF(A$4:$A70, 'Annex 2 EHV charges'!#REF!)), 0)),"")</f>
        <v/>
      </c>
      <c r="B71" s="95" t="str">
        <f>IF($A71="","",VLOOKUP($A71,'Annex 2 EHV charges'!$A:$O,2,0))</f>
        <v/>
      </c>
      <c r="C71" s="96" t="str">
        <f>IF($A71="","",VLOOKUP($A71,'Annex 2 EHV charges'!$A:$O,3,0))</f>
        <v/>
      </c>
      <c r="D71" s="95" t="str">
        <f>IF($A71="","",VLOOKUP($A71,'Annex 2 EHV charges'!$A:$O,7,0))</f>
        <v/>
      </c>
      <c r="E71" s="100" t="str">
        <f>IFERROR(IF(VLOOKUP($A71,'Annex 2 EHV charges'!$A:$O,8,FALSE)=0,"",VLOOKUP($A71,'Annex 2 EHV charges'!$A:$O,8,FALSE)),"")</f>
        <v/>
      </c>
      <c r="F71" s="101" t="str">
        <f>IFERROR(IF(VLOOKUP($A71,'Annex 2 EHV charges'!$A:$O,9,FALSE)=0,"",VLOOKUP($A71,'Annex 2 EHV charges'!$A:$O,9,FALSE)),"")</f>
        <v/>
      </c>
      <c r="G71" s="102" t="str">
        <f>IFERROR(IF(VLOOKUP($A71,'Annex 2 EHV charges'!$A:$O,10,FALSE)=0,"",VLOOKUP($A71,'Annex 2 EHV charges'!$A:$O,10,FALSE)),"")</f>
        <v/>
      </c>
      <c r="H71" s="102" t="str">
        <f>IFERROR(IF(VLOOKUP($A71,'Annex 2 EHV charges'!$A:$O,11,FALSE)=0,"",VLOOKUP($A71,'Annex 2 EHV charges'!$A:$O,11,FALSE)),"")</f>
        <v/>
      </c>
    </row>
    <row r="72" spans="1:8" ht="12.75" customHeight="1" x14ac:dyDescent="0.25">
      <c r="A72" s="95" t="str">
        <f t="array" ref="A72">IFERROR(INDEX('Annex 2 EHV charges'!#REF!, MATCH(0, IF(ISBLANK('Annex 2 EHV charges'!#REF!),1, COUNTIF(A$4:$A71, 'Annex 2 EHV charges'!#REF!)), 0)),"")</f>
        <v/>
      </c>
      <c r="B72" s="95" t="str">
        <f>IF($A72="","",VLOOKUP($A72,'Annex 2 EHV charges'!$A:$O,2,0))</f>
        <v/>
      </c>
      <c r="C72" s="96" t="str">
        <f>IF($A72="","",VLOOKUP($A72,'Annex 2 EHV charges'!$A:$O,3,0))</f>
        <v/>
      </c>
      <c r="D72" s="95" t="str">
        <f>IF($A72="","",VLOOKUP($A72,'Annex 2 EHV charges'!$A:$O,7,0))</f>
        <v/>
      </c>
      <c r="E72" s="100" t="str">
        <f>IFERROR(IF(VLOOKUP($A72,'Annex 2 EHV charges'!$A:$O,8,FALSE)=0,"",VLOOKUP($A72,'Annex 2 EHV charges'!$A:$O,8,FALSE)),"")</f>
        <v/>
      </c>
      <c r="F72" s="101" t="str">
        <f>IFERROR(IF(VLOOKUP($A72,'Annex 2 EHV charges'!$A:$O,9,FALSE)=0,"",VLOOKUP($A72,'Annex 2 EHV charges'!$A:$O,9,FALSE)),"")</f>
        <v/>
      </c>
      <c r="G72" s="102" t="str">
        <f>IFERROR(IF(VLOOKUP($A72,'Annex 2 EHV charges'!$A:$O,10,FALSE)=0,"",VLOOKUP($A72,'Annex 2 EHV charges'!$A:$O,10,FALSE)),"")</f>
        <v/>
      </c>
      <c r="H72" s="102" t="str">
        <f>IFERROR(IF(VLOOKUP($A72,'Annex 2 EHV charges'!$A:$O,11,FALSE)=0,"",VLOOKUP($A72,'Annex 2 EHV charges'!$A:$O,11,FALSE)),"")</f>
        <v/>
      </c>
    </row>
    <row r="73" spans="1:8" ht="12.75" customHeight="1" x14ac:dyDescent="0.25">
      <c r="A73" s="95" t="str">
        <f t="array" ref="A73">IFERROR(INDEX('Annex 2 EHV charges'!#REF!, MATCH(0, IF(ISBLANK('Annex 2 EHV charges'!#REF!),1, COUNTIF(A$4:$A72, 'Annex 2 EHV charges'!#REF!)), 0)),"")</f>
        <v/>
      </c>
      <c r="B73" s="95" t="str">
        <f>IF($A73="","",VLOOKUP($A73,'Annex 2 EHV charges'!$A:$O,2,0))</f>
        <v/>
      </c>
      <c r="C73" s="96" t="str">
        <f>IF($A73="","",VLOOKUP($A73,'Annex 2 EHV charges'!$A:$O,3,0))</f>
        <v/>
      </c>
      <c r="D73" s="95" t="str">
        <f>IF($A73="","",VLOOKUP($A73,'Annex 2 EHV charges'!$A:$O,7,0))</f>
        <v/>
      </c>
      <c r="E73" s="100" t="str">
        <f>IFERROR(IF(VLOOKUP($A73,'Annex 2 EHV charges'!$A:$O,8,FALSE)=0,"",VLOOKUP($A73,'Annex 2 EHV charges'!$A:$O,8,FALSE)),"")</f>
        <v/>
      </c>
      <c r="F73" s="101" t="str">
        <f>IFERROR(IF(VLOOKUP($A73,'Annex 2 EHV charges'!$A:$O,9,FALSE)=0,"",VLOOKUP($A73,'Annex 2 EHV charges'!$A:$O,9,FALSE)),"")</f>
        <v/>
      </c>
      <c r="G73" s="102" t="str">
        <f>IFERROR(IF(VLOOKUP($A73,'Annex 2 EHV charges'!$A:$O,10,FALSE)=0,"",VLOOKUP($A73,'Annex 2 EHV charges'!$A:$O,10,FALSE)),"")</f>
        <v/>
      </c>
      <c r="H73" s="102" t="str">
        <f>IFERROR(IF(VLOOKUP($A73,'Annex 2 EHV charges'!$A:$O,11,FALSE)=0,"",VLOOKUP($A73,'Annex 2 EHV charges'!$A:$O,11,FALSE)),"")</f>
        <v/>
      </c>
    </row>
    <row r="74" spans="1:8" ht="12.75" customHeight="1" x14ac:dyDescent="0.25">
      <c r="A74" s="95" t="str">
        <f t="array" ref="A74">IFERROR(INDEX('Annex 2 EHV charges'!#REF!, MATCH(0, IF(ISBLANK('Annex 2 EHV charges'!#REF!),1, COUNTIF(A$4:$A73, 'Annex 2 EHV charges'!#REF!)), 0)),"")</f>
        <v/>
      </c>
      <c r="B74" s="95" t="str">
        <f>IF($A74="","",VLOOKUP($A74,'Annex 2 EHV charges'!$A:$O,2,0))</f>
        <v/>
      </c>
      <c r="C74" s="96" t="str">
        <f>IF($A74="","",VLOOKUP($A74,'Annex 2 EHV charges'!$A:$O,3,0))</f>
        <v/>
      </c>
      <c r="D74" s="95" t="str">
        <f>IF($A74="","",VLOOKUP($A74,'Annex 2 EHV charges'!$A:$O,7,0))</f>
        <v/>
      </c>
      <c r="E74" s="100" t="str">
        <f>IFERROR(IF(VLOOKUP($A74,'Annex 2 EHV charges'!$A:$O,8,FALSE)=0,"",VLOOKUP($A74,'Annex 2 EHV charges'!$A:$O,8,FALSE)),"")</f>
        <v/>
      </c>
      <c r="F74" s="101" t="str">
        <f>IFERROR(IF(VLOOKUP($A74,'Annex 2 EHV charges'!$A:$O,9,FALSE)=0,"",VLOOKUP($A74,'Annex 2 EHV charges'!$A:$O,9,FALSE)),"")</f>
        <v/>
      </c>
      <c r="G74" s="102" t="str">
        <f>IFERROR(IF(VLOOKUP($A74,'Annex 2 EHV charges'!$A:$O,10,FALSE)=0,"",VLOOKUP($A74,'Annex 2 EHV charges'!$A:$O,10,FALSE)),"")</f>
        <v/>
      </c>
      <c r="H74" s="102" t="str">
        <f>IFERROR(IF(VLOOKUP($A74,'Annex 2 EHV charges'!$A:$O,11,FALSE)=0,"",VLOOKUP($A74,'Annex 2 EHV charges'!$A:$O,11,FALSE)),"")</f>
        <v/>
      </c>
    </row>
    <row r="75" spans="1:8" ht="12.75" customHeight="1" x14ac:dyDescent="0.25">
      <c r="A75" s="95" t="str">
        <f t="array" ref="A75">IFERROR(INDEX('Annex 2 EHV charges'!#REF!, MATCH(0, IF(ISBLANK('Annex 2 EHV charges'!#REF!),1, COUNTIF(A$4:$A74, 'Annex 2 EHV charges'!#REF!)), 0)),"")</f>
        <v/>
      </c>
      <c r="B75" s="95" t="str">
        <f>IF($A75="","",VLOOKUP($A75,'Annex 2 EHV charges'!$A:$O,2,0))</f>
        <v/>
      </c>
      <c r="C75" s="96" t="str">
        <f>IF($A75="","",VLOOKUP($A75,'Annex 2 EHV charges'!$A:$O,3,0))</f>
        <v/>
      </c>
      <c r="D75" s="95" t="str">
        <f>IF($A75="","",VLOOKUP($A75,'Annex 2 EHV charges'!$A:$O,7,0))</f>
        <v/>
      </c>
      <c r="E75" s="100" t="str">
        <f>IFERROR(IF(VLOOKUP($A75,'Annex 2 EHV charges'!$A:$O,8,FALSE)=0,"",VLOOKUP($A75,'Annex 2 EHV charges'!$A:$O,8,FALSE)),"")</f>
        <v/>
      </c>
      <c r="F75" s="101" t="str">
        <f>IFERROR(IF(VLOOKUP($A75,'Annex 2 EHV charges'!$A:$O,9,FALSE)=0,"",VLOOKUP($A75,'Annex 2 EHV charges'!$A:$O,9,FALSE)),"")</f>
        <v/>
      </c>
      <c r="G75" s="102" t="str">
        <f>IFERROR(IF(VLOOKUP($A75,'Annex 2 EHV charges'!$A:$O,10,FALSE)=0,"",VLOOKUP($A75,'Annex 2 EHV charges'!$A:$O,10,FALSE)),"")</f>
        <v/>
      </c>
      <c r="H75" s="102" t="str">
        <f>IFERROR(IF(VLOOKUP($A75,'Annex 2 EHV charges'!$A:$O,11,FALSE)=0,"",VLOOKUP($A75,'Annex 2 EHV charges'!$A:$O,11,FALSE)),"")</f>
        <v/>
      </c>
    </row>
    <row r="76" spans="1:8" ht="12.75" customHeight="1" x14ac:dyDescent="0.25">
      <c r="A76" s="95" t="str">
        <f t="array" ref="A76">IFERROR(INDEX('Annex 2 EHV charges'!#REF!, MATCH(0, IF(ISBLANK('Annex 2 EHV charges'!#REF!),1, COUNTIF(A$4:$A75, 'Annex 2 EHV charges'!#REF!)), 0)),"")</f>
        <v/>
      </c>
      <c r="B76" s="95" t="str">
        <f>IF($A76="","",VLOOKUP($A76,'Annex 2 EHV charges'!$A:$O,2,0))</f>
        <v/>
      </c>
      <c r="C76" s="96" t="str">
        <f>IF($A76="","",VLOOKUP($A76,'Annex 2 EHV charges'!$A:$O,3,0))</f>
        <v/>
      </c>
      <c r="D76" s="95" t="str">
        <f>IF($A76="","",VLOOKUP($A76,'Annex 2 EHV charges'!$A:$O,7,0))</f>
        <v/>
      </c>
      <c r="E76" s="100" t="str">
        <f>IFERROR(IF(VLOOKUP($A76,'Annex 2 EHV charges'!$A:$O,8,FALSE)=0,"",VLOOKUP($A76,'Annex 2 EHV charges'!$A:$O,8,FALSE)),"")</f>
        <v/>
      </c>
      <c r="F76" s="101" t="str">
        <f>IFERROR(IF(VLOOKUP($A76,'Annex 2 EHV charges'!$A:$O,9,FALSE)=0,"",VLOOKUP($A76,'Annex 2 EHV charges'!$A:$O,9,FALSE)),"")</f>
        <v/>
      </c>
      <c r="G76" s="102" t="str">
        <f>IFERROR(IF(VLOOKUP($A76,'Annex 2 EHV charges'!$A:$O,10,FALSE)=0,"",VLOOKUP($A76,'Annex 2 EHV charges'!$A:$O,10,FALSE)),"")</f>
        <v/>
      </c>
      <c r="H76" s="102" t="str">
        <f>IFERROR(IF(VLOOKUP($A76,'Annex 2 EHV charges'!$A:$O,11,FALSE)=0,"",VLOOKUP($A76,'Annex 2 EHV charges'!$A:$O,11,FALSE)),"")</f>
        <v/>
      </c>
    </row>
    <row r="77" spans="1:8" ht="12.75" customHeight="1" x14ac:dyDescent="0.25">
      <c r="A77" s="95" t="str">
        <f t="array" ref="A77">IFERROR(INDEX('Annex 2 EHV charges'!#REF!, MATCH(0, IF(ISBLANK('Annex 2 EHV charges'!#REF!),1, COUNTIF(A$4:$A76, 'Annex 2 EHV charges'!#REF!)), 0)),"")</f>
        <v/>
      </c>
      <c r="B77" s="95" t="str">
        <f>IF($A77="","",VLOOKUP($A77,'Annex 2 EHV charges'!$A:$O,2,0))</f>
        <v/>
      </c>
      <c r="C77" s="96" t="str">
        <f>IF($A77="","",VLOOKUP($A77,'Annex 2 EHV charges'!$A:$O,3,0))</f>
        <v/>
      </c>
      <c r="D77" s="95" t="str">
        <f>IF($A77="","",VLOOKUP($A77,'Annex 2 EHV charges'!$A:$O,7,0))</f>
        <v/>
      </c>
      <c r="E77" s="100" t="str">
        <f>IFERROR(IF(VLOOKUP($A77,'Annex 2 EHV charges'!$A:$O,8,FALSE)=0,"",VLOOKUP($A77,'Annex 2 EHV charges'!$A:$O,8,FALSE)),"")</f>
        <v/>
      </c>
      <c r="F77" s="101" t="str">
        <f>IFERROR(IF(VLOOKUP($A77,'Annex 2 EHV charges'!$A:$O,9,FALSE)=0,"",VLOOKUP($A77,'Annex 2 EHV charges'!$A:$O,9,FALSE)),"")</f>
        <v/>
      </c>
      <c r="G77" s="102" t="str">
        <f>IFERROR(IF(VLOOKUP($A77,'Annex 2 EHV charges'!$A:$O,10,FALSE)=0,"",VLOOKUP($A77,'Annex 2 EHV charges'!$A:$O,10,FALSE)),"")</f>
        <v/>
      </c>
      <c r="H77" s="102" t="str">
        <f>IFERROR(IF(VLOOKUP($A77,'Annex 2 EHV charges'!$A:$O,11,FALSE)=0,"",VLOOKUP($A77,'Annex 2 EHV charges'!$A:$O,11,FALSE)),"")</f>
        <v/>
      </c>
    </row>
    <row r="78" spans="1:8" ht="12.75" customHeight="1" x14ac:dyDescent="0.25">
      <c r="A78" s="95" t="str">
        <f t="array" ref="A78">IFERROR(INDEX('Annex 2 EHV charges'!#REF!, MATCH(0, IF(ISBLANK('Annex 2 EHV charges'!#REF!),1, COUNTIF(A$4:$A77, 'Annex 2 EHV charges'!#REF!)), 0)),"")</f>
        <v/>
      </c>
      <c r="B78" s="95" t="str">
        <f>IF($A78="","",VLOOKUP($A78,'Annex 2 EHV charges'!$A:$O,2,0))</f>
        <v/>
      </c>
      <c r="C78" s="96" t="str">
        <f>IF($A78="","",VLOOKUP($A78,'Annex 2 EHV charges'!$A:$O,3,0))</f>
        <v/>
      </c>
      <c r="D78" s="95" t="str">
        <f>IF($A78="","",VLOOKUP($A78,'Annex 2 EHV charges'!$A:$O,7,0))</f>
        <v/>
      </c>
      <c r="E78" s="100" t="str">
        <f>IFERROR(IF(VLOOKUP($A78,'Annex 2 EHV charges'!$A:$O,8,FALSE)=0,"",VLOOKUP($A78,'Annex 2 EHV charges'!$A:$O,8,FALSE)),"")</f>
        <v/>
      </c>
      <c r="F78" s="101" t="str">
        <f>IFERROR(IF(VLOOKUP($A78,'Annex 2 EHV charges'!$A:$O,9,FALSE)=0,"",VLOOKUP($A78,'Annex 2 EHV charges'!$A:$O,9,FALSE)),"")</f>
        <v/>
      </c>
      <c r="G78" s="102" t="str">
        <f>IFERROR(IF(VLOOKUP($A78,'Annex 2 EHV charges'!$A:$O,10,FALSE)=0,"",VLOOKUP($A78,'Annex 2 EHV charges'!$A:$O,10,FALSE)),"")</f>
        <v/>
      </c>
      <c r="H78" s="102" t="str">
        <f>IFERROR(IF(VLOOKUP($A78,'Annex 2 EHV charges'!$A:$O,11,FALSE)=0,"",VLOOKUP($A78,'Annex 2 EHV charges'!$A:$O,11,FALSE)),"")</f>
        <v/>
      </c>
    </row>
    <row r="79" spans="1:8" ht="12.75" customHeight="1" x14ac:dyDescent="0.25">
      <c r="A79" s="95" t="str">
        <f t="array" ref="A79">IFERROR(INDEX('Annex 2 EHV charges'!#REF!, MATCH(0, IF(ISBLANK('Annex 2 EHV charges'!#REF!),1, COUNTIF(A$4:$A78, 'Annex 2 EHV charges'!#REF!)), 0)),"")</f>
        <v/>
      </c>
      <c r="B79" s="95" t="str">
        <f>IF($A79="","",VLOOKUP($A79,'Annex 2 EHV charges'!$A:$O,2,0))</f>
        <v/>
      </c>
      <c r="C79" s="96" t="str">
        <f>IF($A79="","",VLOOKUP($A79,'Annex 2 EHV charges'!$A:$O,3,0))</f>
        <v/>
      </c>
      <c r="D79" s="95" t="str">
        <f>IF($A79="","",VLOOKUP($A79,'Annex 2 EHV charges'!$A:$O,7,0))</f>
        <v/>
      </c>
      <c r="E79" s="100" t="str">
        <f>IFERROR(IF(VLOOKUP($A79,'Annex 2 EHV charges'!$A:$O,8,FALSE)=0,"",VLOOKUP($A79,'Annex 2 EHV charges'!$A:$O,8,FALSE)),"")</f>
        <v/>
      </c>
      <c r="F79" s="101" t="str">
        <f>IFERROR(IF(VLOOKUP($A79,'Annex 2 EHV charges'!$A:$O,9,FALSE)=0,"",VLOOKUP($A79,'Annex 2 EHV charges'!$A:$O,9,FALSE)),"")</f>
        <v/>
      </c>
      <c r="G79" s="102" t="str">
        <f>IFERROR(IF(VLOOKUP($A79,'Annex 2 EHV charges'!$A:$O,10,FALSE)=0,"",VLOOKUP($A79,'Annex 2 EHV charges'!$A:$O,10,FALSE)),"")</f>
        <v/>
      </c>
      <c r="H79" s="102" t="str">
        <f>IFERROR(IF(VLOOKUP($A79,'Annex 2 EHV charges'!$A:$O,11,FALSE)=0,"",VLOOKUP($A79,'Annex 2 EHV charges'!$A:$O,11,FALSE)),"")</f>
        <v/>
      </c>
    </row>
    <row r="80" spans="1:8" ht="12.75" customHeight="1" x14ac:dyDescent="0.25">
      <c r="A80" s="95" t="str">
        <f t="array" ref="A80">IFERROR(INDEX('Annex 2 EHV charges'!#REF!, MATCH(0, IF(ISBLANK('Annex 2 EHV charges'!#REF!),1, COUNTIF(A$4:$A79, 'Annex 2 EHV charges'!#REF!)), 0)),"")</f>
        <v/>
      </c>
      <c r="B80" s="95" t="str">
        <f>IF($A80="","",VLOOKUP($A80,'Annex 2 EHV charges'!$A:$O,2,0))</f>
        <v/>
      </c>
      <c r="C80" s="96" t="str">
        <f>IF($A80="","",VLOOKUP($A80,'Annex 2 EHV charges'!$A:$O,3,0))</f>
        <v/>
      </c>
      <c r="D80" s="95" t="str">
        <f>IF($A80="","",VLOOKUP($A80,'Annex 2 EHV charges'!$A:$O,7,0))</f>
        <v/>
      </c>
      <c r="E80" s="100" t="str">
        <f>IFERROR(IF(VLOOKUP($A80,'Annex 2 EHV charges'!$A:$O,8,FALSE)=0,"",VLOOKUP($A80,'Annex 2 EHV charges'!$A:$O,8,FALSE)),"")</f>
        <v/>
      </c>
      <c r="F80" s="101" t="str">
        <f>IFERROR(IF(VLOOKUP($A80,'Annex 2 EHV charges'!$A:$O,9,FALSE)=0,"",VLOOKUP($A80,'Annex 2 EHV charges'!$A:$O,9,FALSE)),"")</f>
        <v/>
      </c>
      <c r="G80" s="102" t="str">
        <f>IFERROR(IF(VLOOKUP($A80,'Annex 2 EHV charges'!$A:$O,10,FALSE)=0,"",VLOOKUP($A80,'Annex 2 EHV charges'!$A:$O,10,FALSE)),"")</f>
        <v/>
      </c>
      <c r="H80" s="102" t="str">
        <f>IFERROR(IF(VLOOKUP($A80,'Annex 2 EHV charges'!$A:$O,11,FALSE)=0,"",VLOOKUP($A80,'Annex 2 EHV charges'!$A:$O,11,FALSE)),"")</f>
        <v/>
      </c>
    </row>
    <row r="81" spans="1:8" ht="12.75" customHeight="1" x14ac:dyDescent="0.25">
      <c r="A81" s="95" t="str">
        <f t="array" ref="A81">IFERROR(INDEX('Annex 2 EHV charges'!#REF!, MATCH(0, IF(ISBLANK('Annex 2 EHV charges'!#REF!),1, COUNTIF(A$4:$A80, 'Annex 2 EHV charges'!#REF!)), 0)),"")</f>
        <v/>
      </c>
      <c r="B81" s="95" t="str">
        <f>IF($A81="","",VLOOKUP($A81,'Annex 2 EHV charges'!$A:$O,2,0))</f>
        <v/>
      </c>
      <c r="C81" s="96" t="str">
        <f>IF($A81="","",VLOOKUP($A81,'Annex 2 EHV charges'!$A:$O,3,0))</f>
        <v/>
      </c>
      <c r="D81" s="95" t="str">
        <f>IF($A81="","",VLOOKUP($A81,'Annex 2 EHV charges'!$A:$O,7,0))</f>
        <v/>
      </c>
      <c r="E81" s="100" t="str">
        <f>IFERROR(IF(VLOOKUP($A81,'Annex 2 EHV charges'!$A:$O,8,FALSE)=0,"",VLOOKUP($A81,'Annex 2 EHV charges'!$A:$O,8,FALSE)),"")</f>
        <v/>
      </c>
      <c r="F81" s="101" t="str">
        <f>IFERROR(IF(VLOOKUP($A81,'Annex 2 EHV charges'!$A:$O,9,FALSE)=0,"",VLOOKUP($A81,'Annex 2 EHV charges'!$A:$O,9,FALSE)),"")</f>
        <v/>
      </c>
      <c r="G81" s="102" t="str">
        <f>IFERROR(IF(VLOOKUP($A81,'Annex 2 EHV charges'!$A:$O,10,FALSE)=0,"",VLOOKUP($A81,'Annex 2 EHV charges'!$A:$O,10,FALSE)),"")</f>
        <v/>
      </c>
      <c r="H81" s="102" t="str">
        <f>IFERROR(IF(VLOOKUP($A81,'Annex 2 EHV charges'!$A:$O,11,FALSE)=0,"",VLOOKUP($A81,'Annex 2 EHV charges'!$A:$O,11,FALSE)),"")</f>
        <v/>
      </c>
    </row>
    <row r="82" spans="1:8" ht="12.75" customHeight="1" x14ac:dyDescent="0.25">
      <c r="A82" s="95" t="str">
        <f t="array" ref="A82">IFERROR(INDEX('Annex 2 EHV charges'!#REF!, MATCH(0, IF(ISBLANK('Annex 2 EHV charges'!#REF!),1, COUNTIF(A$4:$A81, 'Annex 2 EHV charges'!#REF!)), 0)),"")</f>
        <v/>
      </c>
      <c r="B82" s="95" t="str">
        <f>IF($A82="","",VLOOKUP($A82,'Annex 2 EHV charges'!$A:$O,2,0))</f>
        <v/>
      </c>
      <c r="C82" s="96" t="str">
        <f>IF($A82="","",VLOOKUP($A82,'Annex 2 EHV charges'!$A:$O,3,0))</f>
        <v/>
      </c>
      <c r="D82" s="95" t="str">
        <f>IF($A82="","",VLOOKUP($A82,'Annex 2 EHV charges'!$A:$O,7,0))</f>
        <v/>
      </c>
      <c r="E82" s="100" t="str">
        <f>IFERROR(IF(VLOOKUP($A82,'Annex 2 EHV charges'!$A:$O,8,FALSE)=0,"",VLOOKUP($A82,'Annex 2 EHV charges'!$A:$O,8,FALSE)),"")</f>
        <v/>
      </c>
      <c r="F82" s="101" t="str">
        <f>IFERROR(IF(VLOOKUP($A82,'Annex 2 EHV charges'!$A:$O,9,FALSE)=0,"",VLOOKUP($A82,'Annex 2 EHV charges'!$A:$O,9,FALSE)),"")</f>
        <v/>
      </c>
      <c r="G82" s="102" t="str">
        <f>IFERROR(IF(VLOOKUP($A82,'Annex 2 EHV charges'!$A:$O,10,FALSE)=0,"",VLOOKUP($A82,'Annex 2 EHV charges'!$A:$O,10,FALSE)),"")</f>
        <v/>
      </c>
      <c r="H82" s="102" t="str">
        <f>IFERROR(IF(VLOOKUP($A82,'Annex 2 EHV charges'!$A:$O,11,FALSE)=0,"",VLOOKUP($A82,'Annex 2 EHV charges'!$A:$O,11,FALSE)),"")</f>
        <v/>
      </c>
    </row>
    <row r="83" spans="1:8" ht="12.75" customHeight="1" x14ac:dyDescent="0.25">
      <c r="A83" s="95" t="str">
        <f t="array" ref="A83">IFERROR(INDEX('Annex 2 EHV charges'!#REF!, MATCH(0, IF(ISBLANK('Annex 2 EHV charges'!#REF!),1, COUNTIF(A$4:$A82, 'Annex 2 EHV charges'!#REF!)), 0)),"")</f>
        <v/>
      </c>
      <c r="B83" s="95" t="str">
        <f>IF($A83="","",VLOOKUP($A83,'Annex 2 EHV charges'!$A:$O,2,0))</f>
        <v/>
      </c>
      <c r="C83" s="96" t="str">
        <f>IF($A83="","",VLOOKUP($A83,'Annex 2 EHV charges'!$A:$O,3,0))</f>
        <v/>
      </c>
      <c r="D83" s="95" t="str">
        <f>IF($A83="","",VLOOKUP($A83,'Annex 2 EHV charges'!$A:$O,7,0))</f>
        <v/>
      </c>
      <c r="E83" s="100" t="str">
        <f>IFERROR(IF(VLOOKUP($A83,'Annex 2 EHV charges'!$A:$O,8,FALSE)=0,"",VLOOKUP($A83,'Annex 2 EHV charges'!$A:$O,8,FALSE)),"")</f>
        <v/>
      </c>
      <c r="F83" s="101" t="str">
        <f>IFERROR(IF(VLOOKUP($A83,'Annex 2 EHV charges'!$A:$O,9,FALSE)=0,"",VLOOKUP($A83,'Annex 2 EHV charges'!$A:$O,9,FALSE)),"")</f>
        <v/>
      </c>
      <c r="G83" s="102" t="str">
        <f>IFERROR(IF(VLOOKUP($A83,'Annex 2 EHV charges'!$A:$O,10,FALSE)=0,"",VLOOKUP($A83,'Annex 2 EHV charges'!$A:$O,10,FALSE)),"")</f>
        <v/>
      </c>
      <c r="H83" s="102" t="str">
        <f>IFERROR(IF(VLOOKUP($A83,'Annex 2 EHV charges'!$A:$O,11,FALSE)=0,"",VLOOKUP($A83,'Annex 2 EHV charges'!$A:$O,11,FALSE)),"")</f>
        <v/>
      </c>
    </row>
    <row r="84" spans="1:8" ht="12.75" customHeight="1" x14ac:dyDescent="0.25">
      <c r="A84" s="95" t="str">
        <f t="array" ref="A84">IFERROR(INDEX('Annex 2 EHV charges'!#REF!, MATCH(0, IF(ISBLANK('Annex 2 EHV charges'!#REF!),1, COUNTIF(A$4:$A83, 'Annex 2 EHV charges'!#REF!)), 0)),"")</f>
        <v/>
      </c>
      <c r="B84" s="95" t="str">
        <f>IF($A84="","",VLOOKUP($A84,'Annex 2 EHV charges'!$A:$O,2,0))</f>
        <v/>
      </c>
      <c r="C84" s="96" t="str">
        <f>IF($A84="","",VLOOKUP($A84,'Annex 2 EHV charges'!$A:$O,3,0))</f>
        <v/>
      </c>
      <c r="D84" s="95" t="str">
        <f>IF($A84="","",VLOOKUP($A84,'Annex 2 EHV charges'!$A:$O,7,0))</f>
        <v/>
      </c>
      <c r="E84" s="100" t="str">
        <f>IFERROR(IF(VLOOKUP($A84,'Annex 2 EHV charges'!$A:$O,8,FALSE)=0,"",VLOOKUP($A84,'Annex 2 EHV charges'!$A:$O,8,FALSE)),"")</f>
        <v/>
      </c>
      <c r="F84" s="101" t="str">
        <f>IFERROR(IF(VLOOKUP($A84,'Annex 2 EHV charges'!$A:$O,9,FALSE)=0,"",VLOOKUP($A84,'Annex 2 EHV charges'!$A:$O,9,FALSE)),"")</f>
        <v/>
      </c>
      <c r="G84" s="102" t="str">
        <f>IFERROR(IF(VLOOKUP($A84,'Annex 2 EHV charges'!$A:$O,10,FALSE)=0,"",VLOOKUP($A84,'Annex 2 EHV charges'!$A:$O,10,FALSE)),"")</f>
        <v/>
      </c>
      <c r="H84" s="102" t="str">
        <f>IFERROR(IF(VLOOKUP($A84,'Annex 2 EHV charges'!$A:$O,11,FALSE)=0,"",VLOOKUP($A84,'Annex 2 EHV charges'!$A:$O,11,FALSE)),"")</f>
        <v/>
      </c>
    </row>
    <row r="85" spans="1:8" ht="12.75" customHeight="1" x14ac:dyDescent="0.25">
      <c r="A85" s="95" t="str">
        <f t="array" ref="A85">IFERROR(INDEX('Annex 2 EHV charges'!#REF!, MATCH(0, IF(ISBLANK('Annex 2 EHV charges'!#REF!),1, COUNTIF(A$4:$A84, 'Annex 2 EHV charges'!#REF!)), 0)),"")</f>
        <v/>
      </c>
      <c r="B85" s="95" t="str">
        <f>IF($A85="","",VLOOKUP($A85,'Annex 2 EHV charges'!$A:$O,2,0))</f>
        <v/>
      </c>
      <c r="C85" s="96" t="str">
        <f>IF($A85="","",VLOOKUP($A85,'Annex 2 EHV charges'!$A:$O,3,0))</f>
        <v/>
      </c>
      <c r="D85" s="95" t="str">
        <f>IF($A85="","",VLOOKUP($A85,'Annex 2 EHV charges'!$A:$O,7,0))</f>
        <v/>
      </c>
      <c r="E85" s="100" t="str">
        <f>IFERROR(IF(VLOOKUP($A85,'Annex 2 EHV charges'!$A:$O,8,FALSE)=0,"",VLOOKUP($A85,'Annex 2 EHV charges'!$A:$O,8,FALSE)),"")</f>
        <v/>
      </c>
      <c r="F85" s="101" t="str">
        <f>IFERROR(IF(VLOOKUP($A85,'Annex 2 EHV charges'!$A:$O,9,FALSE)=0,"",VLOOKUP($A85,'Annex 2 EHV charges'!$A:$O,9,FALSE)),"")</f>
        <v/>
      </c>
      <c r="G85" s="102" t="str">
        <f>IFERROR(IF(VLOOKUP($A85,'Annex 2 EHV charges'!$A:$O,10,FALSE)=0,"",VLOOKUP($A85,'Annex 2 EHV charges'!$A:$O,10,FALSE)),"")</f>
        <v/>
      </c>
      <c r="H85" s="102" t="str">
        <f>IFERROR(IF(VLOOKUP($A85,'Annex 2 EHV charges'!$A:$O,11,FALSE)=0,"",VLOOKUP($A85,'Annex 2 EHV charges'!$A:$O,11,FALSE)),"")</f>
        <v/>
      </c>
    </row>
    <row r="86" spans="1:8" ht="12.75" customHeight="1" x14ac:dyDescent="0.25">
      <c r="A86" s="95" t="str">
        <f t="array" ref="A86">IFERROR(INDEX('Annex 2 EHV charges'!#REF!, MATCH(0, IF(ISBLANK('Annex 2 EHV charges'!#REF!),1, COUNTIF(A$4:$A85, 'Annex 2 EHV charges'!#REF!)), 0)),"")</f>
        <v/>
      </c>
      <c r="B86" s="95" t="str">
        <f>IF($A86="","",VLOOKUP($A86,'Annex 2 EHV charges'!$A:$O,2,0))</f>
        <v/>
      </c>
      <c r="C86" s="96" t="str">
        <f>IF($A86="","",VLOOKUP($A86,'Annex 2 EHV charges'!$A:$O,3,0))</f>
        <v/>
      </c>
      <c r="D86" s="95" t="str">
        <f>IF($A86="","",VLOOKUP($A86,'Annex 2 EHV charges'!$A:$O,7,0))</f>
        <v/>
      </c>
      <c r="E86" s="100" t="str">
        <f>IFERROR(IF(VLOOKUP($A86,'Annex 2 EHV charges'!$A:$O,8,FALSE)=0,"",VLOOKUP($A86,'Annex 2 EHV charges'!$A:$O,8,FALSE)),"")</f>
        <v/>
      </c>
      <c r="F86" s="101" t="str">
        <f>IFERROR(IF(VLOOKUP($A86,'Annex 2 EHV charges'!$A:$O,9,FALSE)=0,"",VLOOKUP($A86,'Annex 2 EHV charges'!$A:$O,9,FALSE)),"")</f>
        <v/>
      </c>
      <c r="G86" s="102" t="str">
        <f>IFERROR(IF(VLOOKUP($A86,'Annex 2 EHV charges'!$A:$O,10,FALSE)=0,"",VLOOKUP($A86,'Annex 2 EHV charges'!$A:$O,10,FALSE)),"")</f>
        <v/>
      </c>
      <c r="H86" s="102" t="str">
        <f>IFERROR(IF(VLOOKUP($A86,'Annex 2 EHV charges'!$A:$O,11,FALSE)=0,"",VLOOKUP($A86,'Annex 2 EHV charges'!$A:$O,11,FALSE)),"")</f>
        <v/>
      </c>
    </row>
    <row r="87" spans="1:8" ht="12.75" customHeight="1" x14ac:dyDescent="0.25">
      <c r="A87" s="95" t="str">
        <f t="array" ref="A87">IFERROR(INDEX('Annex 2 EHV charges'!#REF!, MATCH(0, IF(ISBLANK('Annex 2 EHV charges'!#REF!),1, COUNTIF(A$4:$A86, 'Annex 2 EHV charges'!#REF!)), 0)),"")</f>
        <v/>
      </c>
      <c r="B87" s="95" t="str">
        <f>IF($A87="","",VLOOKUP($A87,'Annex 2 EHV charges'!$A:$O,2,0))</f>
        <v/>
      </c>
      <c r="C87" s="96" t="str">
        <f>IF($A87="","",VLOOKUP($A87,'Annex 2 EHV charges'!$A:$O,3,0))</f>
        <v/>
      </c>
      <c r="D87" s="95" t="str">
        <f>IF($A87="","",VLOOKUP($A87,'Annex 2 EHV charges'!$A:$O,7,0))</f>
        <v/>
      </c>
      <c r="E87" s="100" t="str">
        <f>IFERROR(IF(VLOOKUP($A87,'Annex 2 EHV charges'!$A:$O,8,FALSE)=0,"",VLOOKUP($A87,'Annex 2 EHV charges'!$A:$O,8,FALSE)),"")</f>
        <v/>
      </c>
      <c r="F87" s="101" t="str">
        <f>IFERROR(IF(VLOOKUP($A87,'Annex 2 EHV charges'!$A:$O,9,FALSE)=0,"",VLOOKUP($A87,'Annex 2 EHV charges'!$A:$O,9,FALSE)),"")</f>
        <v/>
      </c>
      <c r="G87" s="102" t="str">
        <f>IFERROR(IF(VLOOKUP($A87,'Annex 2 EHV charges'!$A:$O,10,FALSE)=0,"",VLOOKUP($A87,'Annex 2 EHV charges'!$A:$O,10,FALSE)),"")</f>
        <v/>
      </c>
      <c r="H87" s="102" t="str">
        <f>IFERROR(IF(VLOOKUP($A87,'Annex 2 EHV charges'!$A:$O,11,FALSE)=0,"",VLOOKUP($A87,'Annex 2 EHV charges'!$A:$O,11,FALSE)),"")</f>
        <v/>
      </c>
    </row>
    <row r="88" spans="1:8" ht="12.75" customHeight="1" x14ac:dyDescent="0.25">
      <c r="A88" s="95" t="str">
        <f t="array" ref="A88">IFERROR(INDEX('Annex 2 EHV charges'!#REF!, MATCH(0, IF(ISBLANK('Annex 2 EHV charges'!#REF!),1, COUNTIF(A$4:$A87, 'Annex 2 EHV charges'!#REF!)), 0)),"")</f>
        <v/>
      </c>
      <c r="B88" s="95" t="str">
        <f>IF($A88="","",VLOOKUP($A88,'Annex 2 EHV charges'!$A:$O,2,0))</f>
        <v/>
      </c>
      <c r="C88" s="96" t="str">
        <f>IF($A88="","",VLOOKUP($A88,'Annex 2 EHV charges'!$A:$O,3,0))</f>
        <v/>
      </c>
      <c r="D88" s="95" t="str">
        <f>IF($A88="","",VLOOKUP($A88,'Annex 2 EHV charges'!$A:$O,7,0))</f>
        <v/>
      </c>
      <c r="E88" s="100" t="str">
        <f>IFERROR(IF(VLOOKUP($A88,'Annex 2 EHV charges'!$A:$O,8,FALSE)=0,"",VLOOKUP($A88,'Annex 2 EHV charges'!$A:$O,8,FALSE)),"")</f>
        <v/>
      </c>
      <c r="F88" s="101" t="str">
        <f>IFERROR(IF(VLOOKUP($A88,'Annex 2 EHV charges'!$A:$O,9,FALSE)=0,"",VLOOKUP($A88,'Annex 2 EHV charges'!$A:$O,9,FALSE)),"")</f>
        <v/>
      </c>
      <c r="G88" s="102" t="str">
        <f>IFERROR(IF(VLOOKUP($A88,'Annex 2 EHV charges'!$A:$O,10,FALSE)=0,"",VLOOKUP($A88,'Annex 2 EHV charges'!$A:$O,10,FALSE)),"")</f>
        <v/>
      </c>
      <c r="H88" s="102" t="str">
        <f>IFERROR(IF(VLOOKUP($A88,'Annex 2 EHV charges'!$A:$O,11,FALSE)=0,"",VLOOKUP($A88,'Annex 2 EHV charges'!$A:$O,11,FALSE)),"")</f>
        <v/>
      </c>
    </row>
    <row r="89" spans="1:8" ht="12.75" customHeight="1" x14ac:dyDescent="0.25">
      <c r="A89" s="95" t="str">
        <f t="array" ref="A89">IFERROR(INDEX('Annex 2 EHV charges'!#REF!, MATCH(0, IF(ISBLANK('Annex 2 EHV charges'!#REF!),1, COUNTIF(A$4:$A88, 'Annex 2 EHV charges'!#REF!)), 0)),"")</f>
        <v/>
      </c>
      <c r="B89" s="95" t="str">
        <f>IF($A89="","",VLOOKUP($A89,'Annex 2 EHV charges'!$A:$O,2,0))</f>
        <v/>
      </c>
      <c r="C89" s="96" t="str">
        <f>IF($A89="","",VLOOKUP($A89,'Annex 2 EHV charges'!$A:$O,3,0))</f>
        <v/>
      </c>
      <c r="D89" s="95" t="str">
        <f>IF($A89="","",VLOOKUP($A89,'Annex 2 EHV charges'!$A:$O,7,0))</f>
        <v/>
      </c>
      <c r="E89" s="100" t="str">
        <f>IFERROR(IF(VLOOKUP($A89,'Annex 2 EHV charges'!$A:$O,8,FALSE)=0,"",VLOOKUP($A89,'Annex 2 EHV charges'!$A:$O,8,FALSE)),"")</f>
        <v/>
      </c>
      <c r="F89" s="101" t="str">
        <f>IFERROR(IF(VLOOKUP($A89,'Annex 2 EHV charges'!$A:$O,9,FALSE)=0,"",VLOOKUP($A89,'Annex 2 EHV charges'!$A:$O,9,FALSE)),"")</f>
        <v/>
      </c>
      <c r="G89" s="102" t="str">
        <f>IFERROR(IF(VLOOKUP($A89,'Annex 2 EHV charges'!$A:$O,10,FALSE)=0,"",VLOOKUP($A89,'Annex 2 EHV charges'!$A:$O,10,FALSE)),"")</f>
        <v/>
      </c>
      <c r="H89" s="102" t="str">
        <f>IFERROR(IF(VLOOKUP($A89,'Annex 2 EHV charges'!$A:$O,11,FALSE)=0,"",VLOOKUP($A89,'Annex 2 EHV charges'!$A:$O,11,FALSE)),"")</f>
        <v/>
      </c>
    </row>
    <row r="90" spans="1:8" ht="12.75" customHeight="1" x14ac:dyDescent="0.25">
      <c r="A90" s="95" t="str">
        <f t="array" ref="A90">IFERROR(INDEX('Annex 2 EHV charges'!#REF!, MATCH(0, IF(ISBLANK('Annex 2 EHV charges'!#REF!),1, COUNTIF(A$4:$A89, 'Annex 2 EHV charges'!#REF!)), 0)),"")</f>
        <v/>
      </c>
      <c r="B90" s="95" t="str">
        <f>IF($A90="","",VLOOKUP($A90,'Annex 2 EHV charges'!$A:$O,2,0))</f>
        <v/>
      </c>
      <c r="C90" s="96" t="str">
        <f>IF($A90="","",VLOOKUP($A90,'Annex 2 EHV charges'!$A:$O,3,0))</f>
        <v/>
      </c>
      <c r="D90" s="95" t="str">
        <f>IF($A90="","",VLOOKUP($A90,'Annex 2 EHV charges'!$A:$O,7,0))</f>
        <v/>
      </c>
      <c r="E90" s="100" t="str">
        <f>IFERROR(IF(VLOOKUP($A90,'Annex 2 EHV charges'!$A:$O,8,FALSE)=0,"",VLOOKUP($A90,'Annex 2 EHV charges'!$A:$O,8,FALSE)),"")</f>
        <v/>
      </c>
      <c r="F90" s="101" t="str">
        <f>IFERROR(IF(VLOOKUP($A90,'Annex 2 EHV charges'!$A:$O,9,FALSE)=0,"",VLOOKUP($A90,'Annex 2 EHV charges'!$A:$O,9,FALSE)),"")</f>
        <v/>
      </c>
      <c r="G90" s="102" t="str">
        <f>IFERROR(IF(VLOOKUP($A90,'Annex 2 EHV charges'!$A:$O,10,FALSE)=0,"",VLOOKUP($A90,'Annex 2 EHV charges'!$A:$O,10,FALSE)),"")</f>
        <v/>
      </c>
      <c r="H90" s="102" t="str">
        <f>IFERROR(IF(VLOOKUP($A90,'Annex 2 EHV charges'!$A:$O,11,FALSE)=0,"",VLOOKUP($A90,'Annex 2 EHV charges'!$A:$O,11,FALSE)),"")</f>
        <v/>
      </c>
    </row>
    <row r="91" spans="1:8" ht="12.75" customHeight="1" x14ac:dyDescent="0.25">
      <c r="A91" s="95" t="str">
        <f t="array" ref="A91">IFERROR(INDEX('Annex 2 EHV charges'!#REF!, MATCH(0, IF(ISBLANK('Annex 2 EHV charges'!#REF!),1, COUNTIF(A$4:$A90, 'Annex 2 EHV charges'!#REF!)), 0)),"")</f>
        <v/>
      </c>
      <c r="B91" s="95" t="str">
        <f>IF($A91="","",VLOOKUP($A91,'Annex 2 EHV charges'!$A:$O,2,0))</f>
        <v/>
      </c>
      <c r="C91" s="96" t="str">
        <f>IF($A91="","",VLOOKUP($A91,'Annex 2 EHV charges'!$A:$O,3,0))</f>
        <v/>
      </c>
      <c r="D91" s="95" t="str">
        <f>IF($A91="","",VLOOKUP($A91,'Annex 2 EHV charges'!$A:$O,7,0))</f>
        <v/>
      </c>
      <c r="E91" s="100" t="str">
        <f>IFERROR(IF(VLOOKUP($A91,'Annex 2 EHV charges'!$A:$O,8,FALSE)=0,"",VLOOKUP($A91,'Annex 2 EHV charges'!$A:$O,8,FALSE)),"")</f>
        <v/>
      </c>
      <c r="F91" s="101" t="str">
        <f>IFERROR(IF(VLOOKUP($A91,'Annex 2 EHV charges'!$A:$O,9,FALSE)=0,"",VLOOKUP($A91,'Annex 2 EHV charges'!$A:$O,9,FALSE)),"")</f>
        <v/>
      </c>
      <c r="G91" s="102" t="str">
        <f>IFERROR(IF(VLOOKUP($A91,'Annex 2 EHV charges'!$A:$O,10,FALSE)=0,"",VLOOKUP($A91,'Annex 2 EHV charges'!$A:$O,10,FALSE)),"")</f>
        <v/>
      </c>
      <c r="H91" s="102" t="str">
        <f>IFERROR(IF(VLOOKUP($A91,'Annex 2 EHV charges'!$A:$O,11,FALSE)=0,"",VLOOKUP($A91,'Annex 2 EHV charges'!$A:$O,11,FALSE)),"")</f>
        <v/>
      </c>
    </row>
    <row r="92" spans="1:8" ht="12.75" customHeight="1" x14ac:dyDescent="0.25">
      <c r="A92" s="95" t="str">
        <f t="array" ref="A92">IFERROR(INDEX('Annex 2 EHV charges'!#REF!, MATCH(0, IF(ISBLANK('Annex 2 EHV charges'!#REF!),1, COUNTIF(A$4:$A91, 'Annex 2 EHV charges'!#REF!)), 0)),"")</f>
        <v/>
      </c>
      <c r="B92" s="95" t="str">
        <f>IF($A92="","",VLOOKUP($A92,'Annex 2 EHV charges'!$A:$O,2,0))</f>
        <v/>
      </c>
      <c r="C92" s="96" t="str">
        <f>IF($A92="","",VLOOKUP($A92,'Annex 2 EHV charges'!$A:$O,3,0))</f>
        <v/>
      </c>
      <c r="D92" s="95" t="str">
        <f>IF($A92="","",VLOOKUP($A92,'Annex 2 EHV charges'!$A:$O,7,0))</f>
        <v/>
      </c>
      <c r="E92" s="100" t="str">
        <f>IFERROR(IF(VLOOKUP($A92,'Annex 2 EHV charges'!$A:$O,8,FALSE)=0,"",VLOOKUP($A92,'Annex 2 EHV charges'!$A:$O,8,FALSE)),"")</f>
        <v/>
      </c>
      <c r="F92" s="101" t="str">
        <f>IFERROR(IF(VLOOKUP($A92,'Annex 2 EHV charges'!$A:$O,9,FALSE)=0,"",VLOOKUP($A92,'Annex 2 EHV charges'!$A:$O,9,FALSE)),"")</f>
        <v/>
      </c>
      <c r="G92" s="102" t="str">
        <f>IFERROR(IF(VLOOKUP($A92,'Annex 2 EHV charges'!$A:$O,10,FALSE)=0,"",VLOOKUP($A92,'Annex 2 EHV charges'!$A:$O,10,FALSE)),"")</f>
        <v/>
      </c>
      <c r="H92" s="102" t="str">
        <f>IFERROR(IF(VLOOKUP($A92,'Annex 2 EHV charges'!$A:$O,11,FALSE)=0,"",VLOOKUP($A92,'Annex 2 EHV charges'!$A:$O,11,FALSE)),"")</f>
        <v/>
      </c>
    </row>
    <row r="93" spans="1:8" ht="12.75" customHeight="1" x14ac:dyDescent="0.25">
      <c r="A93" s="95" t="str">
        <f t="array" ref="A93">IFERROR(INDEX('Annex 2 EHV charges'!#REF!, MATCH(0, IF(ISBLANK('Annex 2 EHV charges'!#REF!),1, COUNTIF(A$4:$A92, 'Annex 2 EHV charges'!#REF!)), 0)),"")</f>
        <v/>
      </c>
      <c r="B93" s="95" t="str">
        <f>IF($A93="","",VLOOKUP($A93,'Annex 2 EHV charges'!$A:$O,2,0))</f>
        <v/>
      </c>
      <c r="C93" s="96" t="str">
        <f>IF($A93="","",VLOOKUP($A93,'Annex 2 EHV charges'!$A:$O,3,0))</f>
        <v/>
      </c>
      <c r="D93" s="95" t="str">
        <f>IF($A93="","",VLOOKUP($A93,'Annex 2 EHV charges'!$A:$O,7,0))</f>
        <v/>
      </c>
      <c r="E93" s="100" t="str">
        <f>IFERROR(IF(VLOOKUP($A93,'Annex 2 EHV charges'!$A:$O,8,FALSE)=0,"",VLOOKUP($A93,'Annex 2 EHV charges'!$A:$O,8,FALSE)),"")</f>
        <v/>
      </c>
      <c r="F93" s="101" t="str">
        <f>IFERROR(IF(VLOOKUP($A93,'Annex 2 EHV charges'!$A:$O,9,FALSE)=0,"",VLOOKUP($A93,'Annex 2 EHV charges'!$A:$O,9,FALSE)),"")</f>
        <v/>
      </c>
      <c r="G93" s="102" t="str">
        <f>IFERROR(IF(VLOOKUP($A93,'Annex 2 EHV charges'!$A:$O,10,FALSE)=0,"",VLOOKUP($A93,'Annex 2 EHV charges'!$A:$O,10,FALSE)),"")</f>
        <v/>
      </c>
      <c r="H93" s="102" t="str">
        <f>IFERROR(IF(VLOOKUP($A93,'Annex 2 EHV charges'!$A:$O,11,FALSE)=0,"",VLOOKUP($A93,'Annex 2 EHV charges'!$A:$O,11,FALSE)),"")</f>
        <v/>
      </c>
    </row>
    <row r="94" spans="1:8" ht="12.75" customHeight="1" x14ac:dyDescent="0.25">
      <c r="A94" s="95" t="str">
        <f t="array" ref="A94">IFERROR(INDEX('Annex 2 EHV charges'!#REF!, MATCH(0, IF(ISBLANK('Annex 2 EHV charges'!#REF!),1, COUNTIF(A$4:$A93, 'Annex 2 EHV charges'!#REF!)), 0)),"")</f>
        <v/>
      </c>
      <c r="B94" s="95" t="str">
        <f>IF($A94="","",VLOOKUP($A94,'Annex 2 EHV charges'!$A:$O,2,0))</f>
        <v/>
      </c>
      <c r="C94" s="96" t="str">
        <f>IF($A94="","",VLOOKUP($A94,'Annex 2 EHV charges'!$A:$O,3,0))</f>
        <v/>
      </c>
      <c r="D94" s="95" t="str">
        <f>IF($A94="","",VLOOKUP($A94,'Annex 2 EHV charges'!$A:$O,7,0))</f>
        <v/>
      </c>
      <c r="E94" s="100" t="str">
        <f>IFERROR(IF(VLOOKUP($A94,'Annex 2 EHV charges'!$A:$O,8,FALSE)=0,"",VLOOKUP($A94,'Annex 2 EHV charges'!$A:$O,8,FALSE)),"")</f>
        <v/>
      </c>
      <c r="F94" s="101" t="str">
        <f>IFERROR(IF(VLOOKUP($A94,'Annex 2 EHV charges'!$A:$O,9,FALSE)=0,"",VLOOKUP($A94,'Annex 2 EHV charges'!$A:$O,9,FALSE)),"")</f>
        <v/>
      </c>
      <c r="G94" s="102" t="str">
        <f>IFERROR(IF(VLOOKUP($A94,'Annex 2 EHV charges'!$A:$O,10,FALSE)=0,"",VLOOKUP($A94,'Annex 2 EHV charges'!$A:$O,10,FALSE)),"")</f>
        <v/>
      </c>
      <c r="H94" s="102" t="str">
        <f>IFERROR(IF(VLOOKUP($A94,'Annex 2 EHV charges'!$A:$O,11,FALSE)=0,"",VLOOKUP($A94,'Annex 2 EHV charges'!$A:$O,11,FALSE)),"")</f>
        <v/>
      </c>
    </row>
    <row r="95" spans="1:8" ht="12.75" customHeight="1" x14ac:dyDescent="0.25">
      <c r="A95" s="95" t="str">
        <f t="array" ref="A95">IFERROR(INDEX('Annex 2 EHV charges'!#REF!, MATCH(0, IF(ISBLANK('Annex 2 EHV charges'!#REF!),1, COUNTIF(A$4:$A94, 'Annex 2 EHV charges'!#REF!)), 0)),"")</f>
        <v/>
      </c>
      <c r="B95" s="95" t="str">
        <f>IF($A95="","",VLOOKUP($A95,'Annex 2 EHV charges'!$A:$O,2,0))</f>
        <v/>
      </c>
      <c r="C95" s="96" t="str">
        <f>IF($A95="","",VLOOKUP($A95,'Annex 2 EHV charges'!$A:$O,3,0))</f>
        <v/>
      </c>
      <c r="D95" s="95" t="str">
        <f>IF($A95="","",VLOOKUP($A95,'Annex 2 EHV charges'!$A:$O,7,0))</f>
        <v/>
      </c>
      <c r="E95" s="100" t="str">
        <f>IFERROR(IF(VLOOKUP($A95,'Annex 2 EHV charges'!$A:$O,8,FALSE)=0,"",VLOOKUP($A95,'Annex 2 EHV charges'!$A:$O,8,FALSE)),"")</f>
        <v/>
      </c>
      <c r="F95" s="101" t="str">
        <f>IFERROR(IF(VLOOKUP($A95,'Annex 2 EHV charges'!$A:$O,9,FALSE)=0,"",VLOOKUP($A95,'Annex 2 EHV charges'!$A:$O,9,FALSE)),"")</f>
        <v/>
      </c>
      <c r="G95" s="102" t="str">
        <f>IFERROR(IF(VLOOKUP($A95,'Annex 2 EHV charges'!$A:$O,10,FALSE)=0,"",VLOOKUP($A95,'Annex 2 EHV charges'!$A:$O,10,FALSE)),"")</f>
        <v/>
      </c>
      <c r="H95" s="102" t="str">
        <f>IFERROR(IF(VLOOKUP($A95,'Annex 2 EHV charges'!$A:$O,11,FALSE)=0,"",VLOOKUP($A95,'Annex 2 EHV charges'!$A:$O,11,FALSE)),"")</f>
        <v/>
      </c>
    </row>
    <row r="96" spans="1:8" ht="12.75" customHeight="1" x14ac:dyDescent="0.25">
      <c r="A96" s="95" t="str">
        <f t="array" ref="A96">IFERROR(INDEX('Annex 2 EHV charges'!#REF!, MATCH(0, IF(ISBLANK('Annex 2 EHV charges'!#REF!),1, COUNTIF(A$4:$A95, 'Annex 2 EHV charges'!#REF!)), 0)),"")</f>
        <v/>
      </c>
      <c r="B96" s="95" t="str">
        <f>IF($A96="","",VLOOKUP($A96,'Annex 2 EHV charges'!$A:$O,2,0))</f>
        <v/>
      </c>
      <c r="C96" s="96" t="str">
        <f>IF($A96="","",VLOOKUP($A96,'Annex 2 EHV charges'!$A:$O,3,0))</f>
        <v/>
      </c>
      <c r="D96" s="95" t="str">
        <f>IF($A96="","",VLOOKUP($A96,'Annex 2 EHV charges'!$A:$O,7,0))</f>
        <v/>
      </c>
      <c r="E96" s="100" t="str">
        <f>IFERROR(IF(VLOOKUP($A96,'Annex 2 EHV charges'!$A:$O,8,FALSE)=0,"",VLOOKUP($A96,'Annex 2 EHV charges'!$A:$O,8,FALSE)),"")</f>
        <v/>
      </c>
      <c r="F96" s="101" t="str">
        <f>IFERROR(IF(VLOOKUP($A96,'Annex 2 EHV charges'!$A:$O,9,FALSE)=0,"",VLOOKUP($A96,'Annex 2 EHV charges'!$A:$O,9,FALSE)),"")</f>
        <v/>
      </c>
      <c r="G96" s="102" t="str">
        <f>IFERROR(IF(VLOOKUP($A96,'Annex 2 EHV charges'!$A:$O,10,FALSE)=0,"",VLOOKUP($A96,'Annex 2 EHV charges'!$A:$O,10,FALSE)),"")</f>
        <v/>
      </c>
      <c r="H96" s="102" t="str">
        <f>IFERROR(IF(VLOOKUP($A96,'Annex 2 EHV charges'!$A:$O,11,FALSE)=0,"",VLOOKUP($A96,'Annex 2 EHV charges'!$A:$O,11,FALSE)),"")</f>
        <v/>
      </c>
    </row>
    <row r="97" spans="1:8" ht="12.75" customHeight="1" x14ac:dyDescent="0.25">
      <c r="A97" s="95" t="str">
        <f t="array" ref="A97">IFERROR(INDEX('Annex 2 EHV charges'!#REF!, MATCH(0, IF(ISBLANK('Annex 2 EHV charges'!#REF!),1, COUNTIF(A$4:$A96, 'Annex 2 EHV charges'!#REF!)), 0)),"")</f>
        <v/>
      </c>
      <c r="B97" s="95" t="str">
        <f>IF($A97="","",VLOOKUP($A97,'Annex 2 EHV charges'!$A:$O,2,0))</f>
        <v/>
      </c>
      <c r="C97" s="96" t="str">
        <f>IF($A97="","",VLOOKUP($A97,'Annex 2 EHV charges'!$A:$O,3,0))</f>
        <v/>
      </c>
      <c r="D97" s="95" t="str">
        <f>IF($A97="","",VLOOKUP($A97,'Annex 2 EHV charges'!$A:$O,7,0))</f>
        <v/>
      </c>
      <c r="E97" s="100" t="str">
        <f>IFERROR(IF(VLOOKUP($A97,'Annex 2 EHV charges'!$A:$O,8,FALSE)=0,"",VLOOKUP($A97,'Annex 2 EHV charges'!$A:$O,8,FALSE)),"")</f>
        <v/>
      </c>
      <c r="F97" s="101" t="str">
        <f>IFERROR(IF(VLOOKUP($A97,'Annex 2 EHV charges'!$A:$O,9,FALSE)=0,"",VLOOKUP($A97,'Annex 2 EHV charges'!$A:$O,9,FALSE)),"")</f>
        <v/>
      </c>
      <c r="G97" s="102" t="str">
        <f>IFERROR(IF(VLOOKUP($A97,'Annex 2 EHV charges'!$A:$O,10,FALSE)=0,"",VLOOKUP($A97,'Annex 2 EHV charges'!$A:$O,10,FALSE)),"")</f>
        <v/>
      </c>
      <c r="H97" s="102" t="str">
        <f>IFERROR(IF(VLOOKUP($A97,'Annex 2 EHV charges'!$A:$O,11,FALSE)=0,"",VLOOKUP($A97,'Annex 2 EHV charges'!$A:$O,11,FALSE)),"")</f>
        <v/>
      </c>
    </row>
    <row r="98" spans="1:8" ht="12.75" customHeight="1" x14ac:dyDescent="0.25">
      <c r="A98" s="95" t="str">
        <f t="array" ref="A98">IFERROR(INDEX('Annex 2 EHV charges'!#REF!, MATCH(0, IF(ISBLANK('Annex 2 EHV charges'!#REF!),1, COUNTIF(A$4:$A97, 'Annex 2 EHV charges'!#REF!)), 0)),"")</f>
        <v/>
      </c>
      <c r="B98" s="95" t="str">
        <f>IF($A98="","",VLOOKUP($A98,'Annex 2 EHV charges'!$A:$O,2,0))</f>
        <v/>
      </c>
      <c r="C98" s="96" t="str">
        <f>IF($A98="","",VLOOKUP($A98,'Annex 2 EHV charges'!$A:$O,3,0))</f>
        <v/>
      </c>
      <c r="D98" s="95" t="str">
        <f>IF($A98="","",VLOOKUP($A98,'Annex 2 EHV charges'!$A:$O,7,0))</f>
        <v/>
      </c>
      <c r="E98" s="100" t="str">
        <f>IFERROR(IF(VLOOKUP($A98,'Annex 2 EHV charges'!$A:$O,8,FALSE)=0,"",VLOOKUP($A98,'Annex 2 EHV charges'!$A:$O,8,FALSE)),"")</f>
        <v/>
      </c>
      <c r="F98" s="101" t="str">
        <f>IFERROR(IF(VLOOKUP($A98,'Annex 2 EHV charges'!$A:$O,9,FALSE)=0,"",VLOOKUP($A98,'Annex 2 EHV charges'!$A:$O,9,FALSE)),"")</f>
        <v/>
      </c>
      <c r="G98" s="102" t="str">
        <f>IFERROR(IF(VLOOKUP($A98,'Annex 2 EHV charges'!$A:$O,10,FALSE)=0,"",VLOOKUP($A98,'Annex 2 EHV charges'!$A:$O,10,FALSE)),"")</f>
        <v/>
      </c>
      <c r="H98" s="102" t="str">
        <f>IFERROR(IF(VLOOKUP($A98,'Annex 2 EHV charges'!$A:$O,11,FALSE)=0,"",VLOOKUP($A98,'Annex 2 EHV charges'!$A:$O,11,FALSE)),"")</f>
        <v/>
      </c>
    </row>
    <row r="99" spans="1:8" ht="12.75" customHeight="1" x14ac:dyDescent="0.25">
      <c r="A99" s="95" t="str">
        <f t="array" ref="A99">IFERROR(INDEX('Annex 2 EHV charges'!#REF!, MATCH(0, IF(ISBLANK('Annex 2 EHV charges'!#REF!),1, COUNTIF(A$4:$A98, 'Annex 2 EHV charges'!#REF!)), 0)),"")</f>
        <v/>
      </c>
      <c r="B99" s="95" t="str">
        <f>IF($A99="","",VLOOKUP($A99,'Annex 2 EHV charges'!$A:$O,2,0))</f>
        <v/>
      </c>
      <c r="C99" s="96" t="str">
        <f>IF($A99="","",VLOOKUP($A99,'Annex 2 EHV charges'!$A:$O,3,0))</f>
        <v/>
      </c>
      <c r="D99" s="95" t="str">
        <f>IF($A99="","",VLOOKUP($A99,'Annex 2 EHV charges'!$A:$O,7,0))</f>
        <v/>
      </c>
      <c r="E99" s="100" t="str">
        <f>IFERROR(IF(VLOOKUP($A99,'Annex 2 EHV charges'!$A:$O,8,FALSE)=0,"",VLOOKUP($A99,'Annex 2 EHV charges'!$A:$O,8,FALSE)),"")</f>
        <v/>
      </c>
      <c r="F99" s="101" t="str">
        <f>IFERROR(IF(VLOOKUP($A99,'Annex 2 EHV charges'!$A:$O,9,FALSE)=0,"",VLOOKUP($A99,'Annex 2 EHV charges'!$A:$O,9,FALSE)),"")</f>
        <v/>
      </c>
      <c r="G99" s="102" t="str">
        <f>IFERROR(IF(VLOOKUP($A99,'Annex 2 EHV charges'!$A:$O,10,FALSE)=0,"",VLOOKUP($A99,'Annex 2 EHV charges'!$A:$O,10,FALSE)),"")</f>
        <v/>
      </c>
      <c r="H99" s="102" t="str">
        <f>IFERROR(IF(VLOOKUP($A99,'Annex 2 EHV charges'!$A:$O,11,FALSE)=0,"",VLOOKUP($A99,'Annex 2 EHV charges'!$A:$O,11,FALSE)),"")</f>
        <v/>
      </c>
    </row>
    <row r="100" spans="1:8" ht="12.75" customHeight="1" x14ac:dyDescent="0.25">
      <c r="A100" s="95" t="str">
        <f t="array" ref="A100">IFERROR(INDEX('Annex 2 EHV charges'!#REF!, MATCH(0, IF(ISBLANK('Annex 2 EHV charges'!#REF!),1, COUNTIF(A$4:$A99, 'Annex 2 EHV charges'!#REF!)), 0)),"")</f>
        <v/>
      </c>
      <c r="B100" s="95" t="str">
        <f>IF($A100="","",VLOOKUP($A100,'Annex 2 EHV charges'!$A:$O,2,0))</f>
        <v/>
      </c>
      <c r="C100" s="96" t="str">
        <f>IF($A100="","",VLOOKUP($A100,'Annex 2 EHV charges'!$A:$O,3,0))</f>
        <v/>
      </c>
      <c r="D100" s="95" t="str">
        <f>IF($A100="","",VLOOKUP($A100,'Annex 2 EHV charges'!$A:$O,7,0))</f>
        <v/>
      </c>
      <c r="E100" s="100" t="str">
        <f>IFERROR(IF(VLOOKUP($A100,'Annex 2 EHV charges'!$A:$O,8,FALSE)=0,"",VLOOKUP($A100,'Annex 2 EHV charges'!$A:$O,8,FALSE)),"")</f>
        <v/>
      </c>
      <c r="F100" s="101" t="str">
        <f>IFERROR(IF(VLOOKUP($A100,'Annex 2 EHV charges'!$A:$O,9,FALSE)=0,"",VLOOKUP($A100,'Annex 2 EHV charges'!$A:$O,9,FALSE)),"")</f>
        <v/>
      </c>
      <c r="G100" s="102" t="str">
        <f>IFERROR(IF(VLOOKUP($A100,'Annex 2 EHV charges'!$A:$O,10,FALSE)=0,"",VLOOKUP($A100,'Annex 2 EHV charges'!$A:$O,10,FALSE)),"")</f>
        <v/>
      </c>
      <c r="H100" s="102" t="str">
        <f>IFERROR(IF(VLOOKUP($A100,'Annex 2 EHV charges'!$A:$O,11,FALSE)=0,"",VLOOKUP($A100,'Annex 2 EHV charges'!$A:$O,11,FALSE)),"")</f>
        <v/>
      </c>
    </row>
    <row r="101" spans="1:8" ht="12.75" customHeight="1" x14ac:dyDescent="0.25">
      <c r="A101" s="95" t="str">
        <f t="array" ref="A101">IFERROR(INDEX('Annex 2 EHV charges'!#REF!, MATCH(0, IF(ISBLANK('Annex 2 EHV charges'!#REF!),1, COUNTIF(A$4:$A100, 'Annex 2 EHV charges'!#REF!)), 0)),"")</f>
        <v/>
      </c>
      <c r="B101" s="95" t="str">
        <f>IF($A101="","",VLOOKUP($A101,'Annex 2 EHV charges'!$A:$O,2,0))</f>
        <v/>
      </c>
      <c r="C101" s="96" t="str">
        <f>IF($A101="","",VLOOKUP($A101,'Annex 2 EHV charges'!$A:$O,3,0))</f>
        <v/>
      </c>
      <c r="D101" s="95" t="str">
        <f>IF($A101="","",VLOOKUP($A101,'Annex 2 EHV charges'!$A:$O,7,0))</f>
        <v/>
      </c>
      <c r="E101" s="100" t="str">
        <f>IFERROR(IF(VLOOKUP($A101,'Annex 2 EHV charges'!$A:$O,8,FALSE)=0,"",VLOOKUP($A101,'Annex 2 EHV charges'!$A:$O,8,FALSE)),"")</f>
        <v/>
      </c>
      <c r="F101" s="101" t="str">
        <f>IFERROR(IF(VLOOKUP($A101,'Annex 2 EHV charges'!$A:$O,9,FALSE)=0,"",VLOOKUP($A101,'Annex 2 EHV charges'!$A:$O,9,FALSE)),"")</f>
        <v/>
      </c>
      <c r="G101" s="102" t="str">
        <f>IFERROR(IF(VLOOKUP($A101,'Annex 2 EHV charges'!$A:$O,10,FALSE)=0,"",VLOOKUP($A101,'Annex 2 EHV charges'!$A:$O,10,FALSE)),"")</f>
        <v/>
      </c>
      <c r="H101" s="102" t="str">
        <f>IFERROR(IF(VLOOKUP($A101,'Annex 2 EHV charges'!$A:$O,11,FALSE)=0,"",VLOOKUP($A101,'Annex 2 EHV charges'!$A:$O,11,FALSE)),"")</f>
        <v/>
      </c>
    </row>
    <row r="102" spans="1:8" ht="12.75" customHeight="1" x14ac:dyDescent="0.25">
      <c r="A102" s="95" t="str">
        <f t="array" ref="A102">IFERROR(INDEX('Annex 2 EHV charges'!#REF!, MATCH(0, IF(ISBLANK('Annex 2 EHV charges'!#REF!),1, COUNTIF(A$4:$A101, 'Annex 2 EHV charges'!#REF!)), 0)),"")</f>
        <v/>
      </c>
      <c r="B102" s="95" t="str">
        <f>IF($A102="","",VLOOKUP($A102,'Annex 2 EHV charges'!$A:$O,2,0))</f>
        <v/>
      </c>
      <c r="C102" s="96" t="str">
        <f>IF($A102="","",VLOOKUP($A102,'Annex 2 EHV charges'!$A:$O,3,0))</f>
        <v/>
      </c>
      <c r="D102" s="95" t="str">
        <f>IF($A102="","",VLOOKUP($A102,'Annex 2 EHV charges'!$A:$O,7,0))</f>
        <v/>
      </c>
      <c r="E102" s="100" t="str">
        <f>IFERROR(IF(VLOOKUP($A102,'Annex 2 EHV charges'!$A:$O,8,FALSE)=0,"",VLOOKUP($A102,'Annex 2 EHV charges'!$A:$O,8,FALSE)),"")</f>
        <v/>
      </c>
      <c r="F102" s="101" t="str">
        <f>IFERROR(IF(VLOOKUP($A102,'Annex 2 EHV charges'!$A:$O,9,FALSE)=0,"",VLOOKUP($A102,'Annex 2 EHV charges'!$A:$O,9,FALSE)),"")</f>
        <v/>
      </c>
      <c r="G102" s="102" t="str">
        <f>IFERROR(IF(VLOOKUP($A102,'Annex 2 EHV charges'!$A:$O,10,FALSE)=0,"",VLOOKUP($A102,'Annex 2 EHV charges'!$A:$O,10,FALSE)),"")</f>
        <v/>
      </c>
      <c r="H102" s="102" t="str">
        <f>IFERROR(IF(VLOOKUP($A102,'Annex 2 EHV charges'!$A:$O,11,FALSE)=0,"",VLOOKUP($A102,'Annex 2 EHV charges'!$A:$O,11,FALSE)),"")</f>
        <v/>
      </c>
    </row>
    <row r="103" spans="1:8" ht="12.75" customHeight="1" x14ac:dyDescent="0.25">
      <c r="A103" s="95" t="str">
        <f t="array" ref="A103">IFERROR(INDEX('Annex 2 EHV charges'!#REF!, MATCH(0, IF(ISBLANK('Annex 2 EHV charges'!#REF!),1, COUNTIF(A$4:$A102, 'Annex 2 EHV charges'!#REF!)), 0)),"")</f>
        <v/>
      </c>
      <c r="B103" s="95" t="str">
        <f>IF($A103="","",VLOOKUP($A103,'Annex 2 EHV charges'!$A:$O,2,0))</f>
        <v/>
      </c>
      <c r="C103" s="96" t="str">
        <f>IF($A103="","",VLOOKUP($A103,'Annex 2 EHV charges'!$A:$O,3,0))</f>
        <v/>
      </c>
      <c r="D103" s="95" t="str">
        <f>IF($A103="","",VLOOKUP($A103,'Annex 2 EHV charges'!$A:$O,7,0))</f>
        <v/>
      </c>
      <c r="E103" s="100" t="str">
        <f>IFERROR(IF(VLOOKUP($A103,'Annex 2 EHV charges'!$A:$O,8,FALSE)=0,"",VLOOKUP($A103,'Annex 2 EHV charges'!$A:$O,8,FALSE)),"")</f>
        <v/>
      </c>
      <c r="F103" s="101" t="str">
        <f>IFERROR(IF(VLOOKUP($A103,'Annex 2 EHV charges'!$A:$O,9,FALSE)=0,"",VLOOKUP($A103,'Annex 2 EHV charges'!$A:$O,9,FALSE)),"")</f>
        <v/>
      </c>
      <c r="G103" s="102" t="str">
        <f>IFERROR(IF(VLOOKUP($A103,'Annex 2 EHV charges'!$A:$O,10,FALSE)=0,"",VLOOKUP($A103,'Annex 2 EHV charges'!$A:$O,10,FALSE)),"")</f>
        <v/>
      </c>
      <c r="H103" s="102" t="str">
        <f>IFERROR(IF(VLOOKUP($A103,'Annex 2 EHV charges'!$A:$O,11,FALSE)=0,"",VLOOKUP($A103,'Annex 2 EHV charges'!$A:$O,11,FALSE)),"")</f>
        <v/>
      </c>
    </row>
    <row r="104" spans="1:8" ht="12.75" customHeight="1" x14ac:dyDescent="0.25">
      <c r="A104" s="95" t="str">
        <f t="array" ref="A104">IFERROR(INDEX('Annex 2 EHV charges'!#REF!, MATCH(0, IF(ISBLANK('Annex 2 EHV charges'!#REF!),1, COUNTIF(A$4:$A103, 'Annex 2 EHV charges'!#REF!)), 0)),"")</f>
        <v/>
      </c>
      <c r="B104" s="95" t="str">
        <f>IF($A104="","",VLOOKUP($A104,'Annex 2 EHV charges'!$A:$O,2,0))</f>
        <v/>
      </c>
      <c r="C104" s="96" t="str">
        <f>IF($A104="","",VLOOKUP($A104,'Annex 2 EHV charges'!$A:$O,3,0))</f>
        <v/>
      </c>
      <c r="D104" s="95" t="str">
        <f>IF($A104="","",VLOOKUP($A104,'Annex 2 EHV charges'!$A:$O,7,0))</f>
        <v/>
      </c>
      <c r="E104" s="100" t="str">
        <f>IFERROR(IF(VLOOKUP($A104,'Annex 2 EHV charges'!$A:$O,8,FALSE)=0,"",VLOOKUP($A104,'Annex 2 EHV charges'!$A:$O,8,FALSE)),"")</f>
        <v/>
      </c>
      <c r="F104" s="101" t="str">
        <f>IFERROR(IF(VLOOKUP($A104,'Annex 2 EHV charges'!$A:$O,9,FALSE)=0,"",VLOOKUP($A104,'Annex 2 EHV charges'!$A:$O,9,FALSE)),"")</f>
        <v/>
      </c>
      <c r="G104" s="102" t="str">
        <f>IFERROR(IF(VLOOKUP($A104,'Annex 2 EHV charges'!$A:$O,10,FALSE)=0,"",VLOOKUP($A104,'Annex 2 EHV charges'!$A:$O,10,FALSE)),"")</f>
        <v/>
      </c>
      <c r="H104" s="102" t="str">
        <f>IFERROR(IF(VLOOKUP($A104,'Annex 2 EHV charges'!$A:$O,11,FALSE)=0,"",VLOOKUP($A104,'Annex 2 EHV charges'!$A:$O,11,FALSE)),"")</f>
        <v/>
      </c>
    </row>
    <row r="105" spans="1:8" ht="12.75" customHeight="1" x14ac:dyDescent="0.25">
      <c r="A105" s="95" t="str">
        <f t="array" ref="A105">IFERROR(INDEX('Annex 2 EHV charges'!#REF!, MATCH(0, IF(ISBLANK('Annex 2 EHV charges'!#REF!),1, COUNTIF(A$4:$A104, 'Annex 2 EHV charges'!#REF!)), 0)),"")</f>
        <v/>
      </c>
      <c r="B105" s="95" t="str">
        <f>IF($A105="","",VLOOKUP($A105,'Annex 2 EHV charges'!$A:$O,2,0))</f>
        <v/>
      </c>
      <c r="C105" s="96" t="str">
        <f>IF($A105="","",VLOOKUP($A105,'Annex 2 EHV charges'!$A:$O,3,0))</f>
        <v/>
      </c>
      <c r="D105" s="95" t="str">
        <f>IF($A105="","",VLOOKUP($A105,'Annex 2 EHV charges'!$A:$O,7,0))</f>
        <v/>
      </c>
      <c r="E105" s="100" t="str">
        <f>IFERROR(IF(VLOOKUP($A105,'Annex 2 EHV charges'!$A:$O,8,FALSE)=0,"",VLOOKUP($A105,'Annex 2 EHV charges'!$A:$O,8,FALSE)),"")</f>
        <v/>
      </c>
      <c r="F105" s="101" t="str">
        <f>IFERROR(IF(VLOOKUP($A105,'Annex 2 EHV charges'!$A:$O,9,FALSE)=0,"",VLOOKUP($A105,'Annex 2 EHV charges'!$A:$O,9,FALSE)),"")</f>
        <v/>
      </c>
      <c r="G105" s="102" t="str">
        <f>IFERROR(IF(VLOOKUP($A105,'Annex 2 EHV charges'!$A:$O,10,FALSE)=0,"",VLOOKUP($A105,'Annex 2 EHV charges'!$A:$O,10,FALSE)),"")</f>
        <v/>
      </c>
      <c r="H105" s="102" t="str">
        <f>IFERROR(IF(VLOOKUP($A105,'Annex 2 EHV charges'!$A:$O,11,FALSE)=0,"",VLOOKUP($A105,'Annex 2 EHV charges'!$A:$O,11,FALSE)),"")</f>
        <v/>
      </c>
    </row>
    <row r="106" spans="1:8" ht="12.75" customHeight="1" x14ac:dyDescent="0.25">
      <c r="A106" s="95" t="str">
        <f t="array" ref="A106">IFERROR(INDEX('Annex 2 EHV charges'!#REF!, MATCH(0, IF(ISBLANK('Annex 2 EHV charges'!#REF!),1, COUNTIF(A$4:$A105, 'Annex 2 EHV charges'!#REF!)), 0)),"")</f>
        <v/>
      </c>
      <c r="B106" s="95" t="str">
        <f>IF($A106="","",VLOOKUP($A106,'Annex 2 EHV charges'!$A:$O,2,0))</f>
        <v/>
      </c>
      <c r="C106" s="96" t="str">
        <f>IF($A106="","",VLOOKUP($A106,'Annex 2 EHV charges'!$A:$O,3,0))</f>
        <v/>
      </c>
      <c r="D106" s="95" t="str">
        <f>IF($A106="","",VLOOKUP($A106,'Annex 2 EHV charges'!$A:$O,7,0))</f>
        <v/>
      </c>
      <c r="E106" s="100" t="str">
        <f>IFERROR(IF(VLOOKUP($A106,'Annex 2 EHV charges'!$A:$O,8,FALSE)=0,"",VLOOKUP($A106,'Annex 2 EHV charges'!$A:$O,8,FALSE)),"")</f>
        <v/>
      </c>
      <c r="F106" s="101" t="str">
        <f>IFERROR(IF(VLOOKUP($A106,'Annex 2 EHV charges'!$A:$O,9,FALSE)=0,"",VLOOKUP($A106,'Annex 2 EHV charges'!$A:$O,9,FALSE)),"")</f>
        <v/>
      </c>
      <c r="G106" s="102" t="str">
        <f>IFERROR(IF(VLOOKUP($A106,'Annex 2 EHV charges'!$A:$O,10,FALSE)=0,"",VLOOKUP($A106,'Annex 2 EHV charges'!$A:$O,10,FALSE)),"")</f>
        <v/>
      </c>
      <c r="H106" s="102" t="str">
        <f>IFERROR(IF(VLOOKUP($A106,'Annex 2 EHV charges'!$A:$O,11,FALSE)=0,"",VLOOKUP($A106,'Annex 2 EHV charges'!$A:$O,11,FALSE)),"")</f>
        <v/>
      </c>
    </row>
    <row r="107" spans="1:8" ht="12.75" customHeight="1" x14ac:dyDescent="0.25">
      <c r="A107" s="95" t="str">
        <f t="array" ref="A107">IFERROR(INDEX('Annex 2 EHV charges'!#REF!, MATCH(0, IF(ISBLANK('Annex 2 EHV charges'!#REF!),1, COUNTIF(A$4:$A106, 'Annex 2 EHV charges'!#REF!)), 0)),"")</f>
        <v/>
      </c>
      <c r="B107" s="95" t="str">
        <f>IF($A107="","",VLOOKUP($A107,'Annex 2 EHV charges'!$A:$O,2,0))</f>
        <v/>
      </c>
      <c r="C107" s="96" t="str">
        <f>IF($A107="","",VLOOKUP($A107,'Annex 2 EHV charges'!$A:$O,3,0))</f>
        <v/>
      </c>
      <c r="D107" s="95" t="str">
        <f>IF($A107="","",VLOOKUP($A107,'Annex 2 EHV charges'!$A:$O,7,0))</f>
        <v/>
      </c>
      <c r="E107" s="100" t="str">
        <f>IFERROR(IF(VLOOKUP($A107,'Annex 2 EHV charges'!$A:$O,8,FALSE)=0,"",VLOOKUP($A107,'Annex 2 EHV charges'!$A:$O,8,FALSE)),"")</f>
        <v/>
      </c>
      <c r="F107" s="101" t="str">
        <f>IFERROR(IF(VLOOKUP($A107,'Annex 2 EHV charges'!$A:$O,9,FALSE)=0,"",VLOOKUP($A107,'Annex 2 EHV charges'!$A:$O,9,FALSE)),"")</f>
        <v/>
      </c>
      <c r="G107" s="102" t="str">
        <f>IFERROR(IF(VLOOKUP($A107,'Annex 2 EHV charges'!$A:$O,10,FALSE)=0,"",VLOOKUP($A107,'Annex 2 EHV charges'!$A:$O,10,FALSE)),"")</f>
        <v/>
      </c>
      <c r="H107" s="102" t="str">
        <f>IFERROR(IF(VLOOKUP($A107,'Annex 2 EHV charges'!$A:$O,11,FALSE)=0,"",VLOOKUP($A107,'Annex 2 EHV charges'!$A:$O,11,FALSE)),"")</f>
        <v/>
      </c>
    </row>
    <row r="108" spans="1:8" ht="12.75" customHeight="1" x14ac:dyDescent="0.25">
      <c r="A108" s="95" t="str">
        <f t="array" ref="A108">IFERROR(INDEX('Annex 2 EHV charges'!#REF!, MATCH(0, IF(ISBLANK('Annex 2 EHV charges'!#REF!),1, COUNTIF(A$4:$A107, 'Annex 2 EHV charges'!#REF!)), 0)),"")</f>
        <v/>
      </c>
      <c r="B108" s="95" t="str">
        <f>IF($A108="","",VLOOKUP($A108,'Annex 2 EHV charges'!$A:$O,2,0))</f>
        <v/>
      </c>
      <c r="C108" s="96" t="str">
        <f>IF($A108="","",VLOOKUP($A108,'Annex 2 EHV charges'!$A:$O,3,0))</f>
        <v/>
      </c>
      <c r="D108" s="95" t="str">
        <f>IF($A108="","",VLOOKUP($A108,'Annex 2 EHV charges'!$A:$O,7,0))</f>
        <v/>
      </c>
      <c r="E108" s="100" t="str">
        <f>IFERROR(IF(VLOOKUP($A108,'Annex 2 EHV charges'!$A:$O,8,FALSE)=0,"",VLOOKUP($A108,'Annex 2 EHV charges'!$A:$O,8,FALSE)),"")</f>
        <v/>
      </c>
      <c r="F108" s="101" t="str">
        <f>IFERROR(IF(VLOOKUP($A108,'Annex 2 EHV charges'!$A:$O,9,FALSE)=0,"",VLOOKUP($A108,'Annex 2 EHV charges'!$A:$O,9,FALSE)),"")</f>
        <v/>
      </c>
      <c r="G108" s="102" t="str">
        <f>IFERROR(IF(VLOOKUP($A108,'Annex 2 EHV charges'!$A:$O,10,FALSE)=0,"",VLOOKUP($A108,'Annex 2 EHV charges'!$A:$O,10,FALSE)),"")</f>
        <v/>
      </c>
      <c r="H108" s="102" t="str">
        <f>IFERROR(IF(VLOOKUP($A108,'Annex 2 EHV charges'!$A:$O,11,FALSE)=0,"",VLOOKUP($A108,'Annex 2 EHV charges'!$A:$O,11,FALSE)),"")</f>
        <v/>
      </c>
    </row>
    <row r="109" spans="1:8" ht="12.75" customHeight="1" x14ac:dyDescent="0.25">
      <c r="A109" s="95" t="str">
        <f t="array" ref="A109">IFERROR(INDEX('Annex 2 EHV charges'!#REF!, MATCH(0, IF(ISBLANK('Annex 2 EHV charges'!#REF!),1, COUNTIF(A$4:$A108, 'Annex 2 EHV charges'!#REF!)), 0)),"")</f>
        <v/>
      </c>
      <c r="B109" s="95" t="str">
        <f>IF($A109="","",VLOOKUP($A109,'Annex 2 EHV charges'!$A:$O,2,0))</f>
        <v/>
      </c>
      <c r="C109" s="96" t="str">
        <f>IF($A109="","",VLOOKUP($A109,'Annex 2 EHV charges'!$A:$O,3,0))</f>
        <v/>
      </c>
      <c r="D109" s="95" t="str">
        <f>IF($A109="","",VLOOKUP($A109,'Annex 2 EHV charges'!$A:$O,7,0))</f>
        <v/>
      </c>
      <c r="E109" s="100" t="str">
        <f>IFERROR(IF(VLOOKUP($A109,'Annex 2 EHV charges'!$A:$O,8,FALSE)=0,"",VLOOKUP($A109,'Annex 2 EHV charges'!$A:$O,8,FALSE)),"")</f>
        <v/>
      </c>
      <c r="F109" s="101" t="str">
        <f>IFERROR(IF(VLOOKUP($A109,'Annex 2 EHV charges'!$A:$O,9,FALSE)=0,"",VLOOKUP($A109,'Annex 2 EHV charges'!$A:$O,9,FALSE)),"")</f>
        <v/>
      </c>
      <c r="G109" s="102" t="str">
        <f>IFERROR(IF(VLOOKUP($A109,'Annex 2 EHV charges'!$A:$O,10,FALSE)=0,"",VLOOKUP($A109,'Annex 2 EHV charges'!$A:$O,10,FALSE)),"")</f>
        <v/>
      </c>
      <c r="H109" s="102" t="str">
        <f>IFERROR(IF(VLOOKUP($A109,'Annex 2 EHV charges'!$A:$O,11,FALSE)=0,"",VLOOKUP($A109,'Annex 2 EHV charges'!$A:$O,11,FALSE)),"")</f>
        <v/>
      </c>
    </row>
    <row r="110" spans="1:8" ht="12.75" customHeight="1" x14ac:dyDescent="0.25">
      <c r="A110" s="95" t="str">
        <f t="array" ref="A110">IFERROR(INDEX('Annex 2 EHV charges'!#REF!, MATCH(0, IF(ISBLANK('Annex 2 EHV charges'!#REF!),1, COUNTIF(A$4:$A109, 'Annex 2 EHV charges'!#REF!)), 0)),"")</f>
        <v/>
      </c>
      <c r="B110" s="95" t="str">
        <f>IF($A110="","",VLOOKUP($A110,'Annex 2 EHV charges'!$A:$O,2,0))</f>
        <v/>
      </c>
      <c r="C110" s="96" t="str">
        <f>IF($A110="","",VLOOKUP($A110,'Annex 2 EHV charges'!$A:$O,3,0))</f>
        <v/>
      </c>
      <c r="D110" s="95" t="str">
        <f>IF($A110="","",VLOOKUP($A110,'Annex 2 EHV charges'!$A:$O,7,0))</f>
        <v/>
      </c>
      <c r="E110" s="100" t="str">
        <f>IFERROR(IF(VLOOKUP($A110,'Annex 2 EHV charges'!$A:$O,8,FALSE)=0,"",VLOOKUP($A110,'Annex 2 EHV charges'!$A:$O,8,FALSE)),"")</f>
        <v/>
      </c>
      <c r="F110" s="101" t="str">
        <f>IFERROR(IF(VLOOKUP($A110,'Annex 2 EHV charges'!$A:$O,9,FALSE)=0,"",VLOOKUP($A110,'Annex 2 EHV charges'!$A:$O,9,FALSE)),"")</f>
        <v/>
      </c>
      <c r="G110" s="102" t="str">
        <f>IFERROR(IF(VLOOKUP($A110,'Annex 2 EHV charges'!$A:$O,10,FALSE)=0,"",VLOOKUP($A110,'Annex 2 EHV charges'!$A:$O,10,FALSE)),"")</f>
        <v/>
      </c>
      <c r="H110" s="102" t="str">
        <f>IFERROR(IF(VLOOKUP($A110,'Annex 2 EHV charges'!$A:$O,11,FALSE)=0,"",VLOOKUP($A110,'Annex 2 EHV charges'!$A:$O,11,FALSE)),"")</f>
        <v/>
      </c>
    </row>
    <row r="111" spans="1:8" ht="12.75" customHeight="1" x14ac:dyDescent="0.25">
      <c r="A111" s="95" t="str">
        <f t="array" ref="A111">IFERROR(INDEX('Annex 2 EHV charges'!#REF!, MATCH(0, IF(ISBLANK('Annex 2 EHV charges'!#REF!),1, COUNTIF(A$4:$A110, 'Annex 2 EHV charges'!#REF!)), 0)),"")</f>
        <v/>
      </c>
      <c r="B111" s="95" t="str">
        <f>IF($A111="","",VLOOKUP($A111,'Annex 2 EHV charges'!$A:$O,2,0))</f>
        <v/>
      </c>
      <c r="C111" s="96" t="str">
        <f>IF($A111="","",VLOOKUP($A111,'Annex 2 EHV charges'!$A:$O,3,0))</f>
        <v/>
      </c>
      <c r="D111" s="95" t="str">
        <f>IF($A111="","",VLOOKUP($A111,'Annex 2 EHV charges'!$A:$O,7,0))</f>
        <v/>
      </c>
      <c r="E111" s="100" t="str">
        <f>IFERROR(IF(VLOOKUP($A111,'Annex 2 EHV charges'!$A:$O,8,FALSE)=0,"",VLOOKUP($A111,'Annex 2 EHV charges'!$A:$O,8,FALSE)),"")</f>
        <v/>
      </c>
      <c r="F111" s="101" t="str">
        <f>IFERROR(IF(VLOOKUP($A111,'Annex 2 EHV charges'!$A:$O,9,FALSE)=0,"",VLOOKUP($A111,'Annex 2 EHV charges'!$A:$O,9,FALSE)),"")</f>
        <v/>
      </c>
      <c r="G111" s="102" t="str">
        <f>IFERROR(IF(VLOOKUP($A111,'Annex 2 EHV charges'!$A:$O,10,FALSE)=0,"",VLOOKUP($A111,'Annex 2 EHV charges'!$A:$O,10,FALSE)),"")</f>
        <v/>
      </c>
      <c r="H111" s="102" t="str">
        <f>IFERROR(IF(VLOOKUP($A111,'Annex 2 EHV charges'!$A:$O,11,FALSE)=0,"",VLOOKUP($A111,'Annex 2 EHV charges'!$A:$O,11,FALSE)),"")</f>
        <v/>
      </c>
    </row>
    <row r="112" spans="1:8" ht="12.75" customHeight="1" x14ac:dyDescent="0.25">
      <c r="A112" s="95" t="str">
        <f t="array" ref="A112">IFERROR(INDEX('Annex 2 EHV charges'!#REF!, MATCH(0, IF(ISBLANK('Annex 2 EHV charges'!#REF!),1, COUNTIF(A$4:$A111, 'Annex 2 EHV charges'!#REF!)), 0)),"")</f>
        <v/>
      </c>
      <c r="B112" s="95" t="str">
        <f>IF($A112="","",VLOOKUP($A112,'Annex 2 EHV charges'!$A:$O,2,0))</f>
        <v/>
      </c>
      <c r="C112" s="96" t="str">
        <f>IF($A112="","",VLOOKUP($A112,'Annex 2 EHV charges'!$A:$O,3,0))</f>
        <v/>
      </c>
      <c r="D112" s="95" t="str">
        <f>IF($A112="","",VLOOKUP($A112,'Annex 2 EHV charges'!$A:$O,7,0))</f>
        <v/>
      </c>
      <c r="E112" s="100" t="str">
        <f>IFERROR(IF(VLOOKUP($A112,'Annex 2 EHV charges'!$A:$O,8,FALSE)=0,"",VLOOKUP($A112,'Annex 2 EHV charges'!$A:$O,8,FALSE)),"")</f>
        <v/>
      </c>
      <c r="F112" s="101" t="str">
        <f>IFERROR(IF(VLOOKUP($A112,'Annex 2 EHV charges'!$A:$O,9,FALSE)=0,"",VLOOKUP($A112,'Annex 2 EHV charges'!$A:$O,9,FALSE)),"")</f>
        <v/>
      </c>
      <c r="G112" s="102" t="str">
        <f>IFERROR(IF(VLOOKUP($A112,'Annex 2 EHV charges'!$A:$O,10,FALSE)=0,"",VLOOKUP($A112,'Annex 2 EHV charges'!$A:$O,10,FALSE)),"")</f>
        <v/>
      </c>
      <c r="H112" s="102" t="str">
        <f>IFERROR(IF(VLOOKUP($A112,'Annex 2 EHV charges'!$A:$O,11,FALSE)=0,"",VLOOKUP($A112,'Annex 2 EHV charges'!$A:$O,11,FALSE)),"")</f>
        <v/>
      </c>
    </row>
    <row r="113" spans="1:8" ht="12.75" customHeight="1" x14ac:dyDescent="0.25">
      <c r="A113" s="95" t="str">
        <f t="array" ref="A113">IFERROR(INDEX('Annex 2 EHV charges'!#REF!, MATCH(0, IF(ISBLANK('Annex 2 EHV charges'!#REF!),1, COUNTIF(A$4:$A112, 'Annex 2 EHV charges'!#REF!)), 0)),"")</f>
        <v/>
      </c>
      <c r="B113" s="95" t="str">
        <f>IF($A113="","",VLOOKUP($A113,'Annex 2 EHV charges'!$A:$O,2,0))</f>
        <v/>
      </c>
      <c r="C113" s="96" t="str">
        <f>IF($A113="","",VLOOKUP($A113,'Annex 2 EHV charges'!$A:$O,3,0))</f>
        <v/>
      </c>
      <c r="D113" s="95" t="str">
        <f>IF($A113="","",VLOOKUP($A113,'Annex 2 EHV charges'!$A:$O,7,0))</f>
        <v/>
      </c>
      <c r="E113" s="100" t="str">
        <f>IFERROR(IF(VLOOKUP($A113,'Annex 2 EHV charges'!$A:$O,8,FALSE)=0,"",VLOOKUP($A113,'Annex 2 EHV charges'!$A:$O,8,FALSE)),"")</f>
        <v/>
      </c>
      <c r="F113" s="101" t="str">
        <f>IFERROR(IF(VLOOKUP($A113,'Annex 2 EHV charges'!$A:$O,9,FALSE)=0,"",VLOOKUP($A113,'Annex 2 EHV charges'!$A:$O,9,FALSE)),"")</f>
        <v/>
      </c>
      <c r="G113" s="102" t="str">
        <f>IFERROR(IF(VLOOKUP($A113,'Annex 2 EHV charges'!$A:$O,10,FALSE)=0,"",VLOOKUP($A113,'Annex 2 EHV charges'!$A:$O,10,FALSE)),"")</f>
        <v/>
      </c>
      <c r="H113" s="102" t="str">
        <f>IFERROR(IF(VLOOKUP($A113,'Annex 2 EHV charges'!$A:$O,11,FALSE)=0,"",VLOOKUP($A113,'Annex 2 EHV charges'!$A:$O,11,FALSE)),"")</f>
        <v/>
      </c>
    </row>
    <row r="114" spans="1:8" ht="12.75" customHeight="1" x14ac:dyDescent="0.25">
      <c r="A114" s="95" t="str">
        <f t="array" ref="A114">IFERROR(INDEX('Annex 2 EHV charges'!#REF!, MATCH(0, IF(ISBLANK('Annex 2 EHV charges'!#REF!),1, COUNTIF(A$4:$A113, 'Annex 2 EHV charges'!#REF!)), 0)),"")</f>
        <v/>
      </c>
      <c r="B114" s="95" t="str">
        <f>IF($A114="","",VLOOKUP($A114,'Annex 2 EHV charges'!$A:$O,2,0))</f>
        <v/>
      </c>
      <c r="C114" s="96" t="str">
        <f>IF($A114="","",VLOOKUP($A114,'Annex 2 EHV charges'!$A:$O,3,0))</f>
        <v/>
      </c>
      <c r="D114" s="95" t="str">
        <f>IF($A114="","",VLOOKUP($A114,'Annex 2 EHV charges'!$A:$O,7,0))</f>
        <v/>
      </c>
      <c r="E114" s="100" t="str">
        <f>IFERROR(IF(VLOOKUP($A114,'Annex 2 EHV charges'!$A:$O,8,FALSE)=0,"",VLOOKUP($A114,'Annex 2 EHV charges'!$A:$O,8,FALSE)),"")</f>
        <v/>
      </c>
      <c r="F114" s="101" t="str">
        <f>IFERROR(IF(VLOOKUP($A114,'Annex 2 EHV charges'!$A:$O,9,FALSE)=0,"",VLOOKUP($A114,'Annex 2 EHV charges'!$A:$O,9,FALSE)),"")</f>
        <v/>
      </c>
      <c r="G114" s="102" t="str">
        <f>IFERROR(IF(VLOOKUP($A114,'Annex 2 EHV charges'!$A:$O,10,FALSE)=0,"",VLOOKUP($A114,'Annex 2 EHV charges'!$A:$O,10,FALSE)),"")</f>
        <v/>
      </c>
      <c r="H114" s="102" t="str">
        <f>IFERROR(IF(VLOOKUP($A114,'Annex 2 EHV charges'!$A:$O,11,FALSE)=0,"",VLOOKUP($A114,'Annex 2 EHV charges'!$A:$O,11,FALSE)),"")</f>
        <v/>
      </c>
    </row>
    <row r="115" spans="1:8" ht="12.75" customHeight="1" x14ac:dyDescent="0.25">
      <c r="A115" s="95" t="str">
        <f t="array" ref="A115">IFERROR(INDEX('Annex 2 EHV charges'!#REF!, MATCH(0, IF(ISBLANK('Annex 2 EHV charges'!#REF!),1, COUNTIF(A$4:$A114, 'Annex 2 EHV charges'!#REF!)), 0)),"")</f>
        <v/>
      </c>
      <c r="B115" s="95" t="str">
        <f>IF($A115="","",VLOOKUP($A115,'Annex 2 EHV charges'!$A:$O,2,0))</f>
        <v/>
      </c>
      <c r="C115" s="96" t="str">
        <f>IF($A115="","",VLOOKUP($A115,'Annex 2 EHV charges'!$A:$O,3,0))</f>
        <v/>
      </c>
      <c r="D115" s="95" t="str">
        <f>IF($A115="","",VLOOKUP($A115,'Annex 2 EHV charges'!$A:$O,7,0))</f>
        <v/>
      </c>
      <c r="E115" s="100" t="str">
        <f>IFERROR(IF(VLOOKUP($A115,'Annex 2 EHV charges'!$A:$O,8,FALSE)=0,"",VLOOKUP($A115,'Annex 2 EHV charges'!$A:$O,8,FALSE)),"")</f>
        <v/>
      </c>
      <c r="F115" s="101" t="str">
        <f>IFERROR(IF(VLOOKUP($A115,'Annex 2 EHV charges'!$A:$O,9,FALSE)=0,"",VLOOKUP($A115,'Annex 2 EHV charges'!$A:$O,9,FALSE)),"")</f>
        <v/>
      </c>
      <c r="G115" s="102" t="str">
        <f>IFERROR(IF(VLOOKUP($A115,'Annex 2 EHV charges'!$A:$O,10,FALSE)=0,"",VLOOKUP($A115,'Annex 2 EHV charges'!$A:$O,10,FALSE)),"")</f>
        <v/>
      </c>
      <c r="H115" s="102" t="str">
        <f>IFERROR(IF(VLOOKUP($A115,'Annex 2 EHV charges'!$A:$O,11,FALSE)=0,"",VLOOKUP($A115,'Annex 2 EHV charges'!$A:$O,11,FALSE)),"")</f>
        <v/>
      </c>
    </row>
    <row r="116" spans="1:8" ht="12.75" customHeight="1" x14ac:dyDescent="0.25">
      <c r="A116" s="95" t="str">
        <f t="array" ref="A116">IFERROR(INDEX('Annex 2 EHV charges'!#REF!, MATCH(0, IF(ISBLANK('Annex 2 EHV charges'!#REF!),1, COUNTIF(A$4:$A115, 'Annex 2 EHV charges'!#REF!)), 0)),"")</f>
        <v/>
      </c>
      <c r="B116" s="95" t="str">
        <f>IF($A116="","",VLOOKUP($A116,'Annex 2 EHV charges'!$A:$O,2,0))</f>
        <v/>
      </c>
      <c r="C116" s="96" t="str">
        <f>IF($A116="","",VLOOKUP($A116,'Annex 2 EHV charges'!$A:$O,3,0))</f>
        <v/>
      </c>
      <c r="D116" s="95" t="str">
        <f>IF($A116="","",VLOOKUP($A116,'Annex 2 EHV charges'!$A:$O,7,0))</f>
        <v/>
      </c>
      <c r="E116" s="100" t="str">
        <f>IFERROR(IF(VLOOKUP($A116,'Annex 2 EHV charges'!$A:$O,8,FALSE)=0,"",VLOOKUP($A116,'Annex 2 EHV charges'!$A:$O,8,FALSE)),"")</f>
        <v/>
      </c>
      <c r="F116" s="101" t="str">
        <f>IFERROR(IF(VLOOKUP($A116,'Annex 2 EHV charges'!$A:$O,9,FALSE)=0,"",VLOOKUP($A116,'Annex 2 EHV charges'!$A:$O,9,FALSE)),"")</f>
        <v/>
      </c>
      <c r="G116" s="102" t="str">
        <f>IFERROR(IF(VLOOKUP($A116,'Annex 2 EHV charges'!$A:$O,10,FALSE)=0,"",VLOOKUP($A116,'Annex 2 EHV charges'!$A:$O,10,FALSE)),"")</f>
        <v/>
      </c>
      <c r="H116" s="102" t="str">
        <f>IFERROR(IF(VLOOKUP($A116,'Annex 2 EHV charges'!$A:$O,11,FALSE)=0,"",VLOOKUP($A116,'Annex 2 EHV charges'!$A:$O,11,FALSE)),"")</f>
        <v/>
      </c>
    </row>
    <row r="117" spans="1:8" ht="12.75" customHeight="1" x14ac:dyDescent="0.25">
      <c r="A117" s="95" t="str">
        <f t="array" ref="A117">IFERROR(INDEX('Annex 2 EHV charges'!#REF!, MATCH(0, IF(ISBLANK('Annex 2 EHV charges'!#REF!),1, COUNTIF(A$4:$A116, 'Annex 2 EHV charges'!#REF!)), 0)),"")</f>
        <v/>
      </c>
      <c r="B117" s="95" t="str">
        <f>IF($A117="","",VLOOKUP($A117,'Annex 2 EHV charges'!$A:$O,2,0))</f>
        <v/>
      </c>
      <c r="C117" s="96" t="str">
        <f>IF($A117="","",VLOOKUP($A117,'Annex 2 EHV charges'!$A:$O,3,0))</f>
        <v/>
      </c>
      <c r="D117" s="95" t="str">
        <f>IF($A117="","",VLOOKUP($A117,'Annex 2 EHV charges'!$A:$O,7,0))</f>
        <v/>
      </c>
      <c r="E117" s="100" t="str">
        <f>IFERROR(IF(VLOOKUP($A117,'Annex 2 EHV charges'!$A:$O,8,FALSE)=0,"",VLOOKUP($A117,'Annex 2 EHV charges'!$A:$O,8,FALSE)),"")</f>
        <v/>
      </c>
      <c r="F117" s="101" t="str">
        <f>IFERROR(IF(VLOOKUP($A117,'Annex 2 EHV charges'!$A:$O,9,FALSE)=0,"",VLOOKUP($A117,'Annex 2 EHV charges'!$A:$O,9,FALSE)),"")</f>
        <v/>
      </c>
      <c r="G117" s="102" t="str">
        <f>IFERROR(IF(VLOOKUP($A117,'Annex 2 EHV charges'!$A:$O,10,FALSE)=0,"",VLOOKUP($A117,'Annex 2 EHV charges'!$A:$O,10,FALSE)),"")</f>
        <v/>
      </c>
      <c r="H117" s="102" t="str">
        <f>IFERROR(IF(VLOOKUP($A117,'Annex 2 EHV charges'!$A:$O,11,FALSE)=0,"",VLOOKUP($A117,'Annex 2 EHV charges'!$A:$O,11,FALSE)),"")</f>
        <v/>
      </c>
    </row>
    <row r="118" spans="1:8" ht="12.75" customHeight="1" x14ac:dyDescent="0.25">
      <c r="A118" s="95" t="str">
        <f t="array" ref="A118">IFERROR(INDEX('Annex 2 EHV charges'!#REF!, MATCH(0, IF(ISBLANK('Annex 2 EHV charges'!#REF!),1, COUNTIF(A$4:$A117, 'Annex 2 EHV charges'!#REF!)), 0)),"")</f>
        <v/>
      </c>
      <c r="B118" s="95" t="str">
        <f>IF($A118="","",VLOOKUP($A118,'Annex 2 EHV charges'!$A:$O,2,0))</f>
        <v/>
      </c>
      <c r="C118" s="96" t="str">
        <f>IF($A118="","",VLOOKUP($A118,'Annex 2 EHV charges'!$A:$O,3,0))</f>
        <v/>
      </c>
      <c r="D118" s="95" t="str">
        <f>IF($A118="","",VLOOKUP($A118,'Annex 2 EHV charges'!$A:$O,7,0))</f>
        <v/>
      </c>
      <c r="E118" s="100" t="str">
        <f>IFERROR(IF(VLOOKUP($A118,'Annex 2 EHV charges'!$A:$O,8,FALSE)=0,"",VLOOKUP($A118,'Annex 2 EHV charges'!$A:$O,8,FALSE)),"")</f>
        <v/>
      </c>
      <c r="F118" s="101" t="str">
        <f>IFERROR(IF(VLOOKUP($A118,'Annex 2 EHV charges'!$A:$O,9,FALSE)=0,"",VLOOKUP($A118,'Annex 2 EHV charges'!$A:$O,9,FALSE)),"")</f>
        <v/>
      </c>
      <c r="G118" s="102" t="str">
        <f>IFERROR(IF(VLOOKUP($A118,'Annex 2 EHV charges'!$A:$O,10,FALSE)=0,"",VLOOKUP($A118,'Annex 2 EHV charges'!$A:$O,10,FALSE)),"")</f>
        <v/>
      </c>
      <c r="H118" s="102" t="str">
        <f>IFERROR(IF(VLOOKUP($A118,'Annex 2 EHV charges'!$A:$O,11,FALSE)=0,"",VLOOKUP($A118,'Annex 2 EHV charges'!$A:$O,11,FALSE)),"")</f>
        <v/>
      </c>
    </row>
    <row r="119" spans="1:8" ht="12.75" customHeight="1" x14ac:dyDescent="0.25">
      <c r="A119" s="95" t="str">
        <f t="array" ref="A119">IFERROR(INDEX('Annex 2 EHV charges'!#REF!, MATCH(0, IF(ISBLANK('Annex 2 EHV charges'!#REF!),1, COUNTIF(A$4:$A118, 'Annex 2 EHV charges'!#REF!)), 0)),"")</f>
        <v/>
      </c>
      <c r="B119" s="95" t="str">
        <f>IF($A119="","",VLOOKUP($A119,'Annex 2 EHV charges'!$A:$O,2,0))</f>
        <v/>
      </c>
      <c r="C119" s="96" t="str">
        <f>IF($A119="","",VLOOKUP($A119,'Annex 2 EHV charges'!$A:$O,3,0))</f>
        <v/>
      </c>
      <c r="D119" s="95" t="str">
        <f>IF($A119="","",VLOOKUP($A119,'Annex 2 EHV charges'!$A:$O,7,0))</f>
        <v/>
      </c>
      <c r="E119" s="100" t="str">
        <f>IFERROR(IF(VLOOKUP($A119,'Annex 2 EHV charges'!$A:$O,8,FALSE)=0,"",VLOOKUP($A119,'Annex 2 EHV charges'!$A:$O,8,FALSE)),"")</f>
        <v/>
      </c>
      <c r="F119" s="101" t="str">
        <f>IFERROR(IF(VLOOKUP($A119,'Annex 2 EHV charges'!$A:$O,9,FALSE)=0,"",VLOOKUP($A119,'Annex 2 EHV charges'!$A:$O,9,FALSE)),"")</f>
        <v/>
      </c>
      <c r="G119" s="102" t="str">
        <f>IFERROR(IF(VLOOKUP($A119,'Annex 2 EHV charges'!$A:$O,10,FALSE)=0,"",VLOOKUP($A119,'Annex 2 EHV charges'!$A:$O,10,FALSE)),"")</f>
        <v/>
      </c>
      <c r="H119" s="102" t="str">
        <f>IFERROR(IF(VLOOKUP($A119,'Annex 2 EHV charges'!$A:$O,11,FALSE)=0,"",VLOOKUP($A119,'Annex 2 EHV charges'!$A:$O,11,FALSE)),"")</f>
        <v/>
      </c>
    </row>
    <row r="120" spans="1:8" ht="12.75" customHeight="1" x14ac:dyDescent="0.25">
      <c r="A120" s="95" t="str">
        <f t="array" ref="A120">IFERROR(INDEX('Annex 2 EHV charges'!#REF!, MATCH(0, IF(ISBLANK('Annex 2 EHV charges'!#REF!),1, COUNTIF(A$4:$A119, 'Annex 2 EHV charges'!#REF!)), 0)),"")</f>
        <v/>
      </c>
      <c r="B120" s="95" t="str">
        <f>IF($A120="","",VLOOKUP($A120,'Annex 2 EHV charges'!$A:$O,2,0))</f>
        <v/>
      </c>
      <c r="C120" s="96" t="str">
        <f>IF($A120="","",VLOOKUP($A120,'Annex 2 EHV charges'!$A:$O,3,0))</f>
        <v/>
      </c>
      <c r="D120" s="95" t="str">
        <f>IF($A120="","",VLOOKUP($A120,'Annex 2 EHV charges'!$A:$O,7,0))</f>
        <v/>
      </c>
      <c r="E120" s="100" t="str">
        <f>IFERROR(IF(VLOOKUP($A120,'Annex 2 EHV charges'!$A:$O,8,FALSE)=0,"",VLOOKUP($A120,'Annex 2 EHV charges'!$A:$O,8,FALSE)),"")</f>
        <v/>
      </c>
      <c r="F120" s="101" t="str">
        <f>IFERROR(IF(VLOOKUP($A120,'Annex 2 EHV charges'!$A:$O,9,FALSE)=0,"",VLOOKUP($A120,'Annex 2 EHV charges'!$A:$O,9,FALSE)),"")</f>
        <v/>
      </c>
      <c r="G120" s="102" t="str">
        <f>IFERROR(IF(VLOOKUP($A120,'Annex 2 EHV charges'!$A:$O,10,FALSE)=0,"",VLOOKUP($A120,'Annex 2 EHV charges'!$A:$O,10,FALSE)),"")</f>
        <v/>
      </c>
      <c r="H120" s="102" t="str">
        <f>IFERROR(IF(VLOOKUP($A120,'Annex 2 EHV charges'!$A:$O,11,FALSE)=0,"",VLOOKUP($A120,'Annex 2 EHV charges'!$A:$O,11,FALSE)),"")</f>
        <v/>
      </c>
    </row>
    <row r="121" spans="1:8" ht="12.75" customHeight="1" x14ac:dyDescent="0.25">
      <c r="A121" s="95" t="str">
        <f t="array" ref="A121">IFERROR(INDEX('Annex 2 EHV charges'!#REF!, MATCH(0, IF(ISBLANK('Annex 2 EHV charges'!#REF!),1, COUNTIF(A$4:$A120, 'Annex 2 EHV charges'!#REF!)), 0)),"")</f>
        <v/>
      </c>
      <c r="B121" s="95" t="str">
        <f>IF($A121="","",VLOOKUP($A121,'Annex 2 EHV charges'!$A:$O,2,0))</f>
        <v/>
      </c>
      <c r="C121" s="96" t="str">
        <f>IF($A121="","",VLOOKUP($A121,'Annex 2 EHV charges'!$A:$O,3,0))</f>
        <v/>
      </c>
      <c r="D121" s="95" t="str">
        <f>IF($A121="","",VLOOKUP($A121,'Annex 2 EHV charges'!$A:$O,7,0))</f>
        <v/>
      </c>
      <c r="E121" s="100" t="str">
        <f>IFERROR(IF(VLOOKUP($A121,'Annex 2 EHV charges'!$A:$O,8,FALSE)=0,"",VLOOKUP($A121,'Annex 2 EHV charges'!$A:$O,8,FALSE)),"")</f>
        <v/>
      </c>
      <c r="F121" s="101" t="str">
        <f>IFERROR(IF(VLOOKUP($A121,'Annex 2 EHV charges'!$A:$O,9,FALSE)=0,"",VLOOKUP($A121,'Annex 2 EHV charges'!$A:$O,9,FALSE)),"")</f>
        <v/>
      </c>
      <c r="G121" s="102" t="str">
        <f>IFERROR(IF(VLOOKUP($A121,'Annex 2 EHV charges'!$A:$O,10,FALSE)=0,"",VLOOKUP($A121,'Annex 2 EHV charges'!$A:$O,10,FALSE)),"")</f>
        <v/>
      </c>
      <c r="H121" s="102" t="str">
        <f>IFERROR(IF(VLOOKUP($A121,'Annex 2 EHV charges'!$A:$O,11,FALSE)=0,"",VLOOKUP($A121,'Annex 2 EHV charges'!$A:$O,11,FALSE)),"")</f>
        <v/>
      </c>
    </row>
    <row r="122" spans="1:8" ht="12.75" customHeight="1" x14ac:dyDescent="0.25">
      <c r="A122" s="95" t="str">
        <f t="array" ref="A122">IFERROR(INDEX('Annex 2 EHV charges'!#REF!, MATCH(0, IF(ISBLANK('Annex 2 EHV charges'!#REF!),1, COUNTIF(A$4:$A121, 'Annex 2 EHV charges'!#REF!)), 0)),"")</f>
        <v/>
      </c>
      <c r="B122" s="95" t="str">
        <f>IF($A122="","",VLOOKUP($A122,'Annex 2 EHV charges'!$A:$O,2,0))</f>
        <v/>
      </c>
      <c r="C122" s="96" t="str">
        <f>IF($A122="","",VLOOKUP($A122,'Annex 2 EHV charges'!$A:$O,3,0))</f>
        <v/>
      </c>
      <c r="D122" s="95" t="str">
        <f>IF($A122="","",VLOOKUP($A122,'Annex 2 EHV charges'!$A:$O,7,0))</f>
        <v/>
      </c>
      <c r="E122" s="100" t="str">
        <f>IFERROR(IF(VLOOKUP($A122,'Annex 2 EHV charges'!$A:$O,8,FALSE)=0,"",VLOOKUP($A122,'Annex 2 EHV charges'!$A:$O,8,FALSE)),"")</f>
        <v/>
      </c>
      <c r="F122" s="101" t="str">
        <f>IFERROR(IF(VLOOKUP($A122,'Annex 2 EHV charges'!$A:$O,9,FALSE)=0,"",VLOOKUP($A122,'Annex 2 EHV charges'!$A:$O,9,FALSE)),"")</f>
        <v/>
      </c>
      <c r="G122" s="102" t="str">
        <f>IFERROR(IF(VLOOKUP($A122,'Annex 2 EHV charges'!$A:$O,10,FALSE)=0,"",VLOOKUP($A122,'Annex 2 EHV charges'!$A:$O,10,FALSE)),"")</f>
        <v/>
      </c>
      <c r="H122" s="102" t="str">
        <f>IFERROR(IF(VLOOKUP($A122,'Annex 2 EHV charges'!$A:$O,11,FALSE)=0,"",VLOOKUP($A122,'Annex 2 EHV charges'!$A:$O,11,FALSE)),"")</f>
        <v/>
      </c>
    </row>
    <row r="123" spans="1:8" ht="12.75" customHeight="1" x14ac:dyDescent="0.25">
      <c r="A123" s="95" t="str">
        <f t="array" ref="A123">IFERROR(INDEX('Annex 2 EHV charges'!#REF!, MATCH(0, IF(ISBLANK('Annex 2 EHV charges'!#REF!),1, COUNTIF(A$4:$A122, 'Annex 2 EHV charges'!#REF!)), 0)),"")</f>
        <v/>
      </c>
      <c r="B123" s="95" t="str">
        <f>IF($A123="","",VLOOKUP($A123,'Annex 2 EHV charges'!$A:$O,2,0))</f>
        <v/>
      </c>
      <c r="C123" s="96" t="str">
        <f>IF($A123="","",VLOOKUP($A123,'Annex 2 EHV charges'!$A:$O,3,0))</f>
        <v/>
      </c>
      <c r="D123" s="95" t="str">
        <f>IF($A123="","",VLOOKUP($A123,'Annex 2 EHV charges'!$A:$O,7,0))</f>
        <v/>
      </c>
      <c r="E123" s="100" t="str">
        <f>IFERROR(IF(VLOOKUP($A123,'Annex 2 EHV charges'!$A:$O,8,FALSE)=0,"",VLOOKUP($A123,'Annex 2 EHV charges'!$A:$O,8,FALSE)),"")</f>
        <v/>
      </c>
      <c r="F123" s="101" t="str">
        <f>IFERROR(IF(VLOOKUP($A123,'Annex 2 EHV charges'!$A:$O,9,FALSE)=0,"",VLOOKUP($A123,'Annex 2 EHV charges'!$A:$O,9,FALSE)),"")</f>
        <v/>
      </c>
      <c r="G123" s="102" t="str">
        <f>IFERROR(IF(VLOOKUP($A123,'Annex 2 EHV charges'!$A:$O,10,FALSE)=0,"",VLOOKUP($A123,'Annex 2 EHV charges'!$A:$O,10,FALSE)),"")</f>
        <v/>
      </c>
      <c r="H123" s="102" t="str">
        <f>IFERROR(IF(VLOOKUP($A123,'Annex 2 EHV charges'!$A:$O,11,FALSE)=0,"",VLOOKUP($A123,'Annex 2 EHV charges'!$A:$O,11,FALSE)),"")</f>
        <v/>
      </c>
    </row>
    <row r="124" spans="1:8" ht="12.75" customHeight="1" x14ac:dyDescent="0.25">
      <c r="A124" s="95" t="str">
        <f t="array" ref="A124">IFERROR(INDEX('Annex 2 EHV charges'!#REF!, MATCH(0, IF(ISBLANK('Annex 2 EHV charges'!#REF!),1, COUNTIF(A$4:$A123, 'Annex 2 EHV charges'!#REF!)), 0)),"")</f>
        <v/>
      </c>
      <c r="B124" s="95" t="str">
        <f>IF($A124="","",VLOOKUP($A124,'Annex 2 EHV charges'!$A:$O,2,0))</f>
        <v/>
      </c>
      <c r="C124" s="96" t="str">
        <f>IF($A124="","",VLOOKUP($A124,'Annex 2 EHV charges'!$A:$O,3,0))</f>
        <v/>
      </c>
      <c r="D124" s="95" t="str">
        <f>IF($A124="","",VLOOKUP($A124,'Annex 2 EHV charges'!$A:$O,7,0))</f>
        <v/>
      </c>
      <c r="E124" s="100" t="str">
        <f>IFERROR(IF(VLOOKUP($A124,'Annex 2 EHV charges'!$A:$O,8,FALSE)=0,"",VLOOKUP($A124,'Annex 2 EHV charges'!$A:$O,8,FALSE)),"")</f>
        <v/>
      </c>
      <c r="F124" s="101" t="str">
        <f>IFERROR(IF(VLOOKUP($A124,'Annex 2 EHV charges'!$A:$O,9,FALSE)=0,"",VLOOKUP($A124,'Annex 2 EHV charges'!$A:$O,9,FALSE)),"")</f>
        <v/>
      </c>
      <c r="G124" s="102" t="str">
        <f>IFERROR(IF(VLOOKUP($A124,'Annex 2 EHV charges'!$A:$O,10,FALSE)=0,"",VLOOKUP($A124,'Annex 2 EHV charges'!$A:$O,10,FALSE)),"")</f>
        <v/>
      </c>
      <c r="H124" s="102" t="str">
        <f>IFERROR(IF(VLOOKUP($A124,'Annex 2 EHV charges'!$A:$O,11,FALSE)=0,"",VLOOKUP($A124,'Annex 2 EHV charges'!$A:$O,11,FALSE)),"")</f>
        <v/>
      </c>
    </row>
    <row r="125" spans="1:8" ht="12.75" customHeight="1" x14ac:dyDescent="0.25">
      <c r="A125" s="95" t="str">
        <f t="array" ref="A125">IFERROR(INDEX('Annex 2 EHV charges'!#REF!, MATCH(0, IF(ISBLANK('Annex 2 EHV charges'!#REF!),1, COUNTIF(A$4:$A124, 'Annex 2 EHV charges'!#REF!)), 0)),"")</f>
        <v/>
      </c>
      <c r="B125" s="95" t="str">
        <f>IF($A125="","",VLOOKUP($A125,'Annex 2 EHV charges'!$A:$O,2,0))</f>
        <v/>
      </c>
      <c r="C125" s="96" t="str">
        <f>IF($A125="","",VLOOKUP($A125,'Annex 2 EHV charges'!$A:$O,3,0))</f>
        <v/>
      </c>
      <c r="D125" s="95" t="str">
        <f>IF($A125="","",VLOOKUP($A125,'Annex 2 EHV charges'!$A:$O,7,0))</f>
        <v/>
      </c>
      <c r="E125" s="100" t="str">
        <f>IFERROR(IF(VLOOKUP($A125,'Annex 2 EHV charges'!$A:$O,8,FALSE)=0,"",VLOOKUP($A125,'Annex 2 EHV charges'!$A:$O,8,FALSE)),"")</f>
        <v/>
      </c>
      <c r="F125" s="101" t="str">
        <f>IFERROR(IF(VLOOKUP($A125,'Annex 2 EHV charges'!$A:$O,9,FALSE)=0,"",VLOOKUP($A125,'Annex 2 EHV charges'!$A:$O,9,FALSE)),"")</f>
        <v/>
      </c>
      <c r="G125" s="102" t="str">
        <f>IFERROR(IF(VLOOKUP($A125,'Annex 2 EHV charges'!$A:$O,10,FALSE)=0,"",VLOOKUP($A125,'Annex 2 EHV charges'!$A:$O,10,FALSE)),"")</f>
        <v/>
      </c>
      <c r="H125" s="102" t="str">
        <f>IFERROR(IF(VLOOKUP($A125,'Annex 2 EHV charges'!$A:$O,11,FALSE)=0,"",VLOOKUP($A125,'Annex 2 EHV charges'!$A:$O,11,FALSE)),"")</f>
        <v/>
      </c>
    </row>
    <row r="126" spans="1:8" ht="12.75" customHeight="1" x14ac:dyDescent="0.25">
      <c r="A126" s="95" t="str">
        <f t="array" ref="A126">IFERROR(INDEX('Annex 2 EHV charges'!#REF!, MATCH(0, IF(ISBLANK('Annex 2 EHV charges'!#REF!),1, COUNTIF(A$4:$A125, 'Annex 2 EHV charges'!#REF!)), 0)),"")</f>
        <v/>
      </c>
      <c r="B126" s="95" t="str">
        <f>IF($A126="","",VLOOKUP($A126,'Annex 2 EHV charges'!$A:$O,2,0))</f>
        <v/>
      </c>
      <c r="C126" s="96" t="str">
        <f>IF($A126="","",VLOOKUP($A126,'Annex 2 EHV charges'!$A:$O,3,0))</f>
        <v/>
      </c>
      <c r="D126" s="95" t="str">
        <f>IF($A126="","",VLOOKUP($A126,'Annex 2 EHV charges'!$A:$O,7,0))</f>
        <v/>
      </c>
      <c r="E126" s="100" t="str">
        <f>IFERROR(IF(VLOOKUP($A126,'Annex 2 EHV charges'!$A:$O,8,FALSE)=0,"",VLOOKUP($A126,'Annex 2 EHV charges'!$A:$O,8,FALSE)),"")</f>
        <v/>
      </c>
      <c r="F126" s="101" t="str">
        <f>IFERROR(IF(VLOOKUP($A126,'Annex 2 EHV charges'!$A:$O,9,FALSE)=0,"",VLOOKUP($A126,'Annex 2 EHV charges'!$A:$O,9,FALSE)),"")</f>
        <v/>
      </c>
      <c r="G126" s="102" t="str">
        <f>IFERROR(IF(VLOOKUP($A126,'Annex 2 EHV charges'!$A:$O,10,FALSE)=0,"",VLOOKUP($A126,'Annex 2 EHV charges'!$A:$O,10,FALSE)),"")</f>
        <v/>
      </c>
      <c r="H126" s="102" t="str">
        <f>IFERROR(IF(VLOOKUP($A126,'Annex 2 EHV charges'!$A:$O,11,FALSE)=0,"",VLOOKUP($A126,'Annex 2 EHV charges'!$A:$O,11,FALSE)),"")</f>
        <v/>
      </c>
    </row>
    <row r="127" spans="1:8" ht="12.75" customHeight="1" x14ac:dyDescent="0.25">
      <c r="A127" s="95" t="str">
        <f t="array" ref="A127">IFERROR(INDEX('Annex 2 EHV charges'!#REF!, MATCH(0, IF(ISBLANK('Annex 2 EHV charges'!#REF!),1, COUNTIF(A$4:$A126, 'Annex 2 EHV charges'!#REF!)), 0)),"")</f>
        <v/>
      </c>
      <c r="B127" s="95" t="str">
        <f>IF($A127="","",VLOOKUP($A127,'Annex 2 EHV charges'!$A:$O,2,0))</f>
        <v/>
      </c>
      <c r="C127" s="96" t="str">
        <f>IF($A127="","",VLOOKUP($A127,'Annex 2 EHV charges'!$A:$O,3,0))</f>
        <v/>
      </c>
      <c r="D127" s="95" t="str">
        <f>IF($A127="","",VLOOKUP($A127,'Annex 2 EHV charges'!$A:$O,7,0))</f>
        <v/>
      </c>
      <c r="E127" s="100" t="str">
        <f>IFERROR(IF(VLOOKUP($A127,'Annex 2 EHV charges'!$A:$O,8,FALSE)=0,"",VLOOKUP($A127,'Annex 2 EHV charges'!$A:$O,8,FALSE)),"")</f>
        <v/>
      </c>
      <c r="F127" s="101" t="str">
        <f>IFERROR(IF(VLOOKUP($A127,'Annex 2 EHV charges'!$A:$O,9,FALSE)=0,"",VLOOKUP($A127,'Annex 2 EHV charges'!$A:$O,9,FALSE)),"")</f>
        <v/>
      </c>
      <c r="G127" s="102" t="str">
        <f>IFERROR(IF(VLOOKUP($A127,'Annex 2 EHV charges'!$A:$O,10,FALSE)=0,"",VLOOKUP($A127,'Annex 2 EHV charges'!$A:$O,10,FALSE)),"")</f>
        <v/>
      </c>
      <c r="H127" s="102" t="str">
        <f>IFERROR(IF(VLOOKUP($A127,'Annex 2 EHV charges'!$A:$O,11,FALSE)=0,"",VLOOKUP($A127,'Annex 2 EHV charges'!$A:$O,11,FALSE)),"")</f>
        <v/>
      </c>
    </row>
    <row r="128" spans="1:8" ht="12.75" customHeight="1" x14ac:dyDescent="0.25">
      <c r="A128" s="95" t="str">
        <f t="array" ref="A128">IFERROR(INDEX('Annex 2 EHV charges'!#REF!, MATCH(0, IF(ISBLANK('Annex 2 EHV charges'!#REF!),1, COUNTIF(A$4:$A127, 'Annex 2 EHV charges'!#REF!)), 0)),"")</f>
        <v/>
      </c>
      <c r="B128" s="95" t="str">
        <f>IF($A128="","",VLOOKUP($A128,'Annex 2 EHV charges'!$A:$O,2,0))</f>
        <v/>
      </c>
      <c r="C128" s="96" t="str">
        <f>IF($A128="","",VLOOKUP($A128,'Annex 2 EHV charges'!$A:$O,3,0))</f>
        <v/>
      </c>
      <c r="D128" s="95" t="str">
        <f>IF($A128="","",VLOOKUP($A128,'Annex 2 EHV charges'!$A:$O,7,0))</f>
        <v/>
      </c>
      <c r="E128" s="100" t="str">
        <f>IFERROR(IF(VLOOKUP($A128,'Annex 2 EHV charges'!$A:$O,8,FALSE)=0,"",VLOOKUP($A128,'Annex 2 EHV charges'!$A:$O,8,FALSE)),"")</f>
        <v/>
      </c>
      <c r="F128" s="101" t="str">
        <f>IFERROR(IF(VLOOKUP($A128,'Annex 2 EHV charges'!$A:$O,9,FALSE)=0,"",VLOOKUP($A128,'Annex 2 EHV charges'!$A:$O,9,FALSE)),"")</f>
        <v/>
      </c>
      <c r="G128" s="102" t="str">
        <f>IFERROR(IF(VLOOKUP($A128,'Annex 2 EHV charges'!$A:$O,10,FALSE)=0,"",VLOOKUP($A128,'Annex 2 EHV charges'!$A:$O,10,FALSE)),"")</f>
        <v/>
      </c>
      <c r="H128" s="102" t="str">
        <f>IFERROR(IF(VLOOKUP($A128,'Annex 2 EHV charges'!$A:$O,11,FALSE)=0,"",VLOOKUP($A128,'Annex 2 EHV charges'!$A:$O,11,FALSE)),"")</f>
        <v/>
      </c>
    </row>
    <row r="129" spans="1:8" ht="12.75" customHeight="1" x14ac:dyDescent="0.25">
      <c r="A129" s="95" t="str">
        <f t="array" ref="A129">IFERROR(INDEX('Annex 2 EHV charges'!#REF!, MATCH(0, IF(ISBLANK('Annex 2 EHV charges'!#REF!),1, COUNTIF(A$4:$A128, 'Annex 2 EHV charges'!#REF!)), 0)),"")</f>
        <v/>
      </c>
      <c r="B129" s="95" t="str">
        <f>IF($A129="","",VLOOKUP($A129,'Annex 2 EHV charges'!$A:$O,2,0))</f>
        <v/>
      </c>
      <c r="C129" s="96" t="str">
        <f>IF($A129="","",VLOOKUP($A129,'Annex 2 EHV charges'!$A:$O,3,0))</f>
        <v/>
      </c>
      <c r="D129" s="95" t="str">
        <f>IF($A129="","",VLOOKUP($A129,'Annex 2 EHV charges'!$A:$O,7,0))</f>
        <v/>
      </c>
      <c r="E129" s="100" t="str">
        <f>IFERROR(IF(VLOOKUP($A129,'Annex 2 EHV charges'!$A:$O,8,FALSE)=0,"",VLOOKUP($A129,'Annex 2 EHV charges'!$A:$O,8,FALSE)),"")</f>
        <v/>
      </c>
      <c r="F129" s="101" t="str">
        <f>IFERROR(IF(VLOOKUP($A129,'Annex 2 EHV charges'!$A:$O,9,FALSE)=0,"",VLOOKUP($A129,'Annex 2 EHV charges'!$A:$O,9,FALSE)),"")</f>
        <v/>
      </c>
      <c r="G129" s="102" t="str">
        <f>IFERROR(IF(VLOOKUP($A129,'Annex 2 EHV charges'!$A:$O,10,FALSE)=0,"",VLOOKUP($A129,'Annex 2 EHV charges'!$A:$O,10,FALSE)),"")</f>
        <v/>
      </c>
      <c r="H129" s="102" t="str">
        <f>IFERROR(IF(VLOOKUP($A129,'Annex 2 EHV charges'!$A:$O,11,FALSE)=0,"",VLOOKUP($A129,'Annex 2 EHV charges'!$A:$O,11,FALSE)),"")</f>
        <v/>
      </c>
    </row>
    <row r="130" spans="1:8" ht="12.75" customHeight="1" x14ac:dyDescent="0.25">
      <c r="A130" s="95" t="str">
        <f t="array" ref="A130">IFERROR(INDEX('Annex 2 EHV charges'!#REF!, MATCH(0, IF(ISBLANK('Annex 2 EHV charges'!#REF!),1, COUNTIF(A$4:$A129, 'Annex 2 EHV charges'!#REF!)), 0)),"")</f>
        <v/>
      </c>
      <c r="B130" s="95" t="str">
        <f>IF($A130="","",VLOOKUP($A130,'Annex 2 EHV charges'!$A:$O,2,0))</f>
        <v/>
      </c>
      <c r="C130" s="96" t="str">
        <f>IF($A130="","",VLOOKUP($A130,'Annex 2 EHV charges'!$A:$O,3,0))</f>
        <v/>
      </c>
      <c r="D130" s="95" t="str">
        <f>IF($A130="","",VLOOKUP($A130,'Annex 2 EHV charges'!$A:$O,7,0))</f>
        <v/>
      </c>
      <c r="E130" s="100" t="str">
        <f>IFERROR(IF(VLOOKUP($A130,'Annex 2 EHV charges'!$A:$O,8,FALSE)=0,"",VLOOKUP($A130,'Annex 2 EHV charges'!$A:$O,8,FALSE)),"")</f>
        <v/>
      </c>
      <c r="F130" s="101" t="str">
        <f>IFERROR(IF(VLOOKUP($A130,'Annex 2 EHV charges'!$A:$O,9,FALSE)=0,"",VLOOKUP($A130,'Annex 2 EHV charges'!$A:$O,9,FALSE)),"")</f>
        <v/>
      </c>
      <c r="G130" s="102" t="str">
        <f>IFERROR(IF(VLOOKUP($A130,'Annex 2 EHV charges'!$A:$O,10,FALSE)=0,"",VLOOKUP($A130,'Annex 2 EHV charges'!$A:$O,10,FALSE)),"")</f>
        <v/>
      </c>
      <c r="H130" s="102" t="str">
        <f>IFERROR(IF(VLOOKUP($A130,'Annex 2 EHV charges'!$A:$O,11,FALSE)=0,"",VLOOKUP($A130,'Annex 2 EHV charges'!$A:$O,11,FALSE)),"")</f>
        <v/>
      </c>
    </row>
    <row r="131" spans="1:8" ht="12.75" customHeight="1" x14ac:dyDescent="0.25">
      <c r="A131" s="95" t="str">
        <f t="array" ref="A131">IFERROR(INDEX('Annex 2 EHV charges'!#REF!, MATCH(0, IF(ISBLANK('Annex 2 EHV charges'!#REF!),1, COUNTIF(A$4:$A130, 'Annex 2 EHV charges'!#REF!)), 0)),"")</f>
        <v/>
      </c>
      <c r="B131" s="95" t="str">
        <f>IF($A131="","",VLOOKUP($A131,'Annex 2 EHV charges'!$A:$O,2,0))</f>
        <v/>
      </c>
      <c r="C131" s="96" t="str">
        <f>IF($A131="","",VLOOKUP($A131,'Annex 2 EHV charges'!$A:$O,3,0))</f>
        <v/>
      </c>
      <c r="D131" s="95" t="str">
        <f>IF($A131="","",VLOOKUP($A131,'Annex 2 EHV charges'!$A:$O,7,0))</f>
        <v/>
      </c>
      <c r="E131" s="100" t="str">
        <f>IFERROR(IF(VLOOKUP($A131,'Annex 2 EHV charges'!$A:$O,8,FALSE)=0,"",VLOOKUP($A131,'Annex 2 EHV charges'!$A:$O,8,FALSE)),"")</f>
        <v/>
      </c>
      <c r="F131" s="101" t="str">
        <f>IFERROR(IF(VLOOKUP($A131,'Annex 2 EHV charges'!$A:$O,9,FALSE)=0,"",VLOOKUP($A131,'Annex 2 EHV charges'!$A:$O,9,FALSE)),"")</f>
        <v/>
      </c>
      <c r="G131" s="102" t="str">
        <f>IFERROR(IF(VLOOKUP($A131,'Annex 2 EHV charges'!$A:$O,10,FALSE)=0,"",VLOOKUP($A131,'Annex 2 EHV charges'!$A:$O,10,FALSE)),"")</f>
        <v/>
      </c>
      <c r="H131" s="102" t="str">
        <f>IFERROR(IF(VLOOKUP($A131,'Annex 2 EHV charges'!$A:$O,11,FALSE)=0,"",VLOOKUP($A131,'Annex 2 EHV charges'!$A:$O,11,FALSE)),"")</f>
        <v/>
      </c>
    </row>
    <row r="132" spans="1:8" ht="12.75" customHeight="1" x14ac:dyDescent="0.25">
      <c r="A132" s="95" t="str">
        <f t="array" ref="A132">IFERROR(INDEX('Annex 2 EHV charges'!#REF!, MATCH(0, IF(ISBLANK('Annex 2 EHV charges'!#REF!),1, COUNTIF(A$4:$A131, 'Annex 2 EHV charges'!#REF!)), 0)),"")</f>
        <v/>
      </c>
      <c r="B132" s="95" t="str">
        <f>IF($A132="","",VLOOKUP($A132,'Annex 2 EHV charges'!$A:$O,2,0))</f>
        <v/>
      </c>
      <c r="C132" s="96" t="str">
        <f>IF($A132="","",VLOOKUP($A132,'Annex 2 EHV charges'!$A:$O,3,0))</f>
        <v/>
      </c>
      <c r="D132" s="95" t="str">
        <f>IF($A132="","",VLOOKUP($A132,'Annex 2 EHV charges'!$A:$O,7,0))</f>
        <v/>
      </c>
      <c r="E132" s="100" t="str">
        <f>IFERROR(IF(VLOOKUP($A132,'Annex 2 EHV charges'!$A:$O,8,FALSE)=0,"",VLOOKUP($A132,'Annex 2 EHV charges'!$A:$O,8,FALSE)),"")</f>
        <v/>
      </c>
      <c r="F132" s="101" t="str">
        <f>IFERROR(IF(VLOOKUP($A132,'Annex 2 EHV charges'!$A:$O,9,FALSE)=0,"",VLOOKUP($A132,'Annex 2 EHV charges'!$A:$O,9,FALSE)),"")</f>
        <v/>
      </c>
      <c r="G132" s="102" t="str">
        <f>IFERROR(IF(VLOOKUP($A132,'Annex 2 EHV charges'!$A:$O,10,FALSE)=0,"",VLOOKUP($A132,'Annex 2 EHV charges'!$A:$O,10,FALSE)),"")</f>
        <v/>
      </c>
      <c r="H132" s="102" t="str">
        <f>IFERROR(IF(VLOOKUP($A132,'Annex 2 EHV charges'!$A:$O,11,FALSE)=0,"",VLOOKUP($A132,'Annex 2 EHV charges'!$A:$O,11,FALSE)),"")</f>
        <v/>
      </c>
    </row>
    <row r="133" spans="1:8" ht="12.75" customHeight="1" x14ac:dyDescent="0.25">
      <c r="A133" s="95" t="str">
        <f t="array" ref="A133">IFERROR(INDEX('Annex 2 EHV charges'!#REF!, MATCH(0, IF(ISBLANK('Annex 2 EHV charges'!#REF!),1, COUNTIF(A$4:$A132, 'Annex 2 EHV charges'!#REF!)), 0)),"")</f>
        <v/>
      </c>
      <c r="B133" s="95" t="str">
        <f>IF($A133="","",VLOOKUP($A133,'Annex 2 EHV charges'!$A:$O,2,0))</f>
        <v/>
      </c>
      <c r="C133" s="96" t="str">
        <f>IF($A133="","",VLOOKUP($A133,'Annex 2 EHV charges'!$A:$O,3,0))</f>
        <v/>
      </c>
      <c r="D133" s="95" t="str">
        <f>IF($A133="","",VLOOKUP($A133,'Annex 2 EHV charges'!$A:$O,7,0))</f>
        <v/>
      </c>
      <c r="E133" s="100" t="str">
        <f>IFERROR(IF(VLOOKUP($A133,'Annex 2 EHV charges'!$A:$O,8,FALSE)=0,"",VLOOKUP($A133,'Annex 2 EHV charges'!$A:$O,8,FALSE)),"")</f>
        <v/>
      </c>
      <c r="F133" s="101" t="str">
        <f>IFERROR(IF(VLOOKUP($A133,'Annex 2 EHV charges'!$A:$O,9,FALSE)=0,"",VLOOKUP($A133,'Annex 2 EHV charges'!$A:$O,9,FALSE)),"")</f>
        <v/>
      </c>
      <c r="G133" s="102" t="str">
        <f>IFERROR(IF(VLOOKUP($A133,'Annex 2 EHV charges'!$A:$O,10,FALSE)=0,"",VLOOKUP($A133,'Annex 2 EHV charges'!$A:$O,10,FALSE)),"")</f>
        <v/>
      </c>
      <c r="H133" s="102" t="str">
        <f>IFERROR(IF(VLOOKUP($A133,'Annex 2 EHV charges'!$A:$O,11,FALSE)=0,"",VLOOKUP($A133,'Annex 2 EHV charges'!$A:$O,11,FALSE)),"")</f>
        <v/>
      </c>
    </row>
    <row r="134" spans="1:8" ht="12.75" customHeight="1" x14ac:dyDescent="0.25">
      <c r="A134" s="95" t="str">
        <f t="array" ref="A134">IFERROR(INDEX('Annex 2 EHV charges'!#REF!, MATCH(0, IF(ISBLANK('Annex 2 EHV charges'!#REF!),1, COUNTIF(A$4:$A133, 'Annex 2 EHV charges'!#REF!)), 0)),"")</f>
        <v/>
      </c>
      <c r="B134" s="95" t="str">
        <f>IF($A134="","",VLOOKUP($A134,'Annex 2 EHV charges'!$A:$O,2,0))</f>
        <v/>
      </c>
      <c r="C134" s="96" t="str">
        <f>IF($A134="","",VLOOKUP($A134,'Annex 2 EHV charges'!$A:$O,3,0))</f>
        <v/>
      </c>
      <c r="D134" s="95" t="str">
        <f>IF($A134="","",VLOOKUP($A134,'Annex 2 EHV charges'!$A:$O,7,0))</f>
        <v/>
      </c>
      <c r="E134" s="100" t="str">
        <f>IFERROR(IF(VLOOKUP($A134,'Annex 2 EHV charges'!$A:$O,8,FALSE)=0,"",VLOOKUP($A134,'Annex 2 EHV charges'!$A:$O,8,FALSE)),"")</f>
        <v/>
      </c>
      <c r="F134" s="101" t="str">
        <f>IFERROR(IF(VLOOKUP($A134,'Annex 2 EHV charges'!$A:$O,9,FALSE)=0,"",VLOOKUP($A134,'Annex 2 EHV charges'!$A:$O,9,FALSE)),"")</f>
        <v/>
      </c>
      <c r="G134" s="102" t="str">
        <f>IFERROR(IF(VLOOKUP($A134,'Annex 2 EHV charges'!$A:$O,10,FALSE)=0,"",VLOOKUP($A134,'Annex 2 EHV charges'!$A:$O,10,FALSE)),"")</f>
        <v/>
      </c>
      <c r="H134" s="102" t="str">
        <f>IFERROR(IF(VLOOKUP($A134,'Annex 2 EHV charges'!$A:$O,11,FALSE)=0,"",VLOOKUP($A134,'Annex 2 EHV charges'!$A:$O,11,FALSE)),"")</f>
        <v/>
      </c>
    </row>
    <row r="135" spans="1:8" ht="12.75" customHeight="1" x14ac:dyDescent="0.25">
      <c r="A135" s="95" t="str">
        <f t="array" ref="A135">IFERROR(INDEX('Annex 2 EHV charges'!#REF!, MATCH(0, IF(ISBLANK('Annex 2 EHV charges'!#REF!),1, COUNTIF(A$4:$A134, 'Annex 2 EHV charges'!#REF!)), 0)),"")</f>
        <v/>
      </c>
      <c r="B135" s="95" t="str">
        <f>IF($A135="","",VLOOKUP($A135,'Annex 2 EHV charges'!$A:$O,2,0))</f>
        <v/>
      </c>
      <c r="C135" s="96" t="str">
        <f>IF($A135="","",VLOOKUP($A135,'Annex 2 EHV charges'!$A:$O,3,0))</f>
        <v/>
      </c>
      <c r="D135" s="95" t="str">
        <f>IF($A135="","",VLOOKUP($A135,'Annex 2 EHV charges'!$A:$O,7,0))</f>
        <v/>
      </c>
      <c r="E135" s="100" t="str">
        <f>IFERROR(IF(VLOOKUP($A135,'Annex 2 EHV charges'!$A:$O,8,FALSE)=0,"",VLOOKUP($A135,'Annex 2 EHV charges'!$A:$O,8,FALSE)),"")</f>
        <v/>
      </c>
      <c r="F135" s="101" t="str">
        <f>IFERROR(IF(VLOOKUP($A135,'Annex 2 EHV charges'!$A:$O,9,FALSE)=0,"",VLOOKUP($A135,'Annex 2 EHV charges'!$A:$O,9,FALSE)),"")</f>
        <v/>
      </c>
      <c r="G135" s="102" t="str">
        <f>IFERROR(IF(VLOOKUP($A135,'Annex 2 EHV charges'!$A:$O,10,FALSE)=0,"",VLOOKUP($A135,'Annex 2 EHV charges'!$A:$O,10,FALSE)),"")</f>
        <v/>
      </c>
      <c r="H135" s="102" t="str">
        <f>IFERROR(IF(VLOOKUP($A135,'Annex 2 EHV charges'!$A:$O,11,FALSE)=0,"",VLOOKUP($A135,'Annex 2 EHV charges'!$A:$O,11,FALSE)),"")</f>
        <v/>
      </c>
    </row>
    <row r="136" spans="1:8" ht="12.75" customHeight="1" x14ac:dyDescent="0.25">
      <c r="A136" s="95" t="str">
        <f t="array" ref="A136">IFERROR(INDEX('Annex 2 EHV charges'!#REF!, MATCH(0, IF(ISBLANK('Annex 2 EHV charges'!#REF!),1, COUNTIF(A$4:$A135, 'Annex 2 EHV charges'!#REF!)), 0)),"")</f>
        <v/>
      </c>
      <c r="B136" s="95" t="str">
        <f>IF($A136="","",VLOOKUP($A136,'Annex 2 EHV charges'!$A:$O,2,0))</f>
        <v/>
      </c>
      <c r="C136" s="96" t="str">
        <f>IF($A136="","",VLOOKUP($A136,'Annex 2 EHV charges'!$A:$O,3,0))</f>
        <v/>
      </c>
      <c r="D136" s="95" t="str">
        <f>IF($A136="","",VLOOKUP($A136,'Annex 2 EHV charges'!$A:$O,7,0))</f>
        <v/>
      </c>
      <c r="E136" s="100" t="str">
        <f>IFERROR(IF(VLOOKUP($A136,'Annex 2 EHV charges'!$A:$O,8,FALSE)=0,"",VLOOKUP($A136,'Annex 2 EHV charges'!$A:$O,8,FALSE)),"")</f>
        <v/>
      </c>
      <c r="F136" s="101" t="str">
        <f>IFERROR(IF(VLOOKUP($A136,'Annex 2 EHV charges'!$A:$O,9,FALSE)=0,"",VLOOKUP($A136,'Annex 2 EHV charges'!$A:$O,9,FALSE)),"")</f>
        <v/>
      </c>
      <c r="G136" s="102" t="str">
        <f>IFERROR(IF(VLOOKUP($A136,'Annex 2 EHV charges'!$A:$O,10,FALSE)=0,"",VLOOKUP($A136,'Annex 2 EHV charges'!$A:$O,10,FALSE)),"")</f>
        <v/>
      </c>
      <c r="H136" s="102" t="str">
        <f>IFERROR(IF(VLOOKUP($A136,'Annex 2 EHV charges'!$A:$O,11,FALSE)=0,"",VLOOKUP($A136,'Annex 2 EHV charges'!$A:$O,11,FALSE)),"")</f>
        <v/>
      </c>
    </row>
    <row r="137" spans="1:8" ht="12.75" customHeight="1" x14ac:dyDescent="0.25">
      <c r="A137" s="95" t="str">
        <f t="array" ref="A137">IFERROR(INDEX('Annex 2 EHV charges'!#REF!, MATCH(0, IF(ISBLANK('Annex 2 EHV charges'!#REF!),1, COUNTIF(A$4:$A136, 'Annex 2 EHV charges'!#REF!)), 0)),"")</f>
        <v/>
      </c>
      <c r="B137" s="95" t="str">
        <f>IF($A137="","",VLOOKUP($A137,'Annex 2 EHV charges'!$A:$O,2,0))</f>
        <v/>
      </c>
      <c r="C137" s="96" t="str">
        <f>IF($A137="","",VLOOKUP($A137,'Annex 2 EHV charges'!$A:$O,3,0))</f>
        <v/>
      </c>
      <c r="D137" s="95" t="str">
        <f>IF($A137="","",VLOOKUP($A137,'Annex 2 EHV charges'!$A:$O,7,0))</f>
        <v/>
      </c>
      <c r="E137" s="100" t="str">
        <f>IFERROR(IF(VLOOKUP($A137,'Annex 2 EHV charges'!$A:$O,8,FALSE)=0,"",VLOOKUP($A137,'Annex 2 EHV charges'!$A:$O,8,FALSE)),"")</f>
        <v/>
      </c>
      <c r="F137" s="101" t="str">
        <f>IFERROR(IF(VLOOKUP($A137,'Annex 2 EHV charges'!$A:$O,9,FALSE)=0,"",VLOOKUP($A137,'Annex 2 EHV charges'!$A:$O,9,FALSE)),"")</f>
        <v/>
      </c>
      <c r="G137" s="102" t="str">
        <f>IFERROR(IF(VLOOKUP($A137,'Annex 2 EHV charges'!$A:$O,10,FALSE)=0,"",VLOOKUP($A137,'Annex 2 EHV charges'!$A:$O,10,FALSE)),"")</f>
        <v/>
      </c>
      <c r="H137" s="102" t="str">
        <f>IFERROR(IF(VLOOKUP($A137,'Annex 2 EHV charges'!$A:$O,11,FALSE)=0,"",VLOOKUP($A137,'Annex 2 EHV charges'!$A:$O,11,FALSE)),"")</f>
        <v/>
      </c>
    </row>
    <row r="138" spans="1:8" ht="12.75" customHeight="1" x14ac:dyDescent="0.25">
      <c r="A138" s="95" t="str">
        <f t="array" ref="A138">IFERROR(INDEX('Annex 2 EHV charges'!#REF!, MATCH(0, IF(ISBLANK('Annex 2 EHV charges'!#REF!),1, COUNTIF(A$4:$A137, 'Annex 2 EHV charges'!#REF!)), 0)),"")</f>
        <v/>
      </c>
      <c r="B138" s="95" t="str">
        <f>IF($A138="","",VLOOKUP($A138,'Annex 2 EHV charges'!$A:$O,2,0))</f>
        <v/>
      </c>
      <c r="C138" s="96" t="str">
        <f>IF($A138="","",VLOOKUP($A138,'Annex 2 EHV charges'!$A:$O,3,0))</f>
        <v/>
      </c>
      <c r="D138" s="95" t="str">
        <f>IF($A138="","",VLOOKUP($A138,'Annex 2 EHV charges'!$A:$O,7,0))</f>
        <v/>
      </c>
      <c r="E138" s="100" t="str">
        <f>IFERROR(IF(VLOOKUP($A138,'Annex 2 EHV charges'!$A:$O,8,FALSE)=0,"",VLOOKUP($A138,'Annex 2 EHV charges'!$A:$O,8,FALSE)),"")</f>
        <v/>
      </c>
      <c r="F138" s="101" t="str">
        <f>IFERROR(IF(VLOOKUP($A138,'Annex 2 EHV charges'!$A:$O,9,FALSE)=0,"",VLOOKUP($A138,'Annex 2 EHV charges'!$A:$O,9,FALSE)),"")</f>
        <v/>
      </c>
      <c r="G138" s="102" t="str">
        <f>IFERROR(IF(VLOOKUP($A138,'Annex 2 EHV charges'!$A:$O,10,FALSE)=0,"",VLOOKUP($A138,'Annex 2 EHV charges'!$A:$O,10,FALSE)),"")</f>
        <v/>
      </c>
      <c r="H138" s="102" t="str">
        <f>IFERROR(IF(VLOOKUP($A138,'Annex 2 EHV charges'!$A:$O,11,FALSE)=0,"",VLOOKUP($A138,'Annex 2 EHV charges'!$A:$O,11,FALSE)),"")</f>
        <v/>
      </c>
    </row>
    <row r="139" spans="1:8" ht="12.75" customHeight="1" x14ac:dyDescent="0.25">
      <c r="A139" s="95" t="str">
        <f t="array" ref="A139">IFERROR(INDEX('Annex 2 EHV charges'!#REF!, MATCH(0, IF(ISBLANK('Annex 2 EHV charges'!#REF!),1, COUNTIF(A$4:$A138, 'Annex 2 EHV charges'!#REF!)), 0)),"")</f>
        <v/>
      </c>
      <c r="B139" s="95" t="str">
        <f>IF($A139="","",VLOOKUP($A139,'Annex 2 EHV charges'!$A:$O,2,0))</f>
        <v/>
      </c>
      <c r="C139" s="96" t="str">
        <f>IF($A139="","",VLOOKUP($A139,'Annex 2 EHV charges'!$A:$O,3,0))</f>
        <v/>
      </c>
      <c r="D139" s="95" t="str">
        <f>IF($A139="","",VLOOKUP($A139,'Annex 2 EHV charges'!$A:$O,7,0))</f>
        <v/>
      </c>
      <c r="E139" s="100" t="str">
        <f>IFERROR(IF(VLOOKUP($A139,'Annex 2 EHV charges'!$A:$O,8,FALSE)=0,"",VLOOKUP($A139,'Annex 2 EHV charges'!$A:$O,8,FALSE)),"")</f>
        <v/>
      </c>
      <c r="F139" s="101" t="str">
        <f>IFERROR(IF(VLOOKUP($A139,'Annex 2 EHV charges'!$A:$O,9,FALSE)=0,"",VLOOKUP($A139,'Annex 2 EHV charges'!$A:$O,9,FALSE)),"")</f>
        <v/>
      </c>
      <c r="G139" s="102" t="str">
        <f>IFERROR(IF(VLOOKUP($A139,'Annex 2 EHV charges'!$A:$O,10,FALSE)=0,"",VLOOKUP($A139,'Annex 2 EHV charges'!$A:$O,10,FALSE)),"")</f>
        <v/>
      </c>
      <c r="H139" s="102" t="str">
        <f>IFERROR(IF(VLOOKUP($A139,'Annex 2 EHV charges'!$A:$O,11,FALSE)=0,"",VLOOKUP($A139,'Annex 2 EHV charges'!$A:$O,11,FALSE)),"")</f>
        <v/>
      </c>
    </row>
    <row r="140" spans="1:8" ht="12.75" customHeight="1" x14ac:dyDescent="0.25">
      <c r="A140" s="95" t="str">
        <f t="array" ref="A140">IFERROR(INDEX('Annex 2 EHV charges'!#REF!, MATCH(0, IF(ISBLANK('Annex 2 EHV charges'!#REF!),1, COUNTIF(A$4:$A139, 'Annex 2 EHV charges'!#REF!)), 0)),"")</f>
        <v/>
      </c>
      <c r="B140" s="95" t="str">
        <f>IF($A140="","",VLOOKUP($A140,'Annex 2 EHV charges'!$A:$O,2,0))</f>
        <v/>
      </c>
      <c r="C140" s="96" t="str">
        <f>IF($A140="","",VLOOKUP($A140,'Annex 2 EHV charges'!$A:$O,3,0))</f>
        <v/>
      </c>
      <c r="D140" s="95" t="str">
        <f>IF($A140="","",VLOOKUP($A140,'Annex 2 EHV charges'!$A:$O,7,0))</f>
        <v/>
      </c>
      <c r="E140" s="100" t="str">
        <f>IFERROR(IF(VLOOKUP($A140,'Annex 2 EHV charges'!$A:$O,8,FALSE)=0,"",VLOOKUP($A140,'Annex 2 EHV charges'!$A:$O,8,FALSE)),"")</f>
        <v/>
      </c>
      <c r="F140" s="101" t="str">
        <f>IFERROR(IF(VLOOKUP($A140,'Annex 2 EHV charges'!$A:$O,9,FALSE)=0,"",VLOOKUP($A140,'Annex 2 EHV charges'!$A:$O,9,FALSE)),"")</f>
        <v/>
      </c>
      <c r="G140" s="102" t="str">
        <f>IFERROR(IF(VLOOKUP($A140,'Annex 2 EHV charges'!$A:$O,10,FALSE)=0,"",VLOOKUP($A140,'Annex 2 EHV charges'!$A:$O,10,FALSE)),"")</f>
        <v/>
      </c>
      <c r="H140" s="102" t="str">
        <f>IFERROR(IF(VLOOKUP($A140,'Annex 2 EHV charges'!$A:$O,11,FALSE)=0,"",VLOOKUP($A140,'Annex 2 EHV charges'!$A:$O,11,FALSE)),"")</f>
        <v/>
      </c>
    </row>
    <row r="141" spans="1:8" ht="12.75" customHeight="1" x14ac:dyDescent="0.25">
      <c r="A141" s="95" t="str">
        <f t="array" ref="A141">IFERROR(INDEX('Annex 2 EHV charges'!#REF!, MATCH(0, IF(ISBLANK('Annex 2 EHV charges'!#REF!),1, COUNTIF(A$4:$A140, 'Annex 2 EHV charges'!#REF!)), 0)),"")</f>
        <v/>
      </c>
      <c r="B141" s="95" t="str">
        <f>IF($A141="","",VLOOKUP($A141,'Annex 2 EHV charges'!$A:$O,2,0))</f>
        <v/>
      </c>
      <c r="C141" s="96" t="str">
        <f>IF($A141="","",VLOOKUP($A141,'Annex 2 EHV charges'!$A:$O,3,0))</f>
        <v/>
      </c>
      <c r="D141" s="95" t="str">
        <f>IF($A141="","",VLOOKUP($A141,'Annex 2 EHV charges'!$A:$O,7,0))</f>
        <v/>
      </c>
      <c r="E141" s="100" t="str">
        <f>IFERROR(IF(VLOOKUP($A141,'Annex 2 EHV charges'!$A:$O,8,FALSE)=0,"",VLOOKUP($A141,'Annex 2 EHV charges'!$A:$O,8,FALSE)),"")</f>
        <v/>
      </c>
      <c r="F141" s="101" t="str">
        <f>IFERROR(IF(VLOOKUP($A141,'Annex 2 EHV charges'!$A:$O,9,FALSE)=0,"",VLOOKUP($A141,'Annex 2 EHV charges'!$A:$O,9,FALSE)),"")</f>
        <v/>
      </c>
      <c r="G141" s="102" t="str">
        <f>IFERROR(IF(VLOOKUP($A141,'Annex 2 EHV charges'!$A:$O,10,FALSE)=0,"",VLOOKUP($A141,'Annex 2 EHV charges'!$A:$O,10,FALSE)),"")</f>
        <v/>
      </c>
      <c r="H141" s="102" t="str">
        <f>IFERROR(IF(VLOOKUP($A141,'Annex 2 EHV charges'!$A:$O,11,FALSE)=0,"",VLOOKUP($A141,'Annex 2 EHV charges'!$A:$O,11,FALSE)),"")</f>
        <v/>
      </c>
    </row>
    <row r="142" spans="1:8" ht="12.75" customHeight="1" x14ac:dyDescent="0.25">
      <c r="A142" s="95" t="str">
        <f t="array" ref="A142">IFERROR(INDEX('Annex 2 EHV charges'!#REF!, MATCH(0, IF(ISBLANK('Annex 2 EHV charges'!#REF!),1, COUNTIF(A$4:$A141, 'Annex 2 EHV charges'!#REF!)), 0)),"")</f>
        <v/>
      </c>
      <c r="B142" s="95" t="str">
        <f>IF($A142="","",VLOOKUP($A142,'Annex 2 EHV charges'!$A:$O,2,0))</f>
        <v/>
      </c>
      <c r="C142" s="96" t="str">
        <f>IF($A142="","",VLOOKUP($A142,'Annex 2 EHV charges'!$A:$O,3,0))</f>
        <v/>
      </c>
      <c r="D142" s="95" t="str">
        <f>IF($A142="","",VLOOKUP($A142,'Annex 2 EHV charges'!$A:$O,7,0))</f>
        <v/>
      </c>
      <c r="E142" s="100" t="str">
        <f>IFERROR(IF(VLOOKUP($A142,'Annex 2 EHV charges'!$A:$O,8,FALSE)=0,"",VLOOKUP($A142,'Annex 2 EHV charges'!$A:$O,8,FALSE)),"")</f>
        <v/>
      </c>
      <c r="F142" s="101" t="str">
        <f>IFERROR(IF(VLOOKUP($A142,'Annex 2 EHV charges'!$A:$O,9,FALSE)=0,"",VLOOKUP($A142,'Annex 2 EHV charges'!$A:$O,9,FALSE)),"")</f>
        <v/>
      </c>
      <c r="G142" s="102" t="str">
        <f>IFERROR(IF(VLOOKUP($A142,'Annex 2 EHV charges'!$A:$O,10,FALSE)=0,"",VLOOKUP($A142,'Annex 2 EHV charges'!$A:$O,10,FALSE)),"")</f>
        <v/>
      </c>
      <c r="H142" s="102" t="str">
        <f>IFERROR(IF(VLOOKUP($A142,'Annex 2 EHV charges'!$A:$O,11,FALSE)=0,"",VLOOKUP($A142,'Annex 2 EHV charges'!$A:$O,11,FALSE)),"")</f>
        <v/>
      </c>
    </row>
    <row r="143" spans="1:8" ht="12.75" customHeight="1" x14ac:dyDescent="0.25">
      <c r="A143" s="95" t="str">
        <f t="array" ref="A143">IFERROR(INDEX('Annex 2 EHV charges'!#REF!, MATCH(0, IF(ISBLANK('Annex 2 EHV charges'!#REF!),1, COUNTIF(A$4:$A142, 'Annex 2 EHV charges'!#REF!)), 0)),"")</f>
        <v/>
      </c>
      <c r="B143" s="95" t="str">
        <f>IF($A143="","",VLOOKUP($A143,'Annex 2 EHV charges'!$A:$O,2,0))</f>
        <v/>
      </c>
      <c r="C143" s="96" t="str">
        <f>IF($A143="","",VLOOKUP($A143,'Annex 2 EHV charges'!$A:$O,3,0))</f>
        <v/>
      </c>
      <c r="D143" s="95" t="str">
        <f>IF($A143="","",VLOOKUP($A143,'Annex 2 EHV charges'!$A:$O,7,0))</f>
        <v/>
      </c>
      <c r="E143" s="100" t="str">
        <f>IFERROR(IF(VLOOKUP($A143,'Annex 2 EHV charges'!$A:$O,8,FALSE)=0,"",VLOOKUP($A143,'Annex 2 EHV charges'!$A:$O,8,FALSE)),"")</f>
        <v/>
      </c>
      <c r="F143" s="101" t="str">
        <f>IFERROR(IF(VLOOKUP($A143,'Annex 2 EHV charges'!$A:$O,9,FALSE)=0,"",VLOOKUP($A143,'Annex 2 EHV charges'!$A:$O,9,FALSE)),"")</f>
        <v/>
      </c>
      <c r="G143" s="102" t="str">
        <f>IFERROR(IF(VLOOKUP($A143,'Annex 2 EHV charges'!$A:$O,10,FALSE)=0,"",VLOOKUP($A143,'Annex 2 EHV charges'!$A:$O,10,FALSE)),"")</f>
        <v/>
      </c>
      <c r="H143" s="102" t="str">
        <f>IFERROR(IF(VLOOKUP($A143,'Annex 2 EHV charges'!$A:$O,11,FALSE)=0,"",VLOOKUP($A143,'Annex 2 EHV charges'!$A:$O,11,FALSE)),"")</f>
        <v/>
      </c>
    </row>
    <row r="144" spans="1:8" x14ac:dyDescent="0.25">
      <c r="A144" s="95" t="str">
        <f t="array" ref="A144">IFERROR(INDEX('Annex 2 EHV charges'!#REF!, MATCH(0, IF(ISBLANK('Annex 2 EHV charges'!#REF!),1, COUNTIF(A$4:$A143, 'Annex 2 EHV charges'!#REF!)), 0)),"")</f>
        <v/>
      </c>
      <c r="B144" s="95" t="str">
        <f>IF($A144="","",VLOOKUP($A144,'Annex 2 EHV charges'!$A:$O,2,0))</f>
        <v/>
      </c>
      <c r="C144" s="96" t="str">
        <f>IF($A144="","",VLOOKUP($A144,'Annex 2 EHV charges'!$A:$O,3,0))</f>
        <v/>
      </c>
      <c r="D144" s="95" t="str">
        <f>IF($A144="","",VLOOKUP($A144,'Annex 2 EHV charges'!$A:$O,7,0))</f>
        <v/>
      </c>
      <c r="E144" s="100" t="str">
        <f>IFERROR(IF(VLOOKUP($A144,'Annex 2 EHV charges'!$A:$O,8,FALSE)=0,"",VLOOKUP($A144,'Annex 2 EHV charges'!$A:$O,8,FALSE)),"")</f>
        <v/>
      </c>
      <c r="F144" s="101" t="str">
        <f>IFERROR(IF(VLOOKUP($A144,'Annex 2 EHV charges'!$A:$O,9,FALSE)=0,"",VLOOKUP($A144,'Annex 2 EHV charges'!$A:$O,9,FALSE)),"")</f>
        <v/>
      </c>
      <c r="G144" s="102" t="str">
        <f>IFERROR(IF(VLOOKUP($A144,'Annex 2 EHV charges'!$A:$O,10,FALSE)=0,"",VLOOKUP($A144,'Annex 2 EHV charges'!$A:$O,10,FALSE)),"")</f>
        <v/>
      </c>
      <c r="H144" s="102" t="str">
        <f>IFERROR(IF(VLOOKUP($A144,'Annex 2 EHV charges'!$A:$O,11,FALSE)=0,"",VLOOKUP($A144,'Annex 2 EHV charges'!$A:$O,11,FALSE)),"")</f>
        <v/>
      </c>
    </row>
    <row r="145" spans="1:8" x14ac:dyDescent="0.25">
      <c r="A145" s="95" t="str">
        <f t="array" ref="A145">IFERROR(INDEX('Annex 2 EHV charges'!#REF!, MATCH(0, IF(ISBLANK('Annex 2 EHV charges'!#REF!),1, COUNTIF(A$4:$A144, 'Annex 2 EHV charges'!#REF!)), 0)),"")</f>
        <v/>
      </c>
      <c r="B145" s="95" t="str">
        <f>IF($A145="","",VLOOKUP($A145,'Annex 2 EHV charges'!$A:$O,2,0))</f>
        <v/>
      </c>
      <c r="C145" s="96" t="str">
        <f>IF($A145="","",VLOOKUP($A145,'Annex 2 EHV charges'!$A:$O,3,0))</f>
        <v/>
      </c>
      <c r="D145" s="95" t="str">
        <f>IF($A145="","",VLOOKUP($A145,'Annex 2 EHV charges'!$A:$O,7,0))</f>
        <v/>
      </c>
      <c r="E145" s="100" t="str">
        <f>IFERROR(IF(VLOOKUP($A145,'Annex 2 EHV charges'!$A:$O,8,FALSE)=0,"",VLOOKUP($A145,'Annex 2 EHV charges'!$A:$O,8,FALSE)),"")</f>
        <v/>
      </c>
      <c r="F145" s="101" t="str">
        <f>IFERROR(IF(VLOOKUP($A145,'Annex 2 EHV charges'!$A:$O,9,FALSE)=0,"",VLOOKUP($A145,'Annex 2 EHV charges'!$A:$O,9,FALSE)),"")</f>
        <v/>
      </c>
      <c r="G145" s="102" t="str">
        <f>IFERROR(IF(VLOOKUP($A145,'Annex 2 EHV charges'!$A:$O,10,FALSE)=0,"",VLOOKUP($A145,'Annex 2 EHV charges'!$A:$O,10,FALSE)),"")</f>
        <v/>
      </c>
      <c r="H145" s="102" t="str">
        <f>IFERROR(IF(VLOOKUP($A145,'Annex 2 EHV charges'!$A:$O,11,FALSE)=0,"",VLOOKUP($A145,'Annex 2 EHV charges'!$A:$O,11,FALSE)),"")</f>
        <v/>
      </c>
    </row>
    <row r="146" spans="1:8" x14ac:dyDescent="0.25">
      <c r="A146" s="95" t="str">
        <f t="array" ref="A146">IFERROR(INDEX('Annex 2 EHV charges'!#REF!, MATCH(0, IF(ISBLANK('Annex 2 EHV charges'!#REF!),1, COUNTIF(A$4:$A145, 'Annex 2 EHV charges'!#REF!)), 0)),"")</f>
        <v/>
      </c>
      <c r="B146" s="95" t="str">
        <f>IF($A146="","",VLOOKUP($A146,'Annex 2 EHV charges'!$A:$O,2,0))</f>
        <v/>
      </c>
      <c r="C146" s="96" t="str">
        <f>IF($A146="","",VLOOKUP($A146,'Annex 2 EHV charges'!$A:$O,3,0))</f>
        <v/>
      </c>
      <c r="D146" s="95" t="str">
        <f>IF($A146="","",VLOOKUP($A146,'Annex 2 EHV charges'!$A:$O,7,0))</f>
        <v/>
      </c>
      <c r="E146" s="100" t="str">
        <f>IFERROR(IF(VLOOKUP($A146,'Annex 2 EHV charges'!$A:$O,8,FALSE)=0,"",VLOOKUP($A146,'Annex 2 EHV charges'!$A:$O,8,FALSE)),"")</f>
        <v/>
      </c>
      <c r="F146" s="101" t="str">
        <f>IFERROR(IF(VLOOKUP($A146,'Annex 2 EHV charges'!$A:$O,9,FALSE)=0,"",VLOOKUP($A146,'Annex 2 EHV charges'!$A:$O,9,FALSE)),"")</f>
        <v/>
      </c>
      <c r="G146" s="102" t="str">
        <f>IFERROR(IF(VLOOKUP($A146,'Annex 2 EHV charges'!$A:$O,10,FALSE)=0,"",VLOOKUP($A146,'Annex 2 EHV charges'!$A:$O,10,FALSE)),"")</f>
        <v/>
      </c>
      <c r="H146" s="102" t="str">
        <f>IFERROR(IF(VLOOKUP($A146,'Annex 2 EHV charges'!$A:$O,11,FALSE)=0,"",VLOOKUP($A146,'Annex 2 EHV charges'!$A:$O,11,FALSE)),"")</f>
        <v/>
      </c>
    </row>
    <row r="147" spans="1:8" x14ac:dyDescent="0.25">
      <c r="A147" s="95" t="str">
        <f t="array" ref="A147">IFERROR(INDEX('Annex 2 EHV charges'!#REF!, MATCH(0, IF(ISBLANK('Annex 2 EHV charges'!#REF!),1, COUNTIF(A$4:$A146, 'Annex 2 EHV charges'!#REF!)), 0)),"")</f>
        <v/>
      </c>
      <c r="B147" s="95" t="str">
        <f>IF($A147="","",VLOOKUP($A147,'Annex 2 EHV charges'!$A:$O,2,0))</f>
        <v/>
      </c>
      <c r="C147" s="96" t="str">
        <f>IF($A147="","",VLOOKUP($A147,'Annex 2 EHV charges'!$A:$O,3,0))</f>
        <v/>
      </c>
      <c r="D147" s="95" t="str">
        <f>IF($A147="","",VLOOKUP($A147,'Annex 2 EHV charges'!$A:$O,7,0))</f>
        <v/>
      </c>
      <c r="E147" s="100" t="str">
        <f>IFERROR(IF(VLOOKUP($A147,'Annex 2 EHV charges'!$A:$O,8,FALSE)=0,"",VLOOKUP($A147,'Annex 2 EHV charges'!$A:$O,8,FALSE)),"")</f>
        <v/>
      </c>
      <c r="F147" s="101" t="str">
        <f>IFERROR(IF(VLOOKUP($A147,'Annex 2 EHV charges'!$A:$O,9,FALSE)=0,"",VLOOKUP($A147,'Annex 2 EHV charges'!$A:$O,9,FALSE)),"")</f>
        <v/>
      </c>
      <c r="G147" s="102" t="str">
        <f>IFERROR(IF(VLOOKUP($A147,'Annex 2 EHV charges'!$A:$O,10,FALSE)=0,"",VLOOKUP($A147,'Annex 2 EHV charges'!$A:$O,10,FALSE)),"")</f>
        <v/>
      </c>
      <c r="H147" s="102" t="str">
        <f>IFERROR(IF(VLOOKUP($A147,'Annex 2 EHV charges'!$A:$O,11,FALSE)=0,"",VLOOKUP($A147,'Annex 2 EHV charges'!$A:$O,11,FALSE)),"")</f>
        <v/>
      </c>
    </row>
    <row r="148" spans="1:8" x14ac:dyDescent="0.25">
      <c r="A148" s="95" t="str">
        <f t="array" ref="A148">IFERROR(INDEX('Annex 2 EHV charges'!#REF!, MATCH(0, IF(ISBLANK('Annex 2 EHV charges'!#REF!),1, COUNTIF(A$4:$A147, 'Annex 2 EHV charges'!#REF!)), 0)),"")</f>
        <v/>
      </c>
      <c r="B148" s="95" t="str">
        <f>IF($A148="","",VLOOKUP($A148,'Annex 2 EHV charges'!$A:$O,2,0))</f>
        <v/>
      </c>
      <c r="C148" s="96" t="str">
        <f>IF($A148="","",VLOOKUP($A148,'Annex 2 EHV charges'!$A:$O,3,0))</f>
        <v/>
      </c>
      <c r="D148" s="95" t="str">
        <f>IF($A148="","",VLOOKUP($A148,'Annex 2 EHV charges'!$A:$O,7,0))</f>
        <v/>
      </c>
      <c r="E148" s="100" t="str">
        <f>IFERROR(IF(VLOOKUP($A148,'Annex 2 EHV charges'!$A:$O,8,FALSE)=0,"",VLOOKUP($A148,'Annex 2 EHV charges'!$A:$O,8,FALSE)),"")</f>
        <v/>
      </c>
      <c r="F148" s="101" t="str">
        <f>IFERROR(IF(VLOOKUP($A148,'Annex 2 EHV charges'!$A:$O,9,FALSE)=0,"",VLOOKUP($A148,'Annex 2 EHV charges'!$A:$O,9,FALSE)),"")</f>
        <v/>
      </c>
      <c r="G148" s="102" t="str">
        <f>IFERROR(IF(VLOOKUP($A148,'Annex 2 EHV charges'!$A:$O,10,FALSE)=0,"",VLOOKUP($A148,'Annex 2 EHV charges'!$A:$O,10,FALSE)),"")</f>
        <v/>
      </c>
      <c r="H148" s="102" t="str">
        <f>IFERROR(IF(VLOOKUP($A148,'Annex 2 EHV charges'!$A:$O,11,FALSE)=0,"",VLOOKUP($A148,'Annex 2 EHV charges'!$A:$O,11,FALSE)),"")</f>
        <v/>
      </c>
    </row>
    <row r="149" spans="1:8" x14ac:dyDescent="0.25">
      <c r="A149" s="95" t="str">
        <f t="array" ref="A149">IFERROR(INDEX('Annex 2 EHV charges'!#REF!, MATCH(0, IF(ISBLANK('Annex 2 EHV charges'!#REF!),1, COUNTIF(A$4:$A148, 'Annex 2 EHV charges'!#REF!)), 0)),"")</f>
        <v/>
      </c>
      <c r="B149" s="95" t="str">
        <f>IF($A149="","",VLOOKUP($A149,'Annex 2 EHV charges'!$A:$O,2,0))</f>
        <v/>
      </c>
      <c r="C149" s="96" t="str">
        <f>IF($A149="","",VLOOKUP($A149,'Annex 2 EHV charges'!$A:$O,3,0))</f>
        <v/>
      </c>
      <c r="D149" s="95" t="str">
        <f>IF($A149="","",VLOOKUP($A149,'Annex 2 EHV charges'!$A:$O,7,0))</f>
        <v/>
      </c>
      <c r="E149" s="100" t="str">
        <f>IFERROR(IF(VLOOKUP($A149,'Annex 2 EHV charges'!$A:$O,8,FALSE)=0,"",VLOOKUP($A149,'Annex 2 EHV charges'!$A:$O,8,FALSE)),"")</f>
        <v/>
      </c>
      <c r="F149" s="101" t="str">
        <f>IFERROR(IF(VLOOKUP($A149,'Annex 2 EHV charges'!$A:$O,9,FALSE)=0,"",VLOOKUP($A149,'Annex 2 EHV charges'!$A:$O,9,FALSE)),"")</f>
        <v/>
      </c>
      <c r="G149" s="102" t="str">
        <f>IFERROR(IF(VLOOKUP($A149,'Annex 2 EHV charges'!$A:$O,10,FALSE)=0,"",VLOOKUP($A149,'Annex 2 EHV charges'!$A:$O,10,FALSE)),"")</f>
        <v/>
      </c>
      <c r="H149" s="102" t="str">
        <f>IFERROR(IF(VLOOKUP($A149,'Annex 2 EHV charges'!$A:$O,11,FALSE)=0,"",VLOOKUP($A149,'Annex 2 EHV charges'!$A:$O,11,FALSE)),"")</f>
        <v/>
      </c>
    </row>
    <row r="150" spans="1:8" x14ac:dyDescent="0.25">
      <c r="A150" s="95" t="str">
        <f t="array" ref="A150">IFERROR(INDEX('Annex 2 EHV charges'!#REF!, MATCH(0, IF(ISBLANK('Annex 2 EHV charges'!#REF!),1, COUNTIF(A$4:$A149, 'Annex 2 EHV charges'!#REF!)), 0)),"")</f>
        <v/>
      </c>
      <c r="B150" s="95" t="str">
        <f>IF($A150="","",VLOOKUP($A150,'Annex 2 EHV charges'!$A:$O,2,0))</f>
        <v/>
      </c>
      <c r="C150" s="96" t="str">
        <f>IF($A150="","",VLOOKUP($A150,'Annex 2 EHV charges'!$A:$O,3,0))</f>
        <v/>
      </c>
      <c r="D150" s="95" t="str">
        <f>IF($A150="","",VLOOKUP($A150,'Annex 2 EHV charges'!$A:$O,7,0))</f>
        <v/>
      </c>
      <c r="E150" s="100" t="str">
        <f>IFERROR(IF(VLOOKUP($A150,'Annex 2 EHV charges'!$A:$O,8,FALSE)=0,"",VLOOKUP($A150,'Annex 2 EHV charges'!$A:$O,8,FALSE)),"")</f>
        <v/>
      </c>
      <c r="F150" s="101" t="str">
        <f>IFERROR(IF(VLOOKUP($A150,'Annex 2 EHV charges'!$A:$O,9,FALSE)=0,"",VLOOKUP($A150,'Annex 2 EHV charges'!$A:$O,9,FALSE)),"")</f>
        <v/>
      </c>
      <c r="G150" s="102" t="str">
        <f>IFERROR(IF(VLOOKUP($A150,'Annex 2 EHV charges'!$A:$O,10,FALSE)=0,"",VLOOKUP($A150,'Annex 2 EHV charges'!$A:$O,10,FALSE)),"")</f>
        <v/>
      </c>
      <c r="H150" s="102" t="str">
        <f>IFERROR(IF(VLOOKUP($A150,'Annex 2 EHV charges'!$A:$O,11,FALSE)=0,"",VLOOKUP($A150,'Annex 2 EHV charges'!$A:$O,11,FALSE)),"")</f>
        <v/>
      </c>
    </row>
    <row r="151" spans="1:8" x14ac:dyDescent="0.25">
      <c r="A151" s="95" t="str">
        <f t="array" ref="A151">IFERROR(INDEX('Annex 2 EHV charges'!#REF!, MATCH(0, IF(ISBLANK('Annex 2 EHV charges'!#REF!),1, COUNTIF(A$4:$A150, 'Annex 2 EHV charges'!#REF!)), 0)),"")</f>
        <v/>
      </c>
      <c r="B151" s="95" t="str">
        <f>IF($A151="","",VLOOKUP($A151,'Annex 2 EHV charges'!$A:$O,2,0))</f>
        <v/>
      </c>
      <c r="C151" s="96" t="str">
        <f>IF($A151="","",VLOOKUP($A151,'Annex 2 EHV charges'!$A:$O,3,0))</f>
        <v/>
      </c>
      <c r="D151" s="95" t="str">
        <f>IF($A151="","",VLOOKUP($A151,'Annex 2 EHV charges'!$A:$O,7,0))</f>
        <v/>
      </c>
      <c r="E151" s="100" t="str">
        <f>IFERROR(IF(VLOOKUP($A151,'Annex 2 EHV charges'!$A:$O,8,FALSE)=0,"",VLOOKUP($A151,'Annex 2 EHV charges'!$A:$O,8,FALSE)),"")</f>
        <v/>
      </c>
      <c r="F151" s="101" t="str">
        <f>IFERROR(IF(VLOOKUP($A151,'Annex 2 EHV charges'!$A:$O,9,FALSE)=0,"",VLOOKUP($A151,'Annex 2 EHV charges'!$A:$O,9,FALSE)),"")</f>
        <v/>
      </c>
      <c r="G151" s="102" t="str">
        <f>IFERROR(IF(VLOOKUP($A151,'Annex 2 EHV charges'!$A:$O,10,FALSE)=0,"",VLOOKUP($A151,'Annex 2 EHV charges'!$A:$O,10,FALSE)),"")</f>
        <v/>
      </c>
      <c r="H151" s="102" t="str">
        <f>IFERROR(IF(VLOOKUP($A151,'Annex 2 EHV charges'!$A:$O,11,FALSE)=0,"",VLOOKUP($A151,'Annex 2 EHV charges'!$A:$O,11,FALSE)),"")</f>
        <v/>
      </c>
    </row>
    <row r="152" spans="1:8" x14ac:dyDescent="0.25">
      <c r="A152" s="95" t="str">
        <f t="array" ref="A152">IFERROR(INDEX('Annex 2 EHV charges'!#REF!, MATCH(0, IF(ISBLANK('Annex 2 EHV charges'!#REF!),1, COUNTIF(A$4:$A151, 'Annex 2 EHV charges'!#REF!)), 0)),"")</f>
        <v/>
      </c>
      <c r="B152" s="95" t="str">
        <f>IF($A152="","",VLOOKUP($A152,'Annex 2 EHV charges'!$A:$O,2,0))</f>
        <v/>
      </c>
      <c r="C152" s="96" t="str">
        <f>IF($A152="","",VLOOKUP($A152,'Annex 2 EHV charges'!$A:$O,3,0))</f>
        <v/>
      </c>
      <c r="D152" s="95" t="str">
        <f>IF($A152="","",VLOOKUP($A152,'Annex 2 EHV charges'!$A:$O,7,0))</f>
        <v/>
      </c>
      <c r="E152" s="100" t="str">
        <f>IFERROR(IF(VLOOKUP($A152,'Annex 2 EHV charges'!$A:$O,8,FALSE)=0,"",VLOOKUP($A152,'Annex 2 EHV charges'!$A:$O,8,FALSE)),"")</f>
        <v/>
      </c>
      <c r="F152" s="101" t="str">
        <f>IFERROR(IF(VLOOKUP($A152,'Annex 2 EHV charges'!$A:$O,9,FALSE)=0,"",VLOOKUP($A152,'Annex 2 EHV charges'!$A:$O,9,FALSE)),"")</f>
        <v/>
      </c>
      <c r="G152" s="102" t="str">
        <f>IFERROR(IF(VLOOKUP($A152,'Annex 2 EHV charges'!$A:$O,10,FALSE)=0,"",VLOOKUP($A152,'Annex 2 EHV charges'!$A:$O,10,FALSE)),"")</f>
        <v/>
      </c>
      <c r="H152" s="102" t="str">
        <f>IFERROR(IF(VLOOKUP($A152,'Annex 2 EHV charges'!$A:$O,11,FALSE)=0,"",VLOOKUP($A152,'Annex 2 EHV charges'!$A:$O,11,FALSE)),"")</f>
        <v/>
      </c>
    </row>
    <row r="153" spans="1:8" x14ac:dyDescent="0.25">
      <c r="A153" s="95" t="str">
        <f t="array" ref="A153">IFERROR(INDEX('Annex 2 EHV charges'!#REF!, MATCH(0, IF(ISBLANK('Annex 2 EHV charges'!#REF!),1, COUNTIF(A$4:$A152, 'Annex 2 EHV charges'!#REF!)), 0)),"")</f>
        <v/>
      </c>
      <c r="B153" s="95" t="str">
        <f>IF($A153="","",VLOOKUP($A153,'Annex 2 EHV charges'!$A:$O,2,0))</f>
        <v/>
      </c>
      <c r="C153" s="96" t="str">
        <f>IF($A153="","",VLOOKUP($A153,'Annex 2 EHV charges'!$A:$O,3,0))</f>
        <v/>
      </c>
      <c r="D153" s="95" t="str">
        <f>IF($A153="","",VLOOKUP($A153,'Annex 2 EHV charges'!$A:$O,7,0))</f>
        <v/>
      </c>
      <c r="E153" s="100" t="str">
        <f>IFERROR(IF(VLOOKUP($A153,'Annex 2 EHV charges'!$A:$O,8,FALSE)=0,"",VLOOKUP($A153,'Annex 2 EHV charges'!$A:$O,8,FALSE)),"")</f>
        <v/>
      </c>
      <c r="F153" s="101" t="str">
        <f>IFERROR(IF(VLOOKUP($A153,'Annex 2 EHV charges'!$A:$O,9,FALSE)=0,"",VLOOKUP($A153,'Annex 2 EHV charges'!$A:$O,9,FALSE)),"")</f>
        <v/>
      </c>
      <c r="G153" s="102" t="str">
        <f>IFERROR(IF(VLOOKUP($A153,'Annex 2 EHV charges'!$A:$O,10,FALSE)=0,"",VLOOKUP($A153,'Annex 2 EHV charges'!$A:$O,10,FALSE)),"")</f>
        <v/>
      </c>
      <c r="H153" s="102" t="str">
        <f>IFERROR(IF(VLOOKUP($A153,'Annex 2 EHV charges'!$A:$O,11,FALSE)=0,"",VLOOKUP($A153,'Annex 2 EHV charges'!$A:$O,11,FALSE)),"")</f>
        <v/>
      </c>
    </row>
    <row r="154" spans="1:8" x14ac:dyDescent="0.25">
      <c r="A154" s="95" t="str">
        <f t="array" ref="A154">IFERROR(INDEX('Annex 2 EHV charges'!#REF!, MATCH(0, IF(ISBLANK('Annex 2 EHV charges'!#REF!),1, COUNTIF(A$4:$A153, 'Annex 2 EHV charges'!#REF!)), 0)),"")</f>
        <v/>
      </c>
      <c r="B154" s="95" t="str">
        <f>IF($A154="","",VLOOKUP($A154,'Annex 2 EHV charges'!$A:$O,2,0))</f>
        <v/>
      </c>
      <c r="C154" s="96" t="str">
        <f>IF($A154="","",VLOOKUP($A154,'Annex 2 EHV charges'!$A:$O,3,0))</f>
        <v/>
      </c>
      <c r="D154" s="95" t="str">
        <f>IF($A154="","",VLOOKUP($A154,'Annex 2 EHV charges'!$A:$O,7,0))</f>
        <v/>
      </c>
      <c r="E154" s="100" t="str">
        <f>IFERROR(IF(VLOOKUP($A154,'Annex 2 EHV charges'!$A:$O,8,FALSE)=0,"",VLOOKUP($A154,'Annex 2 EHV charges'!$A:$O,8,FALSE)),"")</f>
        <v/>
      </c>
      <c r="F154" s="101" t="str">
        <f>IFERROR(IF(VLOOKUP($A154,'Annex 2 EHV charges'!$A:$O,9,FALSE)=0,"",VLOOKUP($A154,'Annex 2 EHV charges'!$A:$O,9,FALSE)),"")</f>
        <v/>
      </c>
      <c r="G154" s="102" t="str">
        <f>IFERROR(IF(VLOOKUP($A154,'Annex 2 EHV charges'!$A:$O,10,FALSE)=0,"",VLOOKUP($A154,'Annex 2 EHV charges'!$A:$O,10,FALSE)),"")</f>
        <v/>
      </c>
      <c r="H154" s="102" t="str">
        <f>IFERROR(IF(VLOOKUP($A154,'Annex 2 EHV charges'!$A:$O,11,FALSE)=0,"",VLOOKUP($A154,'Annex 2 EHV charges'!$A:$O,11,FALSE)),"")</f>
        <v/>
      </c>
    </row>
    <row r="155" spans="1:8" x14ac:dyDescent="0.25">
      <c r="A155" s="95" t="str">
        <f t="array" ref="A155">IFERROR(INDEX('Annex 2 EHV charges'!#REF!, MATCH(0, IF(ISBLANK('Annex 2 EHV charges'!#REF!),1, COUNTIF(A$4:$A154, 'Annex 2 EHV charges'!#REF!)), 0)),"")</f>
        <v/>
      </c>
      <c r="B155" s="95" t="str">
        <f>IF($A155="","",VLOOKUP($A155,'Annex 2 EHV charges'!$A:$O,2,0))</f>
        <v/>
      </c>
      <c r="C155" s="96" t="str">
        <f>IF($A155="","",VLOOKUP($A155,'Annex 2 EHV charges'!$A:$O,3,0))</f>
        <v/>
      </c>
      <c r="D155" s="95" t="str">
        <f>IF($A155="","",VLOOKUP($A155,'Annex 2 EHV charges'!$A:$O,7,0))</f>
        <v/>
      </c>
      <c r="E155" s="100" t="str">
        <f>IFERROR(IF(VLOOKUP($A155,'Annex 2 EHV charges'!$A:$O,8,FALSE)=0,"",VLOOKUP($A155,'Annex 2 EHV charges'!$A:$O,8,FALSE)),"")</f>
        <v/>
      </c>
      <c r="F155" s="101" t="str">
        <f>IFERROR(IF(VLOOKUP($A155,'Annex 2 EHV charges'!$A:$O,9,FALSE)=0,"",VLOOKUP($A155,'Annex 2 EHV charges'!$A:$O,9,FALSE)),"")</f>
        <v/>
      </c>
      <c r="G155" s="102" t="str">
        <f>IFERROR(IF(VLOOKUP($A155,'Annex 2 EHV charges'!$A:$O,10,FALSE)=0,"",VLOOKUP($A155,'Annex 2 EHV charges'!$A:$O,10,FALSE)),"")</f>
        <v/>
      </c>
      <c r="H155" s="102" t="str">
        <f>IFERROR(IF(VLOOKUP($A155,'Annex 2 EHV charges'!$A:$O,11,FALSE)=0,"",VLOOKUP($A155,'Annex 2 EHV charges'!$A:$O,11,FALSE)),"")</f>
        <v/>
      </c>
    </row>
    <row r="156" spans="1:8" x14ac:dyDescent="0.25">
      <c r="A156" s="95" t="str">
        <f t="array" ref="A156">IFERROR(INDEX('Annex 2 EHV charges'!#REF!, MATCH(0, IF(ISBLANK('Annex 2 EHV charges'!#REF!),1, COUNTIF(A$4:$A155, 'Annex 2 EHV charges'!#REF!)), 0)),"")</f>
        <v/>
      </c>
      <c r="B156" s="95" t="str">
        <f>IF($A156="","",VLOOKUP($A156,'Annex 2 EHV charges'!$A:$O,2,0))</f>
        <v/>
      </c>
      <c r="C156" s="96" t="str">
        <f>IF($A156="","",VLOOKUP($A156,'Annex 2 EHV charges'!$A:$O,3,0))</f>
        <v/>
      </c>
      <c r="D156" s="95" t="str">
        <f>IF($A156="","",VLOOKUP($A156,'Annex 2 EHV charges'!$A:$O,7,0))</f>
        <v/>
      </c>
      <c r="E156" s="100" t="str">
        <f>IFERROR(IF(VLOOKUP($A156,'Annex 2 EHV charges'!$A:$O,8,FALSE)=0,"",VLOOKUP($A156,'Annex 2 EHV charges'!$A:$O,8,FALSE)),"")</f>
        <v/>
      </c>
      <c r="F156" s="101" t="str">
        <f>IFERROR(IF(VLOOKUP($A156,'Annex 2 EHV charges'!$A:$O,9,FALSE)=0,"",VLOOKUP($A156,'Annex 2 EHV charges'!$A:$O,9,FALSE)),"")</f>
        <v/>
      </c>
      <c r="G156" s="102" t="str">
        <f>IFERROR(IF(VLOOKUP($A156,'Annex 2 EHV charges'!$A:$O,10,FALSE)=0,"",VLOOKUP($A156,'Annex 2 EHV charges'!$A:$O,10,FALSE)),"")</f>
        <v/>
      </c>
      <c r="H156" s="102" t="str">
        <f>IFERROR(IF(VLOOKUP($A156,'Annex 2 EHV charges'!$A:$O,11,FALSE)=0,"",VLOOKUP($A156,'Annex 2 EHV charges'!$A:$O,11,FALSE)),"")</f>
        <v/>
      </c>
    </row>
    <row r="157" spans="1:8" x14ac:dyDescent="0.25">
      <c r="A157" s="95" t="str">
        <f t="array" ref="A157">IFERROR(INDEX('Annex 2 EHV charges'!#REF!, MATCH(0, IF(ISBLANK('Annex 2 EHV charges'!#REF!),1, COUNTIF(A$4:$A156, 'Annex 2 EHV charges'!#REF!)), 0)),"")</f>
        <v/>
      </c>
      <c r="B157" s="95" t="str">
        <f>IF($A157="","",VLOOKUP($A157,'Annex 2 EHV charges'!$A:$O,2,0))</f>
        <v/>
      </c>
      <c r="C157" s="96" t="str">
        <f>IF($A157="","",VLOOKUP($A157,'Annex 2 EHV charges'!$A:$O,3,0))</f>
        <v/>
      </c>
      <c r="D157" s="95" t="str">
        <f>IF($A157="","",VLOOKUP($A157,'Annex 2 EHV charges'!$A:$O,7,0))</f>
        <v/>
      </c>
      <c r="E157" s="100" t="str">
        <f>IFERROR(IF(VLOOKUP($A157,'Annex 2 EHV charges'!$A:$O,8,FALSE)=0,"",VLOOKUP($A157,'Annex 2 EHV charges'!$A:$O,8,FALSE)),"")</f>
        <v/>
      </c>
      <c r="F157" s="101" t="str">
        <f>IFERROR(IF(VLOOKUP($A157,'Annex 2 EHV charges'!$A:$O,9,FALSE)=0,"",VLOOKUP($A157,'Annex 2 EHV charges'!$A:$O,9,FALSE)),"")</f>
        <v/>
      </c>
      <c r="G157" s="102" t="str">
        <f>IFERROR(IF(VLOOKUP($A157,'Annex 2 EHV charges'!$A:$O,10,FALSE)=0,"",VLOOKUP($A157,'Annex 2 EHV charges'!$A:$O,10,FALSE)),"")</f>
        <v/>
      </c>
      <c r="H157" s="102" t="str">
        <f>IFERROR(IF(VLOOKUP($A157,'Annex 2 EHV charges'!$A:$O,11,FALSE)=0,"",VLOOKUP($A157,'Annex 2 EHV charges'!$A:$O,11,FALSE)),"")</f>
        <v/>
      </c>
    </row>
    <row r="158" spans="1:8" x14ac:dyDescent="0.25">
      <c r="A158" s="95" t="str">
        <f t="array" ref="A158">IFERROR(INDEX('Annex 2 EHV charges'!#REF!, MATCH(0, IF(ISBLANK('Annex 2 EHV charges'!#REF!),1, COUNTIF(A$4:$A157, 'Annex 2 EHV charges'!#REF!)), 0)),"")</f>
        <v/>
      </c>
      <c r="B158" s="95" t="str">
        <f>IF($A158="","",VLOOKUP($A158,'Annex 2 EHV charges'!$A:$O,2,0))</f>
        <v/>
      </c>
      <c r="C158" s="96" t="str">
        <f>IF($A158="","",VLOOKUP($A158,'Annex 2 EHV charges'!$A:$O,3,0))</f>
        <v/>
      </c>
      <c r="D158" s="95" t="str">
        <f>IF($A158="","",VLOOKUP($A158,'Annex 2 EHV charges'!$A:$O,7,0))</f>
        <v/>
      </c>
      <c r="E158" s="100" t="str">
        <f>IFERROR(IF(VLOOKUP($A158,'Annex 2 EHV charges'!$A:$O,8,FALSE)=0,"",VLOOKUP($A158,'Annex 2 EHV charges'!$A:$O,8,FALSE)),"")</f>
        <v/>
      </c>
      <c r="F158" s="101" t="str">
        <f>IFERROR(IF(VLOOKUP($A158,'Annex 2 EHV charges'!$A:$O,9,FALSE)=0,"",VLOOKUP($A158,'Annex 2 EHV charges'!$A:$O,9,FALSE)),"")</f>
        <v/>
      </c>
      <c r="G158" s="102" t="str">
        <f>IFERROR(IF(VLOOKUP($A158,'Annex 2 EHV charges'!$A:$O,10,FALSE)=0,"",VLOOKUP($A158,'Annex 2 EHV charges'!$A:$O,10,FALSE)),"")</f>
        <v/>
      </c>
      <c r="H158" s="102" t="str">
        <f>IFERROR(IF(VLOOKUP($A158,'Annex 2 EHV charges'!$A:$O,11,FALSE)=0,"",VLOOKUP($A158,'Annex 2 EHV charges'!$A:$O,11,FALSE)),"")</f>
        <v/>
      </c>
    </row>
    <row r="159" spans="1:8" x14ac:dyDescent="0.25">
      <c r="A159" s="95" t="str">
        <f t="array" ref="A159">IFERROR(INDEX('Annex 2 EHV charges'!#REF!, MATCH(0, IF(ISBLANK('Annex 2 EHV charges'!#REF!),1, COUNTIF(A$4:$A158, 'Annex 2 EHV charges'!#REF!)), 0)),"")</f>
        <v/>
      </c>
      <c r="B159" s="95" t="str">
        <f>IF($A159="","",VLOOKUP($A159,'Annex 2 EHV charges'!$A:$O,2,0))</f>
        <v/>
      </c>
      <c r="C159" s="96" t="str">
        <f>IF($A159="","",VLOOKUP($A159,'Annex 2 EHV charges'!$A:$O,3,0))</f>
        <v/>
      </c>
      <c r="D159" s="95" t="str">
        <f>IF($A159="","",VLOOKUP($A159,'Annex 2 EHV charges'!$A:$O,7,0))</f>
        <v/>
      </c>
      <c r="E159" s="100" t="str">
        <f>IFERROR(IF(VLOOKUP($A159,'Annex 2 EHV charges'!$A:$O,8,FALSE)=0,"",VLOOKUP($A159,'Annex 2 EHV charges'!$A:$O,8,FALSE)),"")</f>
        <v/>
      </c>
      <c r="F159" s="101" t="str">
        <f>IFERROR(IF(VLOOKUP($A159,'Annex 2 EHV charges'!$A:$O,9,FALSE)=0,"",VLOOKUP($A159,'Annex 2 EHV charges'!$A:$O,9,FALSE)),"")</f>
        <v/>
      </c>
      <c r="G159" s="102" t="str">
        <f>IFERROR(IF(VLOOKUP($A159,'Annex 2 EHV charges'!$A:$O,10,FALSE)=0,"",VLOOKUP($A159,'Annex 2 EHV charges'!$A:$O,10,FALSE)),"")</f>
        <v/>
      </c>
      <c r="H159" s="102" t="str">
        <f>IFERROR(IF(VLOOKUP($A159,'Annex 2 EHV charges'!$A:$O,11,FALSE)=0,"",VLOOKUP($A159,'Annex 2 EHV charges'!$A:$O,11,FALSE)),"")</f>
        <v/>
      </c>
    </row>
    <row r="160" spans="1:8" x14ac:dyDescent="0.25">
      <c r="A160" s="95" t="str">
        <f t="array" ref="A160">IFERROR(INDEX('Annex 2 EHV charges'!#REF!, MATCH(0, IF(ISBLANK('Annex 2 EHV charges'!#REF!),1, COUNTIF(A$4:$A159, 'Annex 2 EHV charges'!#REF!)), 0)),"")</f>
        <v/>
      </c>
      <c r="B160" s="95" t="str">
        <f>IF($A160="","",VLOOKUP($A160,'Annex 2 EHV charges'!$A:$O,2,0))</f>
        <v/>
      </c>
      <c r="C160" s="96" t="str">
        <f>IF($A160="","",VLOOKUP($A160,'Annex 2 EHV charges'!$A:$O,3,0))</f>
        <v/>
      </c>
      <c r="D160" s="95" t="str">
        <f>IF($A160="","",VLOOKUP($A160,'Annex 2 EHV charges'!$A:$O,7,0))</f>
        <v/>
      </c>
      <c r="E160" s="100" t="str">
        <f>IFERROR(IF(VLOOKUP($A160,'Annex 2 EHV charges'!$A:$O,8,FALSE)=0,"",VLOOKUP($A160,'Annex 2 EHV charges'!$A:$O,8,FALSE)),"")</f>
        <v/>
      </c>
      <c r="F160" s="101" t="str">
        <f>IFERROR(IF(VLOOKUP($A160,'Annex 2 EHV charges'!$A:$O,9,FALSE)=0,"",VLOOKUP($A160,'Annex 2 EHV charges'!$A:$O,9,FALSE)),"")</f>
        <v/>
      </c>
      <c r="G160" s="102" t="str">
        <f>IFERROR(IF(VLOOKUP($A160,'Annex 2 EHV charges'!$A:$O,10,FALSE)=0,"",VLOOKUP($A160,'Annex 2 EHV charges'!$A:$O,10,FALSE)),"")</f>
        <v/>
      </c>
      <c r="H160" s="102" t="str">
        <f>IFERROR(IF(VLOOKUP($A160,'Annex 2 EHV charges'!$A:$O,11,FALSE)=0,"",VLOOKUP($A160,'Annex 2 EHV charges'!$A:$O,11,FALSE)),"")</f>
        <v/>
      </c>
    </row>
    <row r="161" spans="1:8" x14ac:dyDescent="0.25">
      <c r="A161" s="95" t="str">
        <f t="array" ref="A161">IFERROR(INDEX('Annex 2 EHV charges'!#REF!, MATCH(0, IF(ISBLANK('Annex 2 EHV charges'!#REF!),1, COUNTIF(A$4:$A160, 'Annex 2 EHV charges'!#REF!)), 0)),"")</f>
        <v/>
      </c>
      <c r="B161" s="95" t="str">
        <f>IF($A161="","",VLOOKUP($A161,'Annex 2 EHV charges'!$A:$O,2,0))</f>
        <v/>
      </c>
      <c r="C161" s="96" t="str">
        <f>IF($A161="","",VLOOKUP($A161,'Annex 2 EHV charges'!$A:$O,3,0))</f>
        <v/>
      </c>
      <c r="D161" s="95" t="str">
        <f>IF($A161="","",VLOOKUP($A161,'Annex 2 EHV charges'!$A:$O,7,0))</f>
        <v/>
      </c>
      <c r="E161" s="100" t="str">
        <f>IFERROR(IF(VLOOKUP($A161,'Annex 2 EHV charges'!$A:$O,8,FALSE)=0,"",VLOOKUP($A161,'Annex 2 EHV charges'!$A:$O,8,FALSE)),"")</f>
        <v/>
      </c>
      <c r="F161" s="101" t="str">
        <f>IFERROR(IF(VLOOKUP($A161,'Annex 2 EHV charges'!$A:$O,9,FALSE)=0,"",VLOOKUP($A161,'Annex 2 EHV charges'!$A:$O,9,FALSE)),"")</f>
        <v/>
      </c>
      <c r="G161" s="102" t="str">
        <f>IFERROR(IF(VLOOKUP($A161,'Annex 2 EHV charges'!$A:$O,10,FALSE)=0,"",VLOOKUP($A161,'Annex 2 EHV charges'!$A:$O,10,FALSE)),"")</f>
        <v/>
      </c>
      <c r="H161" s="102" t="str">
        <f>IFERROR(IF(VLOOKUP($A161,'Annex 2 EHV charges'!$A:$O,11,FALSE)=0,"",VLOOKUP($A161,'Annex 2 EHV charges'!$A:$O,11,FALSE)),"")</f>
        <v/>
      </c>
    </row>
    <row r="162" spans="1:8" x14ac:dyDescent="0.25">
      <c r="A162" s="95" t="str">
        <f t="array" ref="A162">IFERROR(INDEX('Annex 2 EHV charges'!#REF!, MATCH(0, IF(ISBLANK('Annex 2 EHV charges'!#REF!),1, COUNTIF(A$4:$A161, 'Annex 2 EHV charges'!#REF!)), 0)),"")</f>
        <v/>
      </c>
      <c r="B162" s="95" t="str">
        <f>IF($A162="","",VLOOKUP($A162,'Annex 2 EHV charges'!$A:$O,2,0))</f>
        <v/>
      </c>
      <c r="C162" s="96" t="str">
        <f>IF($A162="","",VLOOKUP($A162,'Annex 2 EHV charges'!$A:$O,3,0))</f>
        <v/>
      </c>
      <c r="D162" s="95" t="str">
        <f>IF($A162="","",VLOOKUP($A162,'Annex 2 EHV charges'!$A:$O,7,0))</f>
        <v/>
      </c>
      <c r="E162" s="100" t="str">
        <f>IFERROR(IF(VLOOKUP($A162,'Annex 2 EHV charges'!$A:$O,8,FALSE)=0,"",VLOOKUP($A162,'Annex 2 EHV charges'!$A:$O,8,FALSE)),"")</f>
        <v/>
      </c>
      <c r="F162" s="101" t="str">
        <f>IFERROR(IF(VLOOKUP($A162,'Annex 2 EHV charges'!$A:$O,9,FALSE)=0,"",VLOOKUP($A162,'Annex 2 EHV charges'!$A:$O,9,FALSE)),"")</f>
        <v/>
      </c>
      <c r="G162" s="102" t="str">
        <f>IFERROR(IF(VLOOKUP($A162,'Annex 2 EHV charges'!$A:$O,10,FALSE)=0,"",VLOOKUP($A162,'Annex 2 EHV charges'!$A:$O,10,FALSE)),"")</f>
        <v/>
      </c>
      <c r="H162" s="102" t="str">
        <f>IFERROR(IF(VLOOKUP($A162,'Annex 2 EHV charges'!$A:$O,11,FALSE)=0,"",VLOOKUP($A162,'Annex 2 EHV charges'!$A:$O,11,FALSE)),"")</f>
        <v/>
      </c>
    </row>
    <row r="163" spans="1:8" x14ac:dyDescent="0.25">
      <c r="A163" s="95" t="str">
        <f t="array" ref="A163">IFERROR(INDEX('Annex 2 EHV charges'!#REF!, MATCH(0, IF(ISBLANK('Annex 2 EHV charges'!#REF!),1, COUNTIF(A$4:$A162, 'Annex 2 EHV charges'!#REF!)), 0)),"")</f>
        <v/>
      </c>
      <c r="B163" s="95" t="str">
        <f>IF($A163="","",VLOOKUP($A163,'Annex 2 EHV charges'!$A:$O,2,0))</f>
        <v/>
      </c>
      <c r="C163" s="96" t="str">
        <f>IF($A163="","",VLOOKUP($A163,'Annex 2 EHV charges'!$A:$O,3,0))</f>
        <v/>
      </c>
      <c r="D163" s="95" t="str">
        <f>IF($A163="","",VLOOKUP($A163,'Annex 2 EHV charges'!$A:$O,7,0))</f>
        <v/>
      </c>
      <c r="E163" s="100" t="str">
        <f>IFERROR(IF(VLOOKUP($A163,'Annex 2 EHV charges'!$A:$O,8,FALSE)=0,"",VLOOKUP($A163,'Annex 2 EHV charges'!$A:$O,8,FALSE)),"")</f>
        <v/>
      </c>
      <c r="F163" s="101" t="str">
        <f>IFERROR(IF(VLOOKUP($A163,'Annex 2 EHV charges'!$A:$O,9,FALSE)=0,"",VLOOKUP($A163,'Annex 2 EHV charges'!$A:$O,9,FALSE)),"")</f>
        <v/>
      </c>
      <c r="G163" s="102" t="str">
        <f>IFERROR(IF(VLOOKUP($A163,'Annex 2 EHV charges'!$A:$O,10,FALSE)=0,"",VLOOKUP($A163,'Annex 2 EHV charges'!$A:$O,10,FALSE)),"")</f>
        <v/>
      </c>
      <c r="H163" s="102" t="str">
        <f>IFERROR(IF(VLOOKUP($A163,'Annex 2 EHV charges'!$A:$O,11,FALSE)=0,"",VLOOKUP($A163,'Annex 2 EHV charges'!$A:$O,11,FALSE)),"")</f>
        <v/>
      </c>
    </row>
    <row r="164" spans="1:8" x14ac:dyDescent="0.25">
      <c r="A164" s="95" t="str">
        <f t="array" ref="A164">IFERROR(INDEX('Annex 2 EHV charges'!#REF!, MATCH(0, IF(ISBLANK('Annex 2 EHV charges'!#REF!),1, COUNTIF(A$4:$A163, 'Annex 2 EHV charges'!#REF!)), 0)),"")</f>
        <v/>
      </c>
      <c r="B164" s="95" t="str">
        <f>IF($A164="","",VLOOKUP($A164,'Annex 2 EHV charges'!$A:$O,2,0))</f>
        <v/>
      </c>
      <c r="C164" s="96" t="str">
        <f>IF($A164="","",VLOOKUP($A164,'Annex 2 EHV charges'!$A:$O,3,0))</f>
        <v/>
      </c>
      <c r="D164" s="95" t="str">
        <f>IF($A164="","",VLOOKUP($A164,'Annex 2 EHV charges'!$A:$O,7,0))</f>
        <v/>
      </c>
      <c r="E164" s="100" t="str">
        <f>IFERROR(IF(VLOOKUP($A164,'Annex 2 EHV charges'!$A:$O,8,FALSE)=0,"",VLOOKUP($A164,'Annex 2 EHV charges'!$A:$O,8,FALSE)),"")</f>
        <v/>
      </c>
      <c r="F164" s="101" t="str">
        <f>IFERROR(IF(VLOOKUP($A164,'Annex 2 EHV charges'!$A:$O,9,FALSE)=0,"",VLOOKUP($A164,'Annex 2 EHV charges'!$A:$O,9,FALSE)),"")</f>
        <v/>
      </c>
      <c r="G164" s="102" t="str">
        <f>IFERROR(IF(VLOOKUP($A164,'Annex 2 EHV charges'!$A:$O,10,FALSE)=0,"",VLOOKUP($A164,'Annex 2 EHV charges'!$A:$O,10,FALSE)),"")</f>
        <v/>
      </c>
      <c r="H164" s="102" t="str">
        <f>IFERROR(IF(VLOOKUP($A164,'Annex 2 EHV charges'!$A:$O,11,FALSE)=0,"",VLOOKUP($A164,'Annex 2 EHV charges'!$A:$O,11,FALSE)),"")</f>
        <v/>
      </c>
    </row>
    <row r="165" spans="1:8" x14ac:dyDescent="0.25">
      <c r="A165" s="95" t="str">
        <f t="array" ref="A165">IFERROR(INDEX('Annex 2 EHV charges'!#REF!, MATCH(0, IF(ISBLANK('Annex 2 EHV charges'!#REF!),1, COUNTIF(A$4:$A164, 'Annex 2 EHV charges'!#REF!)), 0)),"")</f>
        <v/>
      </c>
      <c r="B165" s="95" t="str">
        <f>IF($A165="","",VLOOKUP($A165,'Annex 2 EHV charges'!$A:$O,2,0))</f>
        <v/>
      </c>
      <c r="C165" s="96" t="str">
        <f>IF($A165="","",VLOOKUP($A165,'Annex 2 EHV charges'!$A:$O,3,0))</f>
        <v/>
      </c>
      <c r="D165" s="95" t="str">
        <f>IF($A165="","",VLOOKUP($A165,'Annex 2 EHV charges'!$A:$O,7,0))</f>
        <v/>
      </c>
      <c r="E165" s="100" t="str">
        <f>IFERROR(IF(VLOOKUP($A165,'Annex 2 EHV charges'!$A:$O,8,FALSE)=0,"",VLOOKUP($A165,'Annex 2 EHV charges'!$A:$O,8,FALSE)),"")</f>
        <v/>
      </c>
      <c r="F165" s="101" t="str">
        <f>IFERROR(IF(VLOOKUP($A165,'Annex 2 EHV charges'!$A:$O,9,FALSE)=0,"",VLOOKUP($A165,'Annex 2 EHV charges'!$A:$O,9,FALSE)),"")</f>
        <v/>
      </c>
      <c r="G165" s="102" t="str">
        <f>IFERROR(IF(VLOOKUP($A165,'Annex 2 EHV charges'!$A:$O,10,FALSE)=0,"",VLOOKUP($A165,'Annex 2 EHV charges'!$A:$O,10,FALSE)),"")</f>
        <v/>
      </c>
      <c r="H165" s="102" t="str">
        <f>IFERROR(IF(VLOOKUP($A165,'Annex 2 EHV charges'!$A:$O,11,FALSE)=0,"",VLOOKUP($A165,'Annex 2 EHV charges'!$A:$O,11,FALSE)),"")</f>
        <v/>
      </c>
    </row>
    <row r="166" spans="1:8" x14ac:dyDescent="0.25">
      <c r="A166" s="95" t="str">
        <f t="array" ref="A166">IFERROR(INDEX('Annex 2 EHV charges'!#REF!, MATCH(0, IF(ISBLANK('Annex 2 EHV charges'!#REF!),1, COUNTIF(A$4:$A165, 'Annex 2 EHV charges'!#REF!)), 0)),"")</f>
        <v/>
      </c>
      <c r="B166" s="95" t="str">
        <f>IF($A166="","",VLOOKUP($A166,'Annex 2 EHV charges'!$A:$O,2,0))</f>
        <v/>
      </c>
      <c r="C166" s="96" t="str">
        <f>IF($A166="","",VLOOKUP($A166,'Annex 2 EHV charges'!$A:$O,3,0))</f>
        <v/>
      </c>
      <c r="D166" s="95" t="str">
        <f>IF($A166="","",VLOOKUP($A166,'Annex 2 EHV charges'!$A:$O,7,0))</f>
        <v/>
      </c>
      <c r="E166" s="100" t="str">
        <f>IFERROR(IF(VLOOKUP($A166,'Annex 2 EHV charges'!$A:$O,8,FALSE)=0,"",VLOOKUP($A166,'Annex 2 EHV charges'!$A:$O,8,FALSE)),"")</f>
        <v/>
      </c>
      <c r="F166" s="101" t="str">
        <f>IFERROR(IF(VLOOKUP($A166,'Annex 2 EHV charges'!$A:$O,9,FALSE)=0,"",VLOOKUP($A166,'Annex 2 EHV charges'!$A:$O,9,FALSE)),"")</f>
        <v/>
      </c>
      <c r="G166" s="102" t="str">
        <f>IFERROR(IF(VLOOKUP($A166,'Annex 2 EHV charges'!$A:$O,10,FALSE)=0,"",VLOOKUP($A166,'Annex 2 EHV charges'!$A:$O,10,FALSE)),"")</f>
        <v/>
      </c>
      <c r="H166" s="102" t="str">
        <f>IFERROR(IF(VLOOKUP($A166,'Annex 2 EHV charges'!$A:$O,11,FALSE)=0,"",VLOOKUP($A166,'Annex 2 EHV charges'!$A:$O,11,FALSE)),"")</f>
        <v/>
      </c>
    </row>
    <row r="167" spans="1:8" x14ac:dyDescent="0.25">
      <c r="A167" s="95" t="str">
        <f t="array" ref="A167">IFERROR(INDEX('Annex 2 EHV charges'!#REF!, MATCH(0, IF(ISBLANK('Annex 2 EHV charges'!#REF!),1, COUNTIF(A$4:$A166, 'Annex 2 EHV charges'!#REF!)), 0)),"")</f>
        <v/>
      </c>
      <c r="B167" s="95" t="str">
        <f>IF($A167="","",VLOOKUP($A167,'Annex 2 EHV charges'!$A:$O,2,0))</f>
        <v/>
      </c>
      <c r="C167" s="96" t="str">
        <f>IF($A167="","",VLOOKUP($A167,'Annex 2 EHV charges'!$A:$O,3,0))</f>
        <v/>
      </c>
      <c r="D167" s="95" t="str">
        <f>IF($A167="","",VLOOKUP($A167,'Annex 2 EHV charges'!$A:$O,7,0))</f>
        <v/>
      </c>
      <c r="E167" s="100" t="str">
        <f>IFERROR(IF(VLOOKUP($A167,'Annex 2 EHV charges'!$A:$O,8,FALSE)=0,"",VLOOKUP($A167,'Annex 2 EHV charges'!$A:$O,8,FALSE)),"")</f>
        <v/>
      </c>
      <c r="F167" s="101" t="str">
        <f>IFERROR(IF(VLOOKUP($A167,'Annex 2 EHV charges'!$A:$O,9,FALSE)=0,"",VLOOKUP($A167,'Annex 2 EHV charges'!$A:$O,9,FALSE)),"")</f>
        <v/>
      </c>
      <c r="G167" s="102" t="str">
        <f>IFERROR(IF(VLOOKUP($A167,'Annex 2 EHV charges'!$A:$O,10,FALSE)=0,"",VLOOKUP($A167,'Annex 2 EHV charges'!$A:$O,10,FALSE)),"")</f>
        <v/>
      </c>
      <c r="H167" s="102" t="str">
        <f>IFERROR(IF(VLOOKUP($A167,'Annex 2 EHV charges'!$A:$O,11,FALSE)=0,"",VLOOKUP($A167,'Annex 2 EHV charges'!$A:$O,11,FALSE)),"")</f>
        <v/>
      </c>
    </row>
    <row r="168" spans="1:8" x14ac:dyDescent="0.25">
      <c r="A168" s="95" t="str">
        <f t="array" ref="A168">IFERROR(INDEX('Annex 2 EHV charges'!#REF!, MATCH(0, IF(ISBLANK('Annex 2 EHV charges'!#REF!),1, COUNTIF(A$4:$A167, 'Annex 2 EHV charges'!#REF!)), 0)),"")</f>
        <v/>
      </c>
      <c r="B168" s="95" t="str">
        <f>IF($A168="","",VLOOKUP($A168,'Annex 2 EHV charges'!$A:$O,2,0))</f>
        <v/>
      </c>
      <c r="C168" s="96" t="str">
        <f>IF($A168="","",VLOOKUP($A168,'Annex 2 EHV charges'!$A:$O,3,0))</f>
        <v/>
      </c>
      <c r="D168" s="95" t="str">
        <f>IF($A168="","",VLOOKUP($A168,'Annex 2 EHV charges'!$A:$O,7,0))</f>
        <v/>
      </c>
      <c r="E168" s="100" t="str">
        <f>IFERROR(IF(VLOOKUP($A168,'Annex 2 EHV charges'!$A:$O,8,FALSE)=0,"",VLOOKUP($A168,'Annex 2 EHV charges'!$A:$O,8,FALSE)),"")</f>
        <v/>
      </c>
      <c r="F168" s="101" t="str">
        <f>IFERROR(IF(VLOOKUP($A168,'Annex 2 EHV charges'!$A:$O,9,FALSE)=0,"",VLOOKUP($A168,'Annex 2 EHV charges'!$A:$O,9,FALSE)),"")</f>
        <v/>
      </c>
      <c r="G168" s="102" t="str">
        <f>IFERROR(IF(VLOOKUP($A168,'Annex 2 EHV charges'!$A:$O,10,FALSE)=0,"",VLOOKUP($A168,'Annex 2 EHV charges'!$A:$O,10,FALSE)),"")</f>
        <v/>
      </c>
      <c r="H168" s="102" t="str">
        <f>IFERROR(IF(VLOOKUP($A168,'Annex 2 EHV charges'!$A:$O,11,FALSE)=0,"",VLOOKUP($A168,'Annex 2 EHV charges'!$A:$O,11,FALSE)),"")</f>
        <v/>
      </c>
    </row>
    <row r="169" spans="1:8" x14ac:dyDescent="0.25">
      <c r="A169" s="95" t="str">
        <f t="array" ref="A169">IFERROR(INDEX('Annex 2 EHV charges'!#REF!, MATCH(0, IF(ISBLANK('Annex 2 EHV charges'!#REF!),1, COUNTIF(A$4:$A168, 'Annex 2 EHV charges'!#REF!)), 0)),"")</f>
        <v/>
      </c>
      <c r="B169" s="95" t="str">
        <f>IF($A169="","",VLOOKUP($A169,'Annex 2 EHV charges'!$A:$O,2,0))</f>
        <v/>
      </c>
      <c r="C169" s="96" t="str">
        <f>IF($A169="","",VLOOKUP($A169,'Annex 2 EHV charges'!$A:$O,3,0))</f>
        <v/>
      </c>
      <c r="D169" s="95" t="str">
        <f>IF($A169="","",VLOOKUP($A169,'Annex 2 EHV charges'!$A:$O,7,0))</f>
        <v/>
      </c>
      <c r="E169" s="100" t="str">
        <f>IFERROR(IF(VLOOKUP($A169,'Annex 2 EHV charges'!$A:$O,8,FALSE)=0,"",VLOOKUP($A169,'Annex 2 EHV charges'!$A:$O,8,FALSE)),"")</f>
        <v/>
      </c>
      <c r="F169" s="101" t="str">
        <f>IFERROR(IF(VLOOKUP($A169,'Annex 2 EHV charges'!$A:$O,9,FALSE)=0,"",VLOOKUP($A169,'Annex 2 EHV charges'!$A:$O,9,FALSE)),"")</f>
        <v/>
      </c>
      <c r="G169" s="102" t="str">
        <f>IFERROR(IF(VLOOKUP($A169,'Annex 2 EHV charges'!$A:$O,10,FALSE)=0,"",VLOOKUP($A169,'Annex 2 EHV charges'!$A:$O,10,FALSE)),"")</f>
        <v/>
      </c>
      <c r="H169" s="102" t="str">
        <f>IFERROR(IF(VLOOKUP($A169,'Annex 2 EHV charges'!$A:$O,11,FALSE)=0,"",VLOOKUP($A169,'Annex 2 EHV charges'!$A:$O,11,FALSE)),"")</f>
        <v/>
      </c>
    </row>
    <row r="170" spans="1:8" x14ac:dyDescent="0.25">
      <c r="A170" s="95" t="str">
        <f t="array" ref="A170">IFERROR(INDEX('Annex 2 EHV charges'!#REF!, MATCH(0, IF(ISBLANK('Annex 2 EHV charges'!#REF!),1, COUNTIF(A$4:$A169, 'Annex 2 EHV charges'!#REF!)), 0)),"")</f>
        <v/>
      </c>
      <c r="B170" s="95" t="str">
        <f>IF($A170="","",VLOOKUP($A170,'Annex 2 EHV charges'!$A:$O,2,0))</f>
        <v/>
      </c>
      <c r="C170" s="96" t="str">
        <f>IF($A170="","",VLOOKUP($A170,'Annex 2 EHV charges'!$A:$O,3,0))</f>
        <v/>
      </c>
      <c r="D170" s="95" t="str">
        <f>IF($A170="","",VLOOKUP($A170,'Annex 2 EHV charges'!$A:$O,7,0))</f>
        <v/>
      </c>
      <c r="E170" s="100" t="str">
        <f>IFERROR(IF(VLOOKUP($A170,'Annex 2 EHV charges'!$A:$O,8,FALSE)=0,"",VLOOKUP($A170,'Annex 2 EHV charges'!$A:$O,8,FALSE)),"")</f>
        <v/>
      </c>
      <c r="F170" s="101" t="str">
        <f>IFERROR(IF(VLOOKUP($A170,'Annex 2 EHV charges'!$A:$O,9,FALSE)=0,"",VLOOKUP($A170,'Annex 2 EHV charges'!$A:$O,9,FALSE)),"")</f>
        <v/>
      </c>
      <c r="G170" s="102" t="str">
        <f>IFERROR(IF(VLOOKUP($A170,'Annex 2 EHV charges'!$A:$O,10,FALSE)=0,"",VLOOKUP($A170,'Annex 2 EHV charges'!$A:$O,10,FALSE)),"")</f>
        <v/>
      </c>
      <c r="H170" s="102" t="str">
        <f>IFERROR(IF(VLOOKUP($A170,'Annex 2 EHV charges'!$A:$O,11,FALSE)=0,"",VLOOKUP($A170,'Annex 2 EHV charges'!$A:$O,11,FALSE)),"")</f>
        <v/>
      </c>
    </row>
    <row r="171" spans="1:8" x14ac:dyDescent="0.25">
      <c r="A171" s="95" t="str">
        <f t="array" ref="A171">IFERROR(INDEX('Annex 2 EHV charges'!#REF!, MATCH(0, IF(ISBLANK('Annex 2 EHV charges'!#REF!),1, COUNTIF(A$4:$A170, 'Annex 2 EHV charges'!#REF!)), 0)),"")</f>
        <v/>
      </c>
      <c r="B171" s="95" t="str">
        <f>IF($A171="","",VLOOKUP($A171,'Annex 2 EHV charges'!$A:$O,2,0))</f>
        <v/>
      </c>
      <c r="C171" s="96" t="str">
        <f>IF($A171="","",VLOOKUP($A171,'Annex 2 EHV charges'!$A:$O,3,0))</f>
        <v/>
      </c>
      <c r="D171" s="95" t="str">
        <f>IF($A171="","",VLOOKUP($A171,'Annex 2 EHV charges'!$A:$O,7,0))</f>
        <v/>
      </c>
      <c r="E171" s="100" t="str">
        <f>IFERROR(IF(VLOOKUP($A171,'Annex 2 EHV charges'!$A:$O,8,FALSE)=0,"",VLOOKUP($A171,'Annex 2 EHV charges'!$A:$O,8,FALSE)),"")</f>
        <v/>
      </c>
      <c r="F171" s="101" t="str">
        <f>IFERROR(IF(VLOOKUP($A171,'Annex 2 EHV charges'!$A:$O,9,FALSE)=0,"",VLOOKUP($A171,'Annex 2 EHV charges'!$A:$O,9,FALSE)),"")</f>
        <v/>
      </c>
      <c r="G171" s="102" t="str">
        <f>IFERROR(IF(VLOOKUP($A171,'Annex 2 EHV charges'!$A:$O,10,FALSE)=0,"",VLOOKUP($A171,'Annex 2 EHV charges'!$A:$O,10,FALSE)),"")</f>
        <v/>
      </c>
      <c r="H171" s="102" t="str">
        <f>IFERROR(IF(VLOOKUP($A171,'Annex 2 EHV charges'!$A:$O,11,FALSE)=0,"",VLOOKUP($A171,'Annex 2 EHV charges'!$A:$O,11,FALSE)),"")</f>
        <v/>
      </c>
    </row>
    <row r="172" spans="1:8" x14ac:dyDescent="0.25">
      <c r="A172" s="95" t="str">
        <f t="array" ref="A172">IFERROR(INDEX('Annex 2 EHV charges'!#REF!, MATCH(0, IF(ISBLANK('Annex 2 EHV charges'!#REF!),1, COUNTIF(A$4:$A171, 'Annex 2 EHV charges'!#REF!)), 0)),"")</f>
        <v/>
      </c>
      <c r="B172" s="95" t="str">
        <f>IF($A172="","",VLOOKUP($A172,'Annex 2 EHV charges'!$A:$O,2,0))</f>
        <v/>
      </c>
      <c r="C172" s="96" t="str">
        <f>IF($A172="","",VLOOKUP($A172,'Annex 2 EHV charges'!$A:$O,3,0))</f>
        <v/>
      </c>
      <c r="D172" s="95" t="str">
        <f>IF($A172="","",VLOOKUP($A172,'Annex 2 EHV charges'!$A:$O,7,0))</f>
        <v/>
      </c>
      <c r="E172" s="100" t="str">
        <f>IFERROR(IF(VLOOKUP($A172,'Annex 2 EHV charges'!$A:$O,8,FALSE)=0,"",VLOOKUP($A172,'Annex 2 EHV charges'!$A:$O,8,FALSE)),"")</f>
        <v/>
      </c>
      <c r="F172" s="101" t="str">
        <f>IFERROR(IF(VLOOKUP($A172,'Annex 2 EHV charges'!$A:$O,9,FALSE)=0,"",VLOOKUP($A172,'Annex 2 EHV charges'!$A:$O,9,FALSE)),"")</f>
        <v/>
      </c>
      <c r="G172" s="102" t="str">
        <f>IFERROR(IF(VLOOKUP($A172,'Annex 2 EHV charges'!$A:$O,10,FALSE)=0,"",VLOOKUP($A172,'Annex 2 EHV charges'!$A:$O,10,FALSE)),"")</f>
        <v/>
      </c>
      <c r="H172" s="102" t="str">
        <f>IFERROR(IF(VLOOKUP($A172,'Annex 2 EHV charges'!$A:$O,11,FALSE)=0,"",VLOOKUP($A172,'Annex 2 EHV charges'!$A:$O,11,FALSE)),"")</f>
        <v/>
      </c>
    </row>
    <row r="173" spans="1:8" x14ac:dyDescent="0.25">
      <c r="A173" s="95" t="str">
        <f t="array" ref="A173">IFERROR(INDEX('Annex 2 EHV charges'!#REF!, MATCH(0, IF(ISBLANK('Annex 2 EHV charges'!#REF!),1, COUNTIF(A$4:$A172, 'Annex 2 EHV charges'!#REF!)), 0)),"")</f>
        <v/>
      </c>
      <c r="B173" s="95" t="str">
        <f>IF($A173="","",VLOOKUP($A173,'Annex 2 EHV charges'!$A:$O,2,0))</f>
        <v/>
      </c>
      <c r="C173" s="96" t="str">
        <f>IF($A173="","",VLOOKUP($A173,'Annex 2 EHV charges'!$A:$O,3,0))</f>
        <v/>
      </c>
      <c r="D173" s="95" t="str">
        <f>IF($A173="","",VLOOKUP($A173,'Annex 2 EHV charges'!$A:$O,7,0))</f>
        <v/>
      </c>
      <c r="E173" s="100" t="str">
        <f>IFERROR(IF(VLOOKUP($A173,'Annex 2 EHV charges'!$A:$O,8,FALSE)=0,"",VLOOKUP($A173,'Annex 2 EHV charges'!$A:$O,8,FALSE)),"")</f>
        <v/>
      </c>
      <c r="F173" s="101" t="str">
        <f>IFERROR(IF(VLOOKUP($A173,'Annex 2 EHV charges'!$A:$O,9,FALSE)=0,"",VLOOKUP($A173,'Annex 2 EHV charges'!$A:$O,9,FALSE)),"")</f>
        <v/>
      </c>
      <c r="G173" s="102" t="str">
        <f>IFERROR(IF(VLOOKUP($A173,'Annex 2 EHV charges'!$A:$O,10,FALSE)=0,"",VLOOKUP($A173,'Annex 2 EHV charges'!$A:$O,10,FALSE)),"")</f>
        <v/>
      </c>
      <c r="H173" s="102" t="str">
        <f>IFERROR(IF(VLOOKUP($A173,'Annex 2 EHV charges'!$A:$O,11,FALSE)=0,"",VLOOKUP($A173,'Annex 2 EHV charges'!$A:$O,11,FALSE)),"")</f>
        <v/>
      </c>
    </row>
    <row r="174" spans="1:8" x14ac:dyDescent="0.25">
      <c r="A174" s="95" t="str">
        <f t="array" ref="A174">IFERROR(INDEX('Annex 2 EHV charges'!#REF!, MATCH(0, IF(ISBLANK('Annex 2 EHV charges'!#REF!),1, COUNTIF(A$4:$A173, 'Annex 2 EHV charges'!#REF!)), 0)),"")</f>
        <v/>
      </c>
      <c r="B174" s="95" t="str">
        <f>IF($A174="","",VLOOKUP($A174,'Annex 2 EHV charges'!$A:$O,2,0))</f>
        <v/>
      </c>
      <c r="C174" s="96" t="str">
        <f>IF($A174="","",VLOOKUP($A174,'Annex 2 EHV charges'!$A:$O,3,0))</f>
        <v/>
      </c>
      <c r="D174" s="95" t="str">
        <f>IF($A174="","",VLOOKUP($A174,'Annex 2 EHV charges'!$A:$O,7,0))</f>
        <v/>
      </c>
      <c r="E174" s="100" t="str">
        <f>IFERROR(IF(VLOOKUP($A174,'Annex 2 EHV charges'!$A:$O,8,FALSE)=0,"",VLOOKUP($A174,'Annex 2 EHV charges'!$A:$O,8,FALSE)),"")</f>
        <v/>
      </c>
      <c r="F174" s="101" t="str">
        <f>IFERROR(IF(VLOOKUP($A174,'Annex 2 EHV charges'!$A:$O,9,FALSE)=0,"",VLOOKUP($A174,'Annex 2 EHV charges'!$A:$O,9,FALSE)),"")</f>
        <v/>
      </c>
      <c r="G174" s="102" t="str">
        <f>IFERROR(IF(VLOOKUP($A174,'Annex 2 EHV charges'!$A:$O,10,FALSE)=0,"",VLOOKUP($A174,'Annex 2 EHV charges'!$A:$O,10,FALSE)),"")</f>
        <v/>
      </c>
      <c r="H174" s="102" t="str">
        <f>IFERROR(IF(VLOOKUP($A174,'Annex 2 EHV charges'!$A:$O,11,FALSE)=0,"",VLOOKUP($A174,'Annex 2 EHV charges'!$A:$O,11,FALSE)),"")</f>
        <v/>
      </c>
    </row>
    <row r="175" spans="1:8" x14ac:dyDescent="0.25">
      <c r="A175" s="95" t="str">
        <f t="array" ref="A175">IFERROR(INDEX('Annex 2 EHV charges'!#REF!, MATCH(0, IF(ISBLANK('Annex 2 EHV charges'!#REF!),1, COUNTIF(A$4:$A174, 'Annex 2 EHV charges'!#REF!)), 0)),"")</f>
        <v/>
      </c>
      <c r="B175" s="95" t="str">
        <f>IF($A175="","",VLOOKUP($A175,'Annex 2 EHV charges'!$A:$O,2,0))</f>
        <v/>
      </c>
      <c r="C175" s="96" t="str">
        <f>IF($A175="","",VLOOKUP($A175,'Annex 2 EHV charges'!$A:$O,3,0))</f>
        <v/>
      </c>
      <c r="D175" s="95" t="str">
        <f>IF($A175="","",VLOOKUP($A175,'Annex 2 EHV charges'!$A:$O,7,0))</f>
        <v/>
      </c>
      <c r="E175" s="100" t="str">
        <f>IFERROR(IF(VLOOKUP($A175,'Annex 2 EHV charges'!$A:$O,8,FALSE)=0,"",VLOOKUP($A175,'Annex 2 EHV charges'!$A:$O,8,FALSE)),"")</f>
        <v/>
      </c>
      <c r="F175" s="101" t="str">
        <f>IFERROR(IF(VLOOKUP($A175,'Annex 2 EHV charges'!$A:$O,9,FALSE)=0,"",VLOOKUP($A175,'Annex 2 EHV charges'!$A:$O,9,FALSE)),"")</f>
        <v/>
      </c>
      <c r="G175" s="102" t="str">
        <f>IFERROR(IF(VLOOKUP($A175,'Annex 2 EHV charges'!$A:$O,10,FALSE)=0,"",VLOOKUP($A175,'Annex 2 EHV charges'!$A:$O,10,FALSE)),"")</f>
        <v/>
      </c>
      <c r="H175" s="102" t="str">
        <f>IFERROR(IF(VLOOKUP($A175,'Annex 2 EHV charges'!$A:$O,11,FALSE)=0,"",VLOOKUP($A175,'Annex 2 EHV charges'!$A:$O,11,FALSE)),"")</f>
        <v/>
      </c>
    </row>
    <row r="176" spans="1:8" x14ac:dyDescent="0.25">
      <c r="A176" s="95" t="str">
        <f t="array" ref="A176">IFERROR(INDEX('Annex 2 EHV charges'!#REF!, MATCH(0, IF(ISBLANK('Annex 2 EHV charges'!#REF!),1, COUNTIF(A$4:$A175, 'Annex 2 EHV charges'!#REF!)), 0)),"")</f>
        <v/>
      </c>
      <c r="B176" s="95" t="str">
        <f>IF($A176="","",VLOOKUP($A176,'Annex 2 EHV charges'!$A:$O,2,0))</f>
        <v/>
      </c>
      <c r="C176" s="96" t="str">
        <f>IF($A176="","",VLOOKUP($A176,'Annex 2 EHV charges'!$A:$O,3,0))</f>
        <v/>
      </c>
      <c r="D176" s="95" t="str">
        <f>IF($A176="","",VLOOKUP($A176,'Annex 2 EHV charges'!$A:$O,7,0))</f>
        <v/>
      </c>
      <c r="E176" s="100" t="str">
        <f>IFERROR(IF(VLOOKUP($A176,'Annex 2 EHV charges'!$A:$O,8,FALSE)=0,"",VLOOKUP($A176,'Annex 2 EHV charges'!$A:$O,8,FALSE)),"")</f>
        <v/>
      </c>
      <c r="F176" s="101" t="str">
        <f>IFERROR(IF(VLOOKUP($A176,'Annex 2 EHV charges'!$A:$O,9,FALSE)=0,"",VLOOKUP($A176,'Annex 2 EHV charges'!$A:$O,9,FALSE)),"")</f>
        <v/>
      </c>
      <c r="G176" s="102" t="str">
        <f>IFERROR(IF(VLOOKUP($A176,'Annex 2 EHV charges'!$A:$O,10,FALSE)=0,"",VLOOKUP($A176,'Annex 2 EHV charges'!$A:$O,10,FALSE)),"")</f>
        <v/>
      </c>
      <c r="H176" s="102" t="str">
        <f>IFERROR(IF(VLOOKUP($A176,'Annex 2 EHV charges'!$A:$O,11,FALSE)=0,"",VLOOKUP($A176,'Annex 2 EHV charges'!$A:$O,11,FALSE)),"")</f>
        <v/>
      </c>
    </row>
    <row r="177" spans="1:8" x14ac:dyDescent="0.25">
      <c r="A177" s="95" t="str">
        <f t="array" ref="A177">IFERROR(INDEX('Annex 2 EHV charges'!#REF!, MATCH(0, IF(ISBLANK('Annex 2 EHV charges'!#REF!),1, COUNTIF(A$4:$A176, 'Annex 2 EHV charges'!#REF!)), 0)),"")</f>
        <v/>
      </c>
      <c r="B177" s="95" t="str">
        <f>IF($A177="","",VLOOKUP($A177,'Annex 2 EHV charges'!$A:$O,2,0))</f>
        <v/>
      </c>
      <c r="C177" s="96" t="str">
        <f>IF($A177="","",VLOOKUP($A177,'Annex 2 EHV charges'!$A:$O,3,0))</f>
        <v/>
      </c>
      <c r="D177" s="95" t="str">
        <f>IF($A177="","",VLOOKUP($A177,'Annex 2 EHV charges'!$A:$O,7,0))</f>
        <v/>
      </c>
      <c r="E177" s="100" t="str">
        <f>IFERROR(IF(VLOOKUP($A177,'Annex 2 EHV charges'!$A:$O,8,FALSE)=0,"",VLOOKUP($A177,'Annex 2 EHV charges'!$A:$O,8,FALSE)),"")</f>
        <v/>
      </c>
      <c r="F177" s="101" t="str">
        <f>IFERROR(IF(VLOOKUP($A177,'Annex 2 EHV charges'!$A:$O,9,FALSE)=0,"",VLOOKUP($A177,'Annex 2 EHV charges'!$A:$O,9,FALSE)),"")</f>
        <v/>
      </c>
      <c r="G177" s="102" t="str">
        <f>IFERROR(IF(VLOOKUP($A177,'Annex 2 EHV charges'!$A:$O,10,FALSE)=0,"",VLOOKUP($A177,'Annex 2 EHV charges'!$A:$O,10,FALSE)),"")</f>
        <v/>
      </c>
      <c r="H177" s="102" t="str">
        <f>IFERROR(IF(VLOOKUP($A177,'Annex 2 EHV charges'!$A:$O,11,FALSE)=0,"",VLOOKUP($A177,'Annex 2 EHV charges'!$A:$O,11,FALSE)),"")</f>
        <v/>
      </c>
    </row>
    <row r="178" spans="1:8" x14ac:dyDescent="0.25">
      <c r="A178" s="95" t="str">
        <f t="array" ref="A178">IFERROR(INDEX('Annex 2 EHV charges'!#REF!, MATCH(0, IF(ISBLANK('Annex 2 EHV charges'!#REF!),1, COUNTIF(A$4:$A177, 'Annex 2 EHV charges'!#REF!)), 0)),"")</f>
        <v/>
      </c>
      <c r="B178" s="95" t="str">
        <f>IF($A178="","",VLOOKUP($A178,'Annex 2 EHV charges'!$A:$O,2,0))</f>
        <v/>
      </c>
      <c r="C178" s="96" t="str">
        <f>IF($A178="","",VLOOKUP($A178,'Annex 2 EHV charges'!$A:$O,3,0))</f>
        <v/>
      </c>
      <c r="D178" s="95" t="str">
        <f>IF($A178="","",VLOOKUP($A178,'Annex 2 EHV charges'!$A:$O,7,0))</f>
        <v/>
      </c>
      <c r="E178" s="100" t="str">
        <f>IFERROR(IF(VLOOKUP($A178,'Annex 2 EHV charges'!$A:$O,8,FALSE)=0,"",VLOOKUP($A178,'Annex 2 EHV charges'!$A:$O,8,FALSE)),"")</f>
        <v/>
      </c>
      <c r="F178" s="101" t="str">
        <f>IFERROR(IF(VLOOKUP($A178,'Annex 2 EHV charges'!$A:$O,9,FALSE)=0,"",VLOOKUP($A178,'Annex 2 EHV charges'!$A:$O,9,FALSE)),"")</f>
        <v/>
      </c>
      <c r="G178" s="102" t="str">
        <f>IFERROR(IF(VLOOKUP($A178,'Annex 2 EHV charges'!$A:$O,10,FALSE)=0,"",VLOOKUP($A178,'Annex 2 EHV charges'!$A:$O,10,FALSE)),"")</f>
        <v/>
      </c>
      <c r="H178" s="102" t="str">
        <f>IFERROR(IF(VLOOKUP($A178,'Annex 2 EHV charges'!$A:$O,11,FALSE)=0,"",VLOOKUP($A178,'Annex 2 EHV charges'!$A:$O,11,FALSE)),"")</f>
        <v/>
      </c>
    </row>
    <row r="179" spans="1:8" x14ac:dyDescent="0.25">
      <c r="A179" s="95" t="str">
        <f t="array" ref="A179">IFERROR(INDEX('Annex 2 EHV charges'!#REF!, MATCH(0, IF(ISBLANK('Annex 2 EHV charges'!#REF!),1, COUNTIF(A$4:$A178, 'Annex 2 EHV charges'!#REF!)), 0)),"")</f>
        <v/>
      </c>
      <c r="B179" s="95" t="str">
        <f>IF($A179="","",VLOOKUP($A179,'Annex 2 EHV charges'!$A:$O,2,0))</f>
        <v/>
      </c>
      <c r="C179" s="96" t="str">
        <f>IF($A179="","",VLOOKUP($A179,'Annex 2 EHV charges'!$A:$O,3,0))</f>
        <v/>
      </c>
      <c r="D179" s="95" t="str">
        <f>IF($A179="","",VLOOKUP($A179,'Annex 2 EHV charges'!$A:$O,7,0))</f>
        <v/>
      </c>
      <c r="E179" s="100" t="str">
        <f>IFERROR(IF(VLOOKUP($A179,'Annex 2 EHV charges'!$A:$O,8,FALSE)=0,"",VLOOKUP($A179,'Annex 2 EHV charges'!$A:$O,8,FALSE)),"")</f>
        <v/>
      </c>
      <c r="F179" s="101" t="str">
        <f>IFERROR(IF(VLOOKUP($A179,'Annex 2 EHV charges'!$A:$O,9,FALSE)=0,"",VLOOKUP($A179,'Annex 2 EHV charges'!$A:$O,9,FALSE)),"")</f>
        <v/>
      </c>
      <c r="G179" s="102" t="str">
        <f>IFERROR(IF(VLOOKUP($A179,'Annex 2 EHV charges'!$A:$O,10,FALSE)=0,"",VLOOKUP($A179,'Annex 2 EHV charges'!$A:$O,10,FALSE)),"")</f>
        <v/>
      </c>
      <c r="H179" s="102" t="str">
        <f>IFERROR(IF(VLOOKUP($A179,'Annex 2 EHV charges'!$A:$O,11,FALSE)=0,"",VLOOKUP($A179,'Annex 2 EHV charges'!$A:$O,11,FALSE)),"")</f>
        <v/>
      </c>
    </row>
    <row r="180" spans="1:8" x14ac:dyDescent="0.25">
      <c r="A180" s="95" t="str">
        <f t="array" ref="A180">IFERROR(INDEX('Annex 2 EHV charges'!#REF!, MATCH(0, IF(ISBLANK('Annex 2 EHV charges'!#REF!),1, COUNTIF(A$4:$A179, 'Annex 2 EHV charges'!#REF!)), 0)),"")</f>
        <v/>
      </c>
      <c r="B180" s="95" t="str">
        <f>IF($A180="","",VLOOKUP($A180,'Annex 2 EHV charges'!$A:$O,2,0))</f>
        <v/>
      </c>
      <c r="C180" s="96" t="str">
        <f>IF($A180="","",VLOOKUP($A180,'Annex 2 EHV charges'!$A:$O,3,0))</f>
        <v/>
      </c>
      <c r="D180" s="95" t="str">
        <f>IF($A180="","",VLOOKUP($A180,'Annex 2 EHV charges'!$A:$O,7,0))</f>
        <v/>
      </c>
      <c r="E180" s="100" t="str">
        <f>IFERROR(IF(VLOOKUP($A180,'Annex 2 EHV charges'!$A:$O,8,FALSE)=0,"",VLOOKUP($A180,'Annex 2 EHV charges'!$A:$O,8,FALSE)),"")</f>
        <v/>
      </c>
      <c r="F180" s="101" t="str">
        <f>IFERROR(IF(VLOOKUP($A180,'Annex 2 EHV charges'!$A:$O,9,FALSE)=0,"",VLOOKUP($A180,'Annex 2 EHV charges'!$A:$O,9,FALSE)),"")</f>
        <v/>
      </c>
      <c r="G180" s="102" t="str">
        <f>IFERROR(IF(VLOOKUP($A180,'Annex 2 EHV charges'!$A:$O,10,FALSE)=0,"",VLOOKUP($A180,'Annex 2 EHV charges'!$A:$O,10,FALSE)),"")</f>
        <v/>
      </c>
      <c r="H180" s="102" t="str">
        <f>IFERROR(IF(VLOOKUP($A180,'Annex 2 EHV charges'!$A:$O,11,FALSE)=0,"",VLOOKUP($A180,'Annex 2 EHV charges'!$A:$O,11,FALSE)),"")</f>
        <v/>
      </c>
    </row>
    <row r="181" spans="1:8" x14ac:dyDescent="0.25">
      <c r="A181" s="95" t="str">
        <f t="array" ref="A181">IFERROR(INDEX('Annex 2 EHV charges'!#REF!, MATCH(0, IF(ISBLANK('Annex 2 EHV charges'!#REF!),1, COUNTIF(A$4:$A180, 'Annex 2 EHV charges'!#REF!)), 0)),"")</f>
        <v/>
      </c>
      <c r="B181" s="95" t="str">
        <f>IF($A181="","",VLOOKUP($A181,'Annex 2 EHV charges'!$A:$O,2,0))</f>
        <v/>
      </c>
      <c r="C181" s="96" t="str">
        <f>IF($A181="","",VLOOKUP($A181,'Annex 2 EHV charges'!$A:$O,3,0))</f>
        <v/>
      </c>
      <c r="D181" s="95" t="str">
        <f>IF($A181="","",VLOOKUP($A181,'Annex 2 EHV charges'!$A:$O,7,0))</f>
        <v/>
      </c>
      <c r="E181" s="100" t="str">
        <f>IFERROR(IF(VLOOKUP($A181,'Annex 2 EHV charges'!$A:$O,8,FALSE)=0,"",VLOOKUP($A181,'Annex 2 EHV charges'!$A:$O,8,FALSE)),"")</f>
        <v/>
      </c>
      <c r="F181" s="101" t="str">
        <f>IFERROR(IF(VLOOKUP($A181,'Annex 2 EHV charges'!$A:$O,9,FALSE)=0,"",VLOOKUP($A181,'Annex 2 EHV charges'!$A:$O,9,FALSE)),"")</f>
        <v/>
      </c>
      <c r="G181" s="102" t="str">
        <f>IFERROR(IF(VLOOKUP($A181,'Annex 2 EHV charges'!$A:$O,10,FALSE)=0,"",VLOOKUP($A181,'Annex 2 EHV charges'!$A:$O,10,FALSE)),"")</f>
        <v/>
      </c>
      <c r="H181" s="102" t="str">
        <f>IFERROR(IF(VLOOKUP($A181,'Annex 2 EHV charges'!$A:$O,11,FALSE)=0,"",VLOOKUP($A181,'Annex 2 EHV charges'!$A:$O,11,FALSE)),"")</f>
        <v/>
      </c>
    </row>
    <row r="182" spans="1:8" x14ac:dyDescent="0.25">
      <c r="A182" s="95" t="str">
        <f t="array" ref="A182">IFERROR(INDEX('Annex 2 EHV charges'!#REF!, MATCH(0, IF(ISBLANK('Annex 2 EHV charges'!#REF!),1, COUNTIF(A$4:$A181, 'Annex 2 EHV charges'!#REF!)), 0)),"")</f>
        <v/>
      </c>
      <c r="B182" s="95" t="str">
        <f>IF($A182="","",VLOOKUP($A182,'Annex 2 EHV charges'!$A:$O,2,0))</f>
        <v/>
      </c>
      <c r="C182" s="96" t="str">
        <f>IF($A182="","",VLOOKUP($A182,'Annex 2 EHV charges'!$A:$O,3,0))</f>
        <v/>
      </c>
      <c r="D182" s="95" t="str">
        <f>IF($A182="","",VLOOKUP($A182,'Annex 2 EHV charges'!$A:$O,7,0))</f>
        <v/>
      </c>
      <c r="E182" s="100" t="str">
        <f>IFERROR(IF(VLOOKUP($A182,'Annex 2 EHV charges'!$A:$O,8,FALSE)=0,"",VLOOKUP($A182,'Annex 2 EHV charges'!$A:$O,8,FALSE)),"")</f>
        <v/>
      </c>
      <c r="F182" s="101" t="str">
        <f>IFERROR(IF(VLOOKUP($A182,'Annex 2 EHV charges'!$A:$O,9,FALSE)=0,"",VLOOKUP($A182,'Annex 2 EHV charges'!$A:$O,9,FALSE)),"")</f>
        <v/>
      </c>
      <c r="G182" s="102" t="str">
        <f>IFERROR(IF(VLOOKUP($A182,'Annex 2 EHV charges'!$A:$O,10,FALSE)=0,"",VLOOKUP($A182,'Annex 2 EHV charges'!$A:$O,10,FALSE)),"")</f>
        <v/>
      </c>
      <c r="H182" s="102" t="str">
        <f>IFERROR(IF(VLOOKUP($A182,'Annex 2 EHV charges'!$A:$O,11,FALSE)=0,"",VLOOKUP($A182,'Annex 2 EHV charges'!$A:$O,11,FALSE)),"")</f>
        <v/>
      </c>
    </row>
    <row r="183" spans="1:8" x14ac:dyDescent="0.25">
      <c r="A183" s="95" t="str">
        <f t="array" ref="A183">IFERROR(INDEX('Annex 2 EHV charges'!#REF!, MATCH(0, IF(ISBLANK('Annex 2 EHV charges'!#REF!),1, COUNTIF(A$4:$A182, 'Annex 2 EHV charges'!#REF!)), 0)),"")</f>
        <v/>
      </c>
      <c r="B183" s="95" t="str">
        <f>IF($A183="","",VLOOKUP($A183,'Annex 2 EHV charges'!$A:$O,2,0))</f>
        <v/>
      </c>
      <c r="C183" s="96" t="str">
        <f>IF($A183="","",VLOOKUP($A183,'Annex 2 EHV charges'!$A:$O,3,0))</f>
        <v/>
      </c>
      <c r="D183" s="95" t="str">
        <f>IF($A183="","",VLOOKUP($A183,'Annex 2 EHV charges'!$A:$O,7,0))</f>
        <v/>
      </c>
      <c r="E183" s="100" t="str">
        <f>IFERROR(IF(VLOOKUP($A183,'Annex 2 EHV charges'!$A:$O,8,FALSE)=0,"",VLOOKUP($A183,'Annex 2 EHV charges'!$A:$O,8,FALSE)),"")</f>
        <v/>
      </c>
      <c r="F183" s="101" t="str">
        <f>IFERROR(IF(VLOOKUP($A183,'Annex 2 EHV charges'!$A:$O,9,FALSE)=0,"",VLOOKUP($A183,'Annex 2 EHV charges'!$A:$O,9,FALSE)),"")</f>
        <v/>
      </c>
      <c r="G183" s="102" t="str">
        <f>IFERROR(IF(VLOOKUP($A183,'Annex 2 EHV charges'!$A:$O,10,FALSE)=0,"",VLOOKUP($A183,'Annex 2 EHV charges'!$A:$O,10,FALSE)),"")</f>
        <v/>
      </c>
      <c r="H183" s="102" t="str">
        <f>IFERROR(IF(VLOOKUP($A183,'Annex 2 EHV charges'!$A:$O,11,FALSE)=0,"",VLOOKUP($A183,'Annex 2 EHV charges'!$A:$O,11,FALSE)),"")</f>
        <v/>
      </c>
    </row>
    <row r="184" spans="1:8" x14ac:dyDescent="0.25">
      <c r="A184" s="95" t="str">
        <f t="array" ref="A184">IFERROR(INDEX('Annex 2 EHV charges'!#REF!, MATCH(0, IF(ISBLANK('Annex 2 EHV charges'!#REF!),1, COUNTIF(A$4:$A183, 'Annex 2 EHV charges'!#REF!)), 0)),"")</f>
        <v/>
      </c>
      <c r="B184" s="95" t="str">
        <f>IF($A184="","",VLOOKUP($A184,'Annex 2 EHV charges'!$A:$O,2,0))</f>
        <v/>
      </c>
      <c r="C184" s="96" t="str">
        <f>IF($A184="","",VLOOKUP($A184,'Annex 2 EHV charges'!$A:$O,3,0))</f>
        <v/>
      </c>
      <c r="D184" s="95" t="str">
        <f>IF($A184="","",VLOOKUP($A184,'Annex 2 EHV charges'!$A:$O,7,0))</f>
        <v/>
      </c>
      <c r="E184" s="100" t="str">
        <f>IFERROR(IF(VLOOKUP($A184,'Annex 2 EHV charges'!$A:$O,8,FALSE)=0,"",VLOOKUP($A184,'Annex 2 EHV charges'!$A:$O,8,FALSE)),"")</f>
        <v/>
      </c>
      <c r="F184" s="101" t="str">
        <f>IFERROR(IF(VLOOKUP($A184,'Annex 2 EHV charges'!$A:$O,9,FALSE)=0,"",VLOOKUP($A184,'Annex 2 EHV charges'!$A:$O,9,FALSE)),"")</f>
        <v/>
      </c>
      <c r="G184" s="102" t="str">
        <f>IFERROR(IF(VLOOKUP($A184,'Annex 2 EHV charges'!$A:$O,10,FALSE)=0,"",VLOOKUP($A184,'Annex 2 EHV charges'!$A:$O,10,FALSE)),"")</f>
        <v/>
      </c>
      <c r="H184" s="102" t="str">
        <f>IFERROR(IF(VLOOKUP($A184,'Annex 2 EHV charges'!$A:$O,11,FALSE)=0,"",VLOOKUP($A184,'Annex 2 EHV charges'!$A:$O,11,FALSE)),"")</f>
        <v/>
      </c>
    </row>
    <row r="185" spans="1:8" x14ac:dyDescent="0.25">
      <c r="A185" s="95" t="str">
        <f t="array" ref="A185">IFERROR(INDEX('Annex 2 EHV charges'!#REF!, MATCH(0, IF(ISBLANK('Annex 2 EHV charges'!#REF!),1, COUNTIF(A$4:$A184, 'Annex 2 EHV charges'!#REF!)), 0)),"")</f>
        <v/>
      </c>
      <c r="B185" s="95" t="str">
        <f>IF($A185="","",VLOOKUP($A185,'Annex 2 EHV charges'!$A:$O,2,0))</f>
        <v/>
      </c>
      <c r="C185" s="96" t="str">
        <f>IF($A185="","",VLOOKUP($A185,'Annex 2 EHV charges'!$A:$O,3,0))</f>
        <v/>
      </c>
      <c r="D185" s="95" t="str">
        <f>IF($A185="","",VLOOKUP($A185,'Annex 2 EHV charges'!$A:$O,7,0))</f>
        <v/>
      </c>
      <c r="E185" s="100" t="str">
        <f>IFERROR(IF(VLOOKUP($A185,'Annex 2 EHV charges'!$A:$O,8,FALSE)=0,"",VLOOKUP($A185,'Annex 2 EHV charges'!$A:$O,8,FALSE)),"")</f>
        <v/>
      </c>
      <c r="F185" s="101" t="str">
        <f>IFERROR(IF(VLOOKUP($A185,'Annex 2 EHV charges'!$A:$O,9,FALSE)=0,"",VLOOKUP($A185,'Annex 2 EHV charges'!$A:$O,9,FALSE)),"")</f>
        <v/>
      </c>
      <c r="G185" s="102" t="str">
        <f>IFERROR(IF(VLOOKUP($A185,'Annex 2 EHV charges'!$A:$O,10,FALSE)=0,"",VLOOKUP($A185,'Annex 2 EHV charges'!$A:$O,10,FALSE)),"")</f>
        <v/>
      </c>
      <c r="H185" s="102" t="str">
        <f>IFERROR(IF(VLOOKUP($A185,'Annex 2 EHV charges'!$A:$O,11,FALSE)=0,"",VLOOKUP($A185,'Annex 2 EHV charges'!$A:$O,11,FALSE)),"")</f>
        <v/>
      </c>
    </row>
    <row r="186" spans="1:8" x14ac:dyDescent="0.25">
      <c r="A186" s="95" t="str">
        <f t="array" ref="A186">IFERROR(INDEX('Annex 2 EHV charges'!#REF!, MATCH(0, IF(ISBLANK('Annex 2 EHV charges'!#REF!),1, COUNTIF(A$4:$A185, 'Annex 2 EHV charges'!#REF!)), 0)),"")</f>
        <v/>
      </c>
      <c r="B186" s="95" t="str">
        <f>IF($A186="","",VLOOKUP($A186,'Annex 2 EHV charges'!$A:$O,2,0))</f>
        <v/>
      </c>
      <c r="C186" s="96" t="str">
        <f>IF($A186="","",VLOOKUP($A186,'Annex 2 EHV charges'!$A:$O,3,0))</f>
        <v/>
      </c>
      <c r="D186" s="95" t="str">
        <f>IF($A186="","",VLOOKUP($A186,'Annex 2 EHV charges'!$A:$O,7,0))</f>
        <v/>
      </c>
      <c r="E186" s="100" t="str">
        <f>IFERROR(IF(VLOOKUP($A186,'Annex 2 EHV charges'!$A:$O,8,FALSE)=0,"",VLOOKUP($A186,'Annex 2 EHV charges'!$A:$O,8,FALSE)),"")</f>
        <v/>
      </c>
      <c r="F186" s="101" t="str">
        <f>IFERROR(IF(VLOOKUP($A186,'Annex 2 EHV charges'!$A:$O,9,FALSE)=0,"",VLOOKUP($A186,'Annex 2 EHV charges'!$A:$O,9,FALSE)),"")</f>
        <v/>
      </c>
      <c r="G186" s="102" t="str">
        <f>IFERROR(IF(VLOOKUP($A186,'Annex 2 EHV charges'!$A:$O,10,FALSE)=0,"",VLOOKUP($A186,'Annex 2 EHV charges'!$A:$O,10,FALSE)),"")</f>
        <v/>
      </c>
      <c r="H186" s="102" t="str">
        <f>IFERROR(IF(VLOOKUP($A186,'Annex 2 EHV charges'!$A:$O,11,FALSE)=0,"",VLOOKUP($A186,'Annex 2 EHV charges'!$A:$O,11,FALSE)),"")</f>
        <v/>
      </c>
    </row>
    <row r="187" spans="1:8" x14ac:dyDescent="0.25">
      <c r="A187" s="95" t="str">
        <f t="array" ref="A187">IFERROR(INDEX('Annex 2 EHV charges'!#REF!, MATCH(0, IF(ISBLANK('Annex 2 EHV charges'!#REF!),1, COUNTIF(A$4:$A186, 'Annex 2 EHV charges'!#REF!)), 0)),"")</f>
        <v/>
      </c>
      <c r="B187" s="95" t="str">
        <f>IF($A187="","",VLOOKUP($A187,'Annex 2 EHV charges'!$A:$O,2,0))</f>
        <v/>
      </c>
      <c r="C187" s="96" t="str">
        <f>IF($A187="","",VLOOKUP($A187,'Annex 2 EHV charges'!$A:$O,3,0))</f>
        <v/>
      </c>
      <c r="D187" s="95" t="str">
        <f>IF($A187="","",VLOOKUP($A187,'Annex 2 EHV charges'!$A:$O,7,0))</f>
        <v/>
      </c>
      <c r="E187" s="100" t="str">
        <f>IFERROR(IF(VLOOKUP($A187,'Annex 2 EHV charges'!$A:$O,8,FALSE)=0,"",VLOOKUP($A187,'Annex 2 EHV charges'!$A:$O,8,FALSE)),"")</f>
        <v/>
      </c>
      <c r="F187" s="101" t="str">
        <f>IFERROR(IF(VLOOKUP($A187,'Annex 2 EHV charges'!$A:$O,9,FALSE)=0,"",VLOOKUP($A187,'Annex 2 EHV charges'!$A:$O,9,FALSE)),"")</f>
        <v/>
      </c>
      <c r="G187" s="102" t="str">
        <f>IFERROR(IF(VLOOKUP($A187,'Annex 2 EHV charges'!$A:$O,10,FALSE)=0,"",VLOOKUP($A187,'Annex 2 EHV charges'!$A:$O,10,FALSE)),"")</f>
        <v/>
      </c>
      <c r="H187" s="102" t="str">
        <f>IFERROR(IF(VLOOKUP($A187,'Annex 2 EHV charges'!$A:$O,11,FALSE)=0,"",VLOOKUP($A187,'Annex 2 EHV charges'!$A:$O,11,FALSE)),"")</f>
        <v/>
      </c>
    </row>
    <row r="188" spans="1:8" x14ac:dyDescent="0.25">
      <c r="A188" s="95" t="str">
        <f t="array" ref="A188">IFERROR(INDEX('Annex 2 EHV charges'!#REF!, MATCH(0, IF(ISBLANK('Annex 2 EHV charges'!#REF!),1, COUNTIF(A$4:$A187, 'Annex 2 EHV charges'!#REF!)), 0)),"")</f>
        <v/>
      </c>
      <c r="B188" s="95" t="str">
        <f>IF($A188="","",VLOOKUP($A188,'Annex 2 EHV charges'!$A:$O,2,0))</f>
        <v/>
      </c>
      <c r="C188" s="96" t="str">
        <f>IF($A188="","",VLOOKUP($A188,'Annex 2 EHV charges'!$A:$O,3,0))</f>
        <v/>
      </c>
      <c r="D188" s="95" t="str">
        <f>IF($A188="","",VLOOKUP($A188,'Annex 2 EHV charges'!$A:$O,7,0))</f>
        <v/>
      </c>
      <c r="E188" s="100" t="str">
        <f>IFERROR(IF(VLOOKUP($A188,'Annex 2 EHV charges'!$A:$O,8,FALSE)=0,"",VLOOKUP($A188,'Annex 2 EHV charges'!$A:$O,8,FALSE)),"")</f>
        <v/>
      </c>
      <c r="F188" s="101" t="str">
        <f>IFERROR(IF(VLOOKUP($A188,'Annex 2 EHV charges'!$A:$O,9,FALSE)=0,"",VLOOKUP($A188,'Annex 2 EHV charges'!$A:$O,9,FALSE)),"")</f>
        <v/>
      </c>
      <c r="G188" s="102" t="str">
        <f>IFERROR(IF(VLOOKUP($A188,'Annex 2 EHV charges'!$A:$O,10,FALSE)=0,"",VLOOKUP($A188,'Annex 2 EHV charges'!$A:$O,10,FALSE)),"")</f>
        <v/>
      </c>
      <c r="H188" s="102" t="str">
        <f>IFERROR(IF(VLOOKUP($A188,'Annex 2 EHV charges'!$A:$O,11,FALSE)=0,"",VLOOKUP($A188,'Annex 2 EHV charges'!$A:$O,11,FALSE)),"")</f>
        <v/>
      </c>
    </row>
    <row r="189" spans="1:8" x14ac:dyDescent="0.25">
      <c r="A189" s="95" t="str">
        <f t="array" ref="A189">IFERROR(INDEX('Annex 2 EHV charges'!#REF!, MATCH(0, IF(ISBLANK('Annex 2 EHV charges'!#REF!),1, COUNTIF(A$4:$A188, 'Annex 2 EHV charges'!#REF!)), 0)),"")</f>
        <v/>
      </c>
      <c r="B189" s="95" t="str">
        <f>IF($A189="","",VLOOKUP($A189,'Annex 2 EHV charges'!$A:$O,2,0))</f>
        <v/>
      </c>
      <c r="C189" s="96" t="str">
        <f>IF($A189="","",VLOOKUP($A189,'Annex 2 EHV charges'!$A:$O,3,0))</f>
        <v/>
      </c>
      <c r="D189" s="95" t="str">
        <f>IF($A189="","",VLOOKUP($A189,'Annex 2 EHV charges'!$A:$O,7,0))</f>
        <v/>
      </c>
      <c r="E189" s="100" t="str">
        <f>IFERROR(IF(VLOOKUP($A189,'Annex 2 EHV charges'!$A:$O,8,FALSE)=0,"",VLOOKUP($A189,'Annex 2 EHV charges'!$A:$O,8,FALSE)),"")</f>
        <v/>
      </c>
      <c r="F189" s="101" t="str">
        <f>IFERROR(IF(VLOOKUP($A189,'Annex 2 EHV charges'!$A:$O,9,FALSE)=0,"",VLOOKUP($A189,'Annex 2 EHV charges'!$A:$O,9,FALSE)),"")</f>
        <v/>
      </c>
      <c r="G189" s="102" t="str">
        <f>IFERROR(IF(VLOOKUP($A189,'Annex 2 EHV charges'!$A:$O,10,FALSE)=0,"",VLOOKUP($A189,'Annex 2 EHV charges'!$A:$O,10,FALSE)),"")</f>
        <v/>
      </c>
      <c r="H189" s="102" t="str">
        <f>IFERROR(IF(VLOOKUP($A189,'Annex 2 EHV charges'!$A:$O,11,FALSE)=0,"",VLOOKUP($A189,'Annex 2 EHV charges'!$A:$O,11,FALSE)),"")</f>
        <v/>
      </c>
    </row>
    <row r="190" spans="1:8" x14ac:dyDescent="0.25">
      <c r="A190" s="95" t="str">
        <f t="array" ref="A190">IFERROR(INDEX('Annex 2 EHV charges'!#REF!, MATCH(0, IF(ISBLANK('Annex 2 EHV charges'!#REF!),1, COUNTIF(A$4:$A189, 'Annex 2 EHV charges'!#REF!)), 0)),"")</f>
        <v/>
      </c>
      <c r="B190" s="95" t="str">
        <f>IF($A190="","",VLOOKUP($A190,'Annex 2 EHV charges'!$A:$O,2,0))</f>
        <v/>
      </c>
      <c r="C190" s="96" t="str">
        <f>IF($A190="","",VLOOKUP($A190,'Annex 2 EHV charges'!$A:$O,3,0))</f>
        <v/>
      </c>
      <c r="D190" s="95" t="str">
        <f>IF($A190="","",VLOOKUP($A190,'Annex 2 EHV charges'!$A:$O,7,0))</f>
        <v/>
      </c>
      <c r="E190" s="100" t="str">
        <f>IFERROR(IF(VLOOKUP($A190,'Annex 2 EHV charges'!$A:$O,8,FALSE)=0,"",VLOOKUP($A190,'Annex 2 EHV charges'!$A:$O,8,FALSE)),"")</f>
        <v/>
      </c>
      <c r="F190" s="101" t="str">
        <f>IFERROR(IF(VLOOKUP($A190,'Annex 2 EHV charges'!$A:$O,9,FALSE)=0,"",VLOOKUP($A190,'Annex 2 EHV charges'!$A:$O,9,FALSE)),"")</f>
        <v/>
      </c>
      <c r="G190" s="102" t="str">
        <f>IFERROR(IF(VLOOKUP($A190,'Annex 2 EHV charges'!$A:$O,10,FALSE)=0,"",VLOOKUP($A190,'Annex 2 EHV charges'!$A:$O,10,FALSE)),"")</f>
        <v/>
      </c>
      <c r="H190" s="102" t="str">
        <f>IFERROR(IF(VLOOKUP($A190,'Annex 2 EHV charges'!$A:$O,11,FALSE)=0,"",VLOOKUP($A190,'Annex 2 EHV charges'!$A:$O,11,FALSE)),"")</f>
        <v/>
      </c>
    </row>
    <row r="191" spans="1:8" x14ac:dyDescent="0.25">
      <c r="A191" s="95" t="str">
        <f t="array" ref="A191">IFERROR(INDEX('Annex 2 EHV charges'!#REF!, MATCH(0, IF(ISBLANK('Annex 2 EHV charges'!#REF!),1, COUNTIF(A$4:$A190, 'Annex 2 EHV charges'!#REF!)), 0)),"")</f>
        <v/>
      </c>
      <c r="B191" s="95" t="str">
        <f>IF($A191="","",VLOOKUP($A191,'Annex 2 EHV charges'!$A:$O,2,0))</f>
        <v/>
      </c>
      <c r="C191" s="96" t="str">
        <f>IF($A191="","",VLOOKUP($A191,'Annex 2 EHV charges'!$A:$O,3,0))</f>
        <v/>
      </c>
      <c r="D191" s="95" t="str">
        <f>IF($A191="","",VLOOKUP($A191,'Annex 2 EHV charges'!$A:$O,7,0))</f>
        <v/>
      </c>
      <c r="E191" s="100" t="str">
        <f>IFERROR(IF(VLOOKUP($A191,'Annex 2 EHV charges'!$A:$O,8,FALSE)=0,"",VLOOKUP($A191,'Annex 2 EHV charges'!$A:$O,8,FALSE)),"")</f>
        <v/>
      </c>
      <c r="F191" s="101" t="str">
        <f>IFERROR(IF(VLOOKUP($A191,'Annex 2 EHV charges'!$A:$O,9,FALSE)=0,"",VLOOKUP($A191,'Annex 2 EHV charges'!$A:$O,9,FALSE)),"")</f>
        <v/>
      </c>
      <c r="G191" s="102" t="str">
        <f>IFERROR(IF(VLOOKUP($A191,'Annex 2 EHV charges'!$A:$O,10,FALSE)=0,"",VLOOKUP($A191,'Annex 2 EHV charges'!$A:$O,10,FALSE)),"")</f>
        <v/>
      </c>
      <c r="H191" s="102" t="str">
        <f>IFERROR(IF(VLOOKUP($A191,'Annex 2 EHV charges'!$A:$O,11,FALSE)=0,"",VLOOKUP($A191,'Annex 2 EHV charges'!$A:$O,11,FALSE)),"")</f>
        <v/>
      </c>
    </row>
    <row r="192" spans="1:8" x14ac:dyDescent="0.25">
      <c r="A192" s="95" t="str">
        <f t="array" ref="A192">IFERROR(INDEX('Annex 2 EHV charges'!#REF!, MATCH(0, IF(ISBLANK('Annex 2 EHV charges'!#REF!),1, COUNTIF(A$4:$A191, 'Annex 2 EHV charges'!#REF!)), 0)),"")</f>
        <v/>
      </c>
      <c r="B192" s="95" t="str">
        <f>IF($A192="","",VLOOKUP($A192,'Annex 2 EHV charges'!$A:$O,2,0))</f>
        <v/>
      </c>
      <c r="C192" s="96" t="str">
        <f>IF($A192="","",VLOOKUP($A192,'Annex 2 EHV charges'!$A:$O,3,0))</f>
        <v/>
      </c>
      <c r="D192" s="95" t="str">
        <f>IF($A192="","",VLOOKUP($A192,'Annex 2 EHV charges'!$A:$O,7,0))</f>
        <v/>
      </c>
      <c r="E192" s="100" t="str">
        <f>IFERROR(IF(VLOOKUP($A192,'Annex 2 EHV charges'!$A:$O,8,FALSE)=0,"",VLOOKUP($A192,'Annex 2 EHV charges'!$A:$O,8,FALSE)),"")</f>
        <v/>
      </c>
      <c r="F192" s="101" t="str">
        <f>IFERROR(IF(VLOOKUP($A192,'Annex 2 EHV charges'!$A:$O,9,FALSE)=0,"",VLOOKUP($A192,'Annex 2 EHV charges'!$A:$O,9,FALSE)),"")</f>
        <v/>
      </c>
      <c r="G192" s="102" t="str">
        <f>IFERROR(IF(VLOOKUP($A192,'Annex 2 EHV charges'!$A:$O,10,FALSE)=0,"",VLOOKUP($A192,'Annex 2 EHV charges'!$A:$O,10,FALSE)),"")</f>
        <v/>
      </c>
      <c r="H192" s="102" t="str">
        <f>IFERROR(IF(VLOOKUP($A192,'Annex 2 EHV charges'!$A:$O,11,FALSE)=0,"",VLOOKUP($A192,'Annex 2 EHV charges'!$A:$O,11,FALSE)),"")</f>
        <v/>
      </c>
    </row>
    <row r="193" spans="1:8" x14ac:dyDescent="0.25">
      <c r="A193" s="95" t="str">
        <f t="array" ref="A193">IFERROR(INDEX('Annex 2 EHV charges'!#REF!, MATCH(0, IF(ISBLANK('Annex 2 EHV charges'!#REF!),1, COUNTIF(A$4:$A192, 'Annex 2 EHV charges'!#REF!)), 0)),"")</f>
        <v/>
      </c>
      <c r="B193" s="95" t="str">
        <f>IF($A193="","",VLOOKUP($A193,'Annex 2 EHV charges'!$A:$O,2,0))</f>
        <v/>
      </c>
      <c r="C193" s="96" t="str">
        <f>IF($A193="","",VLOOKUP($A193,'Annex 2 EHV charges'!$A:$O,3,0))</f>
        <v/>
      </c>
      <c r="D193" s="95" t="str">
        <f>IF($A193="","",VLOOKUP($A193,'Annex 2 EHV charges'!$A:$O,7,0))</f>
        <v/>
      </c>
      <c r="E193" s="100" t="str">
        <f>IFERROR(IF(VLOOKUP($A193,'Annex 2 EHV charges'!$A:$O,8,FALSE)=0,"",VLOOKUP($A193,'Annex 2 EHV charges'!$A:$O,8,FALSE)),"")</f>
        <v/>
      </c>
      <c r="F193" s="101" t="str">
        <f>IFERROR(IF(VLOOKUP($A193,'Annex 2 EHV charges'!$A:$O,9,FALSE)=0,"",VLOOKUP($A193,'Annex 2 EHV charges'!$A:$O,9,FALSE)),"")</f>
        <v/>
      </c>
      <c r="G193" s="102" t="str">
        <f>IFERROR(IF(VLOOKUP($A193,'Annex 2 EHV charges'!$A:$O,10,FALSE)=0,"",VLOOKUP($A193,'Annex 2 EHV charges'!$A:$O,10,FALSE)),"")</f>
        <v/>
      </c>
      <c r="H193" s="102" t="str">
        <f>IFERROR(IF(VLOOKUP($A193,'Annex 2 EHV charges'!$A:$O,11,FALSE)=0,"",VLOOKUP($A193,'Annex 2 EHV charges'!$A:$O,11,FALSE)),"")</f>
        <v/>
      </c>
    </row>
    <row r="194" spans="1:8" x14ac:dyDescent="0.25">
      <c r="A194" s="95" t="str">
        <f t="array" ref="A194">IFERROR(INDEX('Annex 2 EHV charges'!#REF!, MATCH(0, IF(ISBLANK('Annex 2 EHV charges'!#REF!),1, COUNTIF(A$4:$A193, 'Annex 2 EHV charges'!#REF!)), 0)),"")</f>
        <v/>
      </c>
      <c r="B194" s="95" t="str">
        <f>IF($A194="","",VLOOKUP($A194,'Annex 2 EHV charges'!$A:$O,2,0))</f>
        <v/>
      </c>
      <c r="C194" s="96" t="str">
        <f>IF($A194="","",VLOOKUP($A194,'Annex 2 EHV charges'!$A:$O,3,0))</f>
        <v/>
      </c>
      <c r="D194" s="95" t="str">
        <f>IF($A194="","",VLOOKUP($A194,'Annex 2 EHV charges'!$A:$O,7,0))</f>
        <v/>
      </c>
      <c r="E194" s="100" t="str">
        <f>IFERROR(IF(VLOOKUP($A194,'Annex 2 EHV charges'!$A:$O,8,FALSE)=0,"",VLOOKUP($A194,'Annex 2 EHV charges'!$A:$O,8,FALSE)),"")</f>
        <v/>
      </c>
      <c r="F194" s="101" t="str">
        <f>IFERROR(IF(VLOOKUP($A194,'Annex 2 EHV charges'!$A:$O,9,FALSE)=0,"",VLOOKUP($A194,'Annex 2 EHV charges'!$A:$O,9,FALSE)),"")</f>
        <v/>
      </c>
      <c r="G194" s="102" t="str">
        <f>IFERROR(IF(VLOOKUP($A194,'Annex 2 EHV charges'!$A:$O,10,FALSE)=0,"",VLOOKUP($A194,'Annex 2 EHV charges'!$A:$O,10,FALSE)),"")</f>
        <v/>
      </c>
      <c r="H194" s="102" t="str">
        <f>IFERROR(IF(VLOOKUP($A194,'Annex 2 EHV charges'!$A:$O,11,FALSE)=0,"",VLOOKUP($A194,'Annex 2 EHV charges'!$A:$O,11,FALSE)),"")</f>
        <v/>
      </c>
    </row>
    <row r="195" spans="1:8" x14ac:dyDescent="0.25">
      <c r="A195" s="95" t="str">
        <f t="array" ref="A195">IFERROR(INDEX('Annex 2 EHV charges'!#REF!, MATCH(0, IF(ISBLANK('Annex 2 EHV charges'!#REF!),1, COUNTIF(A$4:$A194, 'Annex 2 EHV charges'!#REF!)), 0)),"")</f>
        <v/>
      </c>
      <c r="B195" s="95" t="str">
        <f>IF($A195="","",VLOOKUP($A195,'Annex 2 EHV charges'!$A:$O,2,0))</f>
        <v/>
      </c>
      <c r="C195" s="96" t="str">
        <f>IF($A195="","",VLOOKUP($A195,'Annex 2 EHV charges'!$A:$O,3,0))</f>
        <v/>
      </c>
      <c r="D195" s="95" t="str">
        <f>IF($A195="","",VLOOKUP($A195,'Annex 2 EHV charges'!$A:$O,7,0))</f>
        <v/>
      </c>
      <c r="E195" s="100" t="str">
        <f>IFERROR(IF(VLOOKUP($A195,'Annex 2 EHV charges'!$A:$O,8,FALSE)=0,"",VLOOKUP($A195,'Annex 2 EHV charges'!$A:$O,8,FALSE)),"")</f>
        <v/>
      </c>
      <c r="F195" s="101" t="str">
        <f>IFERROR(IF(VLOOKUP($A195,'Annex 2 EHV charges'!$A:$O,9,FALSE)=0,"",VLOOKUP($A195,'Annex 2 EHV charges'!$A:$O,9,FALSE)),"")</f>
        <v/>
      </c>
      <c r="G195" s="102" t="str">
        <f>IFERROR(IF(VLOOKUP($A195,'Annex 2 EHV charges'!$A:$O,10,FALSE)=0,"",VLOOKUP($A195,'Annex 2 EHV charges'!$A:$O,10,FALSE)),"")</f>
        <v/>
      </c>
      <c r="H195" s="102" t="str">
        <f>IFERROR(IF(VLOOKUP($A195,'Annex 2 EHV charges'!$A:$O,11,FALSE)=0,"",VLOOKUP($A195,'Annex 2 EHV charges'!$A:$O,11,FALSE)),"")</f>
        <v/>
      </c>
    </row>
    <row r="196" spans="1:8" x14ac:dyDescent="0.25">
      <c r="A196" s="95" t="str">
        <f t="array" ref="A196">IFERROR(INDEX('Annex 2 EHV charges'!#REF!, MATCH(0, IF(ISBLANK('Annex 2 EHV charges'!#REF!),1, COUNTIF(A$4:$A195, 'Annex 2 EHV charges'!#REF!)), 0)),"")</f>
        <v/>
      </c>
      <c r="B196" s="95" t="str">
        <f>IF($A196="","",VLOOKUP($A196,'Annex 2 EHV charges'!$A:$O,2,0))</f>
        <v/>
      </c>
      <c r="C196" s="96" t="str">
        <f>IF($A196="","",VLOOKUP($A196,'Annex 2 EHV charges'!$A:$O,3,0))</f>
        <v/>
      </c>
      <c r="D196" s="95" t="str">
        <f>IF($A196="","",VLOOKUP($A196,'Annex 2 EHV charges'!$A:$O,7,0))</f>
        <v/>
      </c>
      <c r="E196" s="100" t="str">
        <f>IFERROR(IF(VLOOKUP($A196,'Annex 2 EHV charges'!$A:$O,8,FALSE)=0,"",VLOOKUP($A196,'Annex 2 EHV charges'!$A:$O,8,FALSE)),"")</f>
        <v/>
      </c>
      <c r="F196" s="101" t="str">
        <f>IFERROR(IF(VLOOKUP($A196,'Annex 2 EHV charges'!$A:$O,9,FALSE)=0,"",VLOOKUP($A196,'Annex 2 EHV charges'!$A:$O,9,FALSE)),"")</f>
        <v/>
      </c>
      <c r="G196" s="102" t="str">
        <f>IFERROR(IF(VLOOKUP($A196,'Annex 2 EHV charges'!$A:$O,10,FALSE)=0,"",VLOOKUP($A196,'Annex 2 EHV charges'!$A:$O,10,FALSE)),"")</f>
        <v/>
      </c>
      <c r="H196" s="102" t="str">
        <f>IFERROR(IF(VLOOKUP($A196,'Annex 2 EHV charges'!$A:$O,11,FALSE)=0,"",VLOOKUP($A196,'Annex 2 EHV charges'!$A:$O,11,FALSE)),"")</f>
        <v/>
      </c>
    </row>
    <row r="197" spans="1:8" x14ac:dyDescent="0.25">
      <c r="A197" s="95" t="str">
        <f t="array" ref="A197">IFERROR(INDEX('Annex 2 EHV charges'!#REF!, MATCH(0, IF(ISBLANK('Annex 2 EHV charges'!#REF!),1, COUNTIF(A$4:$A196, 'Annex 2 EHV charges'!#REF!)), 0)),"")</f>
        <v/>
      </c>
      <c r="B197" s="95" t="str">
        <f>IF($A197="","",VLOOKUP($A197,'Annex 2 EHV charges'!$A:$O,2,0))</f>
        <v/>
      </c>
      <c r="C197" s="96" t="str">
        <f>IF($A197="","",VLOOKUP($A197,'Annex 2 EHV charges'!$A:$O,3,0))</f>
        <v/>
      </c>
      <c r="D197" s="95" t="str">
        <f>IF($A197="","",VLOOKUP($A197,'Annex 2 EHV charges'!$A:$O,7,0))</f>
        <v/>
      </c>
      <c r="E197" s="100" t="str">
        <f>IFERROR(IF(VLOOKUP($A197,'Annex 2 EHV charges'!$A:$O,8,FALSE)=0,"",VLOOKUP($A197,'Annex 2 EHV charges'!$A:$O,8,FALSE)),"")</f>
        <v/>
      </c>
      <c r="F197" s="101" t="str">
        <f>IFERROR(IF(VLOOKUP($A197,'Annex 2 EHV charges'!$A:$O,9,FALSE)=0,"",VLOOKUP($A197,'Annex 2 EHV charges'!$A:$O,9,FALSE)),"")</f>
        <v/>
      </c>
      <c r="G197" s="102" t="str">
        <f>IFERROR(IF(VLOOKUP($A197,'Annex 2 EHV charges'!$A:$O,10,FALSE)=0,"",VLOOKUP($A197,'Annex 2 EHV charges'!$A:$O,10,FALSE)),"")</f>
        <v/>
      </c>
      <c r="H197" s="102" t="str">
        <f>IFERROR(IF(VLOOKUP($A197,'Annex 2 EHV charges'!$A:$O,11,FALSE)=0,"",VLOOKUP($A197,'Annex 2 EHV charges'!$A:$O,11,FALSE)),"")</f>
        <v/>
      </c>
    </row>
    <row r="198" spans="1:8" x14ac:dyDescent="0.25">
      <c r="A198" s="95" t="str">
        <f t="array" ref="A198">IFERROR(INDEX('Annex 2 EHV charges'!#REF!, MATCH(0, IF(ISBLANK('Annex 2 EHV charges'!#REF!),1, COUNTIF(A$4:$A197, 'Annex 2 EHV charges'!#REF!)), 0)),"")</f>
        <v/>
      </c>
      <c r="B198" s="95" t="str">
        <f>IF($A198="","",VLOOKUP($A198,'Annex 2 EHV charges'!$A:$O,2,0))</f>
        <v/>
      </c>
      <c r="C198" s="96" t="str">
        <f>IF($A198="","",VLOOKUP($A198,'Annex 2 EHV charges'!$A:$O,3,0))</f>
        <v/>
      </c>
      <c r="D198" s="95" t="str">
        <f>IF($A198="","",VLOOKUP($A198,'Annex 2 EHV charges'!$A:$O,7,0))</f>
        <v/>
      </c>
      <c r="E198" s="100" t="str">
        <f>IFERROR(IF(VLOOKUP($A198,'Annex 2 EHV charges'!$A:$O,8,FALSE)=0,"",VLOOKUP($A198,'Annex 2 EHV charges'!$A:$O,8,FALSE)),"")</f>
        <v/>
      </c>
      <c r="F198" s="101" t="str">
        <f>IFERROR(IF(VLOOKUP($A198,'Annex 2 EHV charges'!$A:$O,9,FALSE)=0,"",VLOOKUP($A198,'Annex 2 EHV charges'!$A:$O,9,FALSE)),"")</f>
        <v/>
      </c>
      <c r="G198" s="102" t="str">
        <f>IFERROR(IF(VLOOKUP($A198,'Annex 2 EHV charges'!$A:$O,10,FALSE)=0,"",VLOOKUP($A198,'Annex 2 EHV charges'!$A:$O,10,FALSE)),"")</f>
        <v/>
      </c>
      <c r="H198" s="102" t="str">
        <f>IFERROR(IF(VLOOKUP($A198,'Annex 2 EHV charges'!$A:$O,11,FALSE)=0,"",VLOOKUP($A198,'Annex 2 EHV charges'!$A:$O,11,FALSE)),"")</f>
        <v/>
      </c>
    </row>
    <row r="199" spans="1:8" x14ac:dyDescent="0.25">
      <c r="A199" s="95" t="str">
        <f t="array" ref="A199">IFERROR(INDEX('Annex 2 EHV charges'!#REF!, MATCH(0, IF(ISBLANK('Annex 2 EHV charges'!#REF!),1, COUNTIF(A$4:$A198, 'Annex 2 EHV charges'!#REF!)), 0)),"")</f>
        <v/>
      </c>
      <c r="B199" s="95" t="str">
        <f>IF($A199="","",VLOOKUP($A199,'Annex 2 EHV charges'!$A:$O,2,0))</f>
        <v/>
      </c>
      <c r="C199" s="96" t="str">
        <f>IF($A199="","",VLOOKUP($A199,'Annex 2 EHV charges'!$A:$O,3,0))</f>
        <v/>
      </c>
      <c r="D199" s="95" t="str">
        <f>IF($A199="","",VLOOKUP($A199,'Annex 2 EHV charges'!$A:$O,7,0))</f>
        <v/>
      </c>
      <c r="E199" s="100" t="str">
        <f>IFERROR(IF(VLOOKUP($A199,'Annex 2 EHV charges'!$A:$O,8,FALSE)=0,"",VLOOKUP($A199,'Annex 2 EHV charges'!$A:$O,8,FALSE)),"")</f>
        <v/>
      </c>
      <c r="F199" s="101" t="str">
        <f>IFERROR(IF(VLOOKUP($A199,'Annex 2 EHV charges'!$A:$O,9,FALSE)=0,"",VLOOKUP($A199,'Annex 2 EHV charges'!$A:$O,9,FALSE)),"")</f>
        <v/>
      </c>
      <c r="G199" s="102" t="str">
        <f>IFERROR(IF(VLOOKUP($A199,'Annex 2 EHV charges'!$A:$O,10,FALSE)=0,"",VLOOKUP($A199,'Annex 2 EHV charges'!$A:$O,10,FALSE)),"")</f>
        <v/>
      </c>
      <c r="H199" s="102" t="str">
        <f>IFERROR(IF(VLOOKUP($A199,'Annex 2 EHV charges'!$A:$O,11,FALSE)=0,"",VLOOKUP($A199,'Annex 2 EHV charges'!$A:$O,11,FALSE)),"")</f>
        <v/>
      </c>
    </row>
    <row r="200" spans="1:8" x14ac:dyDescent="0.25">
      <c r="A200" s="95" t="str">
        <f t="array" ref="A200">IFERROR(INDEX('Annex 2 EHV charges'!#REF!, MATCH(0, IF(ISBLANK('Annex 2 EHV charges'!#REF!),1, COUNTIF(A$4:$A199, 'Annex 2 EHV charges'!#REF!)), 0)),"")</f>
        <v/>
      </c>
      <c r="B200" s="95" t="str">
        <f>IF($A200="","",VLOOKUP($A200,'Annex 2 EHV charges'!$A:$O,2,0))</f>
        <v/>
      </c>
      <c r="C200" s="96" t="str">
        <f>IF($A200="","",VLOOKUP($A200,'Annex 2 EHV charges'!$A:$O,3,0))</f>
        <v/>
      </c>
      <c r="D200" s="95" t="str">
        <f>IF($A200="","",VLOOKUP($A200,'Annex 2 EHV charges'!$A:$O,7,0))</f>
        <v/>
      </c>
      <c r="E200" s="100" t="str">
        <f>IFERROR(IF(VLOOKUP($A200,'Annex 2 EHV charges'!$A:$O,8,FALSE)=0,"",VLOOKUP($A200,'Annex 2 EHV charges'!$A:$O,8,FALSE)),"")</f>
        <v/>
      </c>
      <c r="F200" s="101" t="str">
        <f>IFERROR(IF(VLOOKUP($A200,'Annex 2 EHV charges'!$A:$O,9,FALSE)=0,"",VLOOKUP($A200,'Annex 2 EHV charges'!$A:$O,9,FALSE)),"")</f>
        <v/>
      </c>
      <c r="G200" s="102" t="str">
        <f>IFERROR(IF(VLOOKUP($A200,'Annex 2 EHV charges'!$A:$O,10,FALSE)=0,"",VLOOKUP($A200,'Annex 2 EHV charges'!$A:$O,10,FALSE)),"")</f>
        <v/>
      </c>
      <c r="H200" s="102" t="str">
        <f>IFERROR(IF(VLOOKUP($A200,'Annex 2 EHV charges'!$A:$O,11,FALSE)=0,"",VLOOKUP($A200,'Annex 2 EHV charges'!$A:$O,11,FALSE)),"")</f>
        <v/>
      </c>
    </row>
    <row r="201" spans="1:8" x14ac:dyDescent="0.25">
      <c r="A201" s="95" t="str">
        <f t="array" ref="A201">IFERROR(INDEX('Annex 2 EHV charges'!#REF!, MATCH(0, IF(ISBLANK('Annex 2 EHV charges'!#REF!),1, COUNTIF(A$4:$A200, 'Annex 2 EHV charges'!#REF!)), 0)),"")</f>
        <v/>
      </c>
      <c r="B201" s="95" t="str">
        <f>IF($A201="","",VLOOKUP($A201,'Annex 2 EHV charges'!$A:$O,2,0))</f>
        <v/>
      </c>
      <c r="C201" s="96" t="str">
        <f>IF($A201="","",VLOOKUP($A201,'Annex 2 EHV charges'!$A:$O,3,0))</f>
        <v/>
      </c>
      <c r="D201" s="95" t="str">
        <f>IF($A201="","",VLOOKUP($A201,'Annex 2 EHV charges'!$A:$O,7,0))</f>
        <v/>
      </c>
      <c r="E201" s="100" t="str">
        <f>IFERROR(IF(VLOOKUP($A201,'Annex 2 EHV charges'!$A:$O,8,FALSE)=0,"",VLOOKUP($A201,'Annex 2 EHV charges'!$A:$O,8,FALSE)),"")</f>
        <v/>
      </c>
      <c r="F201" s="101" t="str">
        <f>IFERROR(IF(VLOOKUP($A201,'Annex 2 EHV charges'!$A:$O,9,FALSE)=0,"",VLOOKUP($A201,'Annex 2 EHV charges'!$A:$O,9,FALSE)),"")</f>
        <v/>
      </c>
      <c r="G201" s="102" t="str">
        <f>IFERROR(IF(VLOOKUP($A201,'Annex 2 EHV charges'!$A:$O,10,FALSE)=0,"",VLOOKUP($A201,'Annex 2 EHV charges'!$A:$O,10,FALSE)),"")</f>
        <v/>
      </c>
      <c r="H201" s="102" t="str">
        <f>IFERROR(IF(VLOOKUP($A201,'Annex 2 EHV charges'!$A:$O,11,FALSE)=0,"",VLOOKUP($A201,'Annex 2 EHV charges'!$A:$O,11,FALSE)),"")</f>
        <v/>
      </c>
    </row>
    <row r="202" spans="1:8" x14ac:dyDescent="0.25">
      <c r="A202" s="95" t="str">
        <f t="array" ref="A202">IFERROR(INDEX('Annex 2 EHV charges'!#REF!, MATCH(0, IF(ISBLANK('Annex 2 EHV charges'!#REF!),1, COUNTIF(A$4:$A201, 'Annex 2 EHV charges'!#REF!)), 0)),"")</f>
        <v/>
      </c>
      <c r="B202" s="95" t="str">
        <f>IF($A202="","",VLOOKUP($A202,'Annex 2 EHV charges'!$A:$O,2,0))</f>
        <v/>
      </c>
      <c r="C202" s="96" t="str">
        <f>IF($A202="","",VLOOKUP($A202,'Annex 2 EHV charges'!$A:$O,3,0))</f>
        <v/>
      </c>
      <c r="D202" s="95" t="str">
        <f>IF($A202="","",VLOOKUP($A202,'Annex 2 EHV charges'!$A:$O,7,0))</f>
        <v/>
      </c>
      <c r="E202" s="100" t="str">
        <f>IFERROR(IF(VLOOKUP($A202,'Annex 2 EHV charges'!$A:$O,8,FALSE)=0,"",VLOOKUP($A202,'Annex 2 EHV charges'!$A:$O,8,FALSE)),"")</f>
        <v/>
      </c>
      <c r="F202" s="101" t="str">
        <f>IFERROR(IF(VLOOKUP($A202,'Annex 2 EHV charges'!$A:$O,9,FALSE)=0,"",VLOOKUP($A202,'Annex 2 EHV charges'!$A:$O,9,FALSE)),"")</f>
        <v/>
      </c>
      <c r="G202" s="102" t="str">
        <f>IFERROR(IF(VLOOKUP($A202,'Annex 2 EHV charges'!$A:$O,10,FALSE)=0,"",VLOOKUP($A202,'Annex 2 EHV charges'!$A:$O,10,FALSE)),"")</f>
        <v/>
      </c>
      <c r="H202" s="102" t="str">
        <f>IFERROR(IF(VLOOKUP($A202,'Annex 2 EHV charges'!$A:$O,11,FALSE)=0,"",VLOOKUP($A202,'Annex 2 EHV charges'!$A:$O,11,FALSE)),"")</f>
        <v/>
      </c>
    </row>
    <row r="203" spans="1:8" x14ac:dyDescent="0.25">
      <c r="A203" s="95" t="str">
        <f t="array" ref="A203">IFERROR(INDEX('Annex 2 EHV charges'!#REF!, MATCH(0, IF(ISBLANK('Annex 2 EHV charges'!#REF!),1, COUNTIF(A$4:$A202, 'Annex 2 EHV charges'!#REF!)), 0)),"")</f>
        <v/>
      </c>
      <c r="B203" s="95" t="str">
        <f>IF($A203="","",VLOOKUP($A203,'Annex 2 EHV charges'!$A:$O,2,0))</f>
        <v/>
      </c>
      <c r="C203" s="96" t="str">
        <f>IF($A203="","",VLOOKUP($A203,'Annex 2 EHV charges'!$A:$O,3,0))</f>
        <v/>
      </c>
      <c r="D203" s="95" t="str">
        <f>IF($A203="","",VLOOKUP($A203,'Annex 2 EHV charges'!$A:$O,7,0))</f>
        <v/>
      </c>
      <c r="E203" s="100" t="str">
        <f>IFERROR(IF(VLOOKUP($A203,'Annex 2 EHV charges'!$A:$O,8,FALSE)=0,"",VLOOKUP($A203,'Annex 2 EHV charges'!$A:$O,8,FALSE)),"")</f>
        <v/>
      </c>
      <c r="F203" s="101" t="str">
        <f>IFERROR(IF(VLOOKUP($A203,'Annex 2 EHV charges'!$A:$O,9,FALSE)=0,"",VLOOKUP($A203,'Annex 2 EHV charges'!$A:$O,9,FALSE)),"")</f>
        <v/>
      </c>
      <c r="G203" s="102" t="str">
        <f>IFERROR(IF(VLOOKUP($A203,'Annex 2 EHV charges'!$A:$O,10,FALSE)=0,"",VLOOKUP($A203,'Annex 2 EHV charges'!$A:$O,10,FALSE)),"")</f>
        <v/>
      </c>
      <c r="H203" s="102" t="str">
        <f>IFERROR(IF(VLOOKUP($A203,'Annex 2 EHV charges'!$A:$O,11,FALSE)=0,"",VLOOKUP($A203,'Annex 2 EHV charges'!$A:$O,11,FALSE)),"")</f>
        <v/>
      </c>
    </row>
    <row r="204" spans="1:8" x14ac:dyDescent="0.25">
      <c r="A204" s="95" t="str">
        <f t="array" ref="A204">IFERROR(INDEX('Annex 2 EHV charges'!#REF!, MATCH(0, IF(ISBLANK('Annex 2 EHV charges'!#REF!),1, COUNTIF(A$4:$A203, 'Annex 2 EHV charges'!#REF!)), 0)),"")</f>
        <v/>
      </c>
      <c r="B204" s="95" t="str">
        <f>IF($A204="","",VLOOKUP($A204,'Annex 2 EHV charges'!$A:$O,2,0))</f>
        <v/>
      </c>
      <c r="C204" s="96" t="str">
        <f>IF($A204="","",VLOOKUP($A204,'Annex 2 EHV charges'!$A:$O,3,0))</f>
        <v/>
      </c>
      <c r="D204" s="95" t="str">
        <f>IF($A204="","",VLOOKUP($A204,'Annex 2 EHV charges'!$A:$O,7,0))</f>
        <v/>
      </c>
      <c r="E204" s="100" t="str">
        <f>IFERROR(IF(VLOOKUP($A204,'Annex 2 EHV charges'!$A:$O,8,FALSE)=0,"",VLOOKUP($A204,'Annex 2 EHV charges'!$A:$O,8,FALSE)),"")</f>
        <v/>
      </c>
      <c r="F204" s="101" t="str">
        <f>IFERROR(IF(VLOOKUP($A204,'Annex 2 EHV charges'!$A:$O,9,FALSE)=0,"",VLOOKUP($A204,'Annex 2 EHV charges'!$A:$O,9,FALSE)),"")</f>
        <v/>
      </c>
      <c r="G204" s="102" t="str">
        <f>IFERROR(IF(VLOOKUP($A204,'Annex 2 EHV charges'!$A:$O,10,FALSE)=0,"",VLOOKUP($A204,'Annex 2 EHV charges'!$A:$O,10,FALSE)),"")</f>
        <v/>
      </c>
      <c r="H204" s="102" t="str">
        <f>IFERROR(IF(VLOOKUP($A204,'Annex 2 EHV charges'!$A:$O,11,FALSE)=0,"",VLOOKUP($A204,'Annex 2 EHV charges'!$A:$O,11,FALSE)),"")</f>
        <v/>
      </c>
    </row>
    <row r="205" spans="1:8" x14ac:dyDescent="0.25">
      <c r="A205" s="95" t="str">
        <f t="array" ref="A205">IFERROR(INDEX('Annex 2 EHV charges'!#REF!, MATCH(0, IF(ISBLANK('Annex 2 EHV charges'!#REF!),1, COUNTIF(A$4:$A204, 'Annex 2 EHV charges'!#REF!)), 0)),"")</f>
        <v/>
      </c>
      <c r="B205" s="95" t="str">
        <f>IF($A205="","",VLOOKUP($A205,'Annex 2 EHV charges'!$A:$O,2,0))</f>
        <v/>
      </c>
      <c r="C205" s="96" t="str">
        <f>IF($A205="","",VLOOKUP($A205,'Annex 2 EHV charges'!$A:$O,3,0))</f>
        <v/>
      </c>
      <c r="D205" s="95" t="str">
        <f>IF($A205="","",VLOOKUP($A205,'Annex 2 EHV charges'!$A:$O,7,0))</f>
        <v/>
      </c>
      <c r="E205" s="100" t="str">
        <f>IFERROR(IF(VLOOKUP($A205,'Annex 2 EHV charges'!$A:$O,8,FALSE)=0,"",VLOOKUP($A205,'Annex 2 EHV charges'!$A:$O,8,FALSE)),"")</f>
        <v/>
      </c>
      <c r="F205" s="101" t="str">
        <f>IFERROR(IF(VLOOKUP($A205,'Annex 2 EHV charges'!$A:$O,9,FALSE)=0,"",VLOOKUP($A205,'Annex 2 EHV charges'!$A:$O,9,FALSE)),"")</f>
        <v/>
      </c>
      <c r="G205" s="102" t="str">
        <f>IFERROR(IF(VLOOKUP($A205,'Annex 2 EHV charges'!$A:$O,10,FALSE)=0,"",VLOOKUP($A205,'Annex 2 EHV charges'!$A:$O,10,FALSE)),"")</f>
        <v/>
      </c>
      <c r="H205" s="102" t="str">
        <f>IFERROR(IF(VLOOKUP($A205,'Annex 2 EHV charges'!$A:$O,11,FALSE)=0,"",VLOOKUP($A205,'Annex 2 EHV charges'!$A:$O,11,FALSE)),"")</f>
        <v/>
      </c>
    </row>
    <row r="206" spans="1:8" x14ac:dyDescent="0.25">
      <c r="A206" s="95" t="str">
        <f t="array" ref="A206">IFERROR(INDEX('Annex 2 EHV charges'!#REF!, MATCH(0, IF(ISBLANK('Annex 2 EHV charges'!#REF!),1, COUNTIF(A$4:$A205, 'Annex 2 EHV charges'!#REF!)), 0)),"")</f>
        <v/>
      </c>
      <c r="B206" s="95" t="str">
        <f>IF($A206="","",VLOOKUP($A206,'Annex 2 EHV charges'!$A:$O,2,0))</f>
        <v/>
      </c>
      <c r="C206" s="96" t="str">
        <f>IF($A206="","",VLOOKUP($A206,'Annex 2 EHV charges'!$A:$O,3,0))</f>
        <v/>
      </c>
      <c r="D206" s="95" t="str">
        <f>IF($A206="","",VLOOKUP($A206,'Annex 2 EHV charges'!$A:$O,7,0))</f>
        <v/>
      </c>
      <c r="E206" s="100" t="str">
        <f>IFERROR(IF(VLOOKUP($A206,'Annex 2 EHV charges'!$A:$O,8,FALSE)=0,"",VLOOKUP($A206,'Annex 2 EHV charges'!$A:$O,8,FALSE)),"")</f>
        <v/>
      </c>
      <c r="F206" s="101" t="str">
        <f>IFERROR(IF(VLOOKUP($A206,'Annex 2 EHV charges'!$A:$O,9,FALSE)=0,"",VLOOKUP($A206,'Annex 2 EHV charges'!$A:$O,9,FALSE)),"")</f>
        <v/>
      </c>
      <c r="G206" s="102" t="str">
        <f>IFERROR(IF(VLOOKUP($A206,'Annex 2 EHV charges'!$A:$O,10,FALSE)=0,"",VLOOKUP($A206,'Annex 2 EHV charges'!$A:$O,10,FALSE)),"")</f>
        <v/>
      </c>
      <c r="H206" s="102" t="str">
        <f>IFERROR(IF(VLOOKUP($A206,'Annex 2 EHV charges'!$A:$O,11,FALSE)=0,"",VLOOKUP($A206,'Annex 2 EHV charges'!$A:$O,11,FALSE)),"")</f>
        <v/>
      </c>
    </row>
    <row r="207" spans="1:8" x14ac:dyDescent="0.25">
      <c r="A207" s="95" t="str">
        <f t="array" ref="A207">IFERROR(INDEX('Annex 2 EHV charges'!#REF!, MATCH(0, IF(ISBLANK('Annex 2 EHV charges'!#REF!),1, COUNTIF(A$4:$A206, 'Annex 2 EHV charges'!#REF!)), 0)),"")</f>
        <v/>
      </c>
      <c r="B207" s="95" t="str">
        <f>IF($A207="","",VLOOKUP($A207,'Annex 2 EHV charges'!$A:$O,2,0))</f>
        <v/>
      </c>
      <c r="C207" s="96" t="str">
        <f>IF($A207="","",VLOOKUP($A207,'Annex 2 EHV charges'!$A:$O,3,0))</f>
        <v/>
      </c>
      <c r="D207" s="95" t="str">
        <f>IF($A207="","",VLOOKUP($A207,'Annex 2 EHV charges'!$A:$O,7,0))</f>
        <v/>
      </c>
      <c r="E207" s="100" t="str">
        <f>IFERROR(IF(VLOOKUP($A207,'Annex 2 EHV charges'!$A:$O,8,FALSE)=0,"",VLOOKUP($A207,'Annex 2 EHV charges'!$A:$O,8,FALSE)),"")</f>
        <v/>
      </c>
      <c r="F207" s="101" t="str">
        <f>IFERROR(IF(VLOOKUP($A207,'Annex 2 EHV charges'!$A:$O,9,FALSE)=0,"",VLOOKUP($A207,'Annex 2 EHV charges'!$A:$O,9,FALSE)),"")</f>
        <v/>
      </c>
      <c r="G207" s="102" t="str">
        <f>IFERROR(IF(VLOOKUP($A207,'Annex 2 EHV charges'!$A:$O,10,FALSE)=0,"",VLOOKUP($A207,'Annex 2 EHV charges'!$A:$O,10,FALSE)),"")</f>
        <v/>
      </c>
      <c r="H207" s="102" t="str">
        <f>IFERROR(IF(VLOOKUP($A207,'Annex 2 EHV charges'!$A:$O,11,FALSE)=0,"",VLOOKUP($A207,'Annex 2 EHV charges'!$A:$O,11,FALSE)),"")</f>
        <v/>
      </c>
    </row>
    <row r="208" spans="1:8" x14ac:dyDescent="0.25">
      <c r="A208" s="95" t="str">
        <f t="array" ref="A208">IFERROR(INDEX('Annex 2 EHV charges'!#REF!, MATCH(0, IF(ISBLANK('Annex 2 EHV charges'!#REF!),1, COUNTIF(A$4:$A207, 'Annex 2 EHV charges'!#REF!)), 0)),"")</f>
        <v/>
      </c>
      <c r="B208" s="95" t="str">
        <f>IF($A208="","",VLOOKUP($A208,'Annex 2 EHV charges'!$A:$O,2,0))</f>
        <v/>
      </c>
      <c r="C208" s="96" t="str">
        <f>IF($A208="","",VLOOKUP($A208,'Annex 2 EHV charges'!$A:$O,3,0))</f>
        <v/>
      </c>
      <c r="D208" s="95" t="str">
        <f>IF($A208="","",VLOOKUP($A208,'Annex 2 EHV charges'!$A:$O,7,0))</f>
        <v/>
      </c>
      <c r="E208" s="100" t="str">
        <f>IFERROR(IF(VLOOKUP($A208,'Annex 2 EHV charges'!$A:$O,8,FALSE)=0,"",VLOOKUP($A208,'Annex 2 EHV charges'!$A:$O,8,FALSE)),"")</f>
        <v/>
      </c>
      <c r="F208" s="101" t="str">
        <f>IFERROR(IF(VLOOKUP($A208,'Annex 2 EHV charges'!$A:$O,9,FALSE)=0,"",VLOOKUP($A208,'Annex 2 EHV charges'!$A:$O,9,FALSE)),"")</f>
        <v/>
      </c>
      <c r="G208" s="102" t="str">
        <f>IFERROR(IF(VLOOKUP($A208,'Annex 2 EHV charges'!$A:$O,10,FALSE)=0,"",VLOOKUP($A208,'Annex 2 EHV charges'!$A:$O,10,FALSE)),"")</f>
        <v/>
      </c>
      <c r="H208" s="102" t="str">
        <f>IFERROR(IF(VLOOKUP($A208,'Annex 2 EHV charges'!$A:$O,11,FALSE)=0,"",VLOOKUP($A208,'Annex 2 EHV charges'!$A:$O,11,FALSE)),"")</f>
        <v/>
      </c>
    </row>
    <row r="209" spans="1:8" x14ac:dyDescent="0.25">
      <c r="A209" s="95" t="str">
        <f t="array" ref="A209">IFERROR(INDEX('Annex 2 EHV charges'!#REF!, MATCH(0, IF(ISBLANK('Annex 2 EHV charges'!#REF!),1, COUNTIF(A$4:$A208, 'Annex 2 EHV charges'!#REF!)), 0)),"")</f>
        <v/>
      </c>
      <c r="B209" s="95" t="str">
        <f>IF($A209="","",VLOOKUP($A209,'Annex 2 EHV charges'!$A:$O,2,0))</f>
        <v/>
      </c>
      <c r="C209" s="96" t="str">
        <f>IF($A209="","",VLOOKUP($A209,'Annex 2 EHV charges'!$A:$O,3,0))</f>
        <v/>
      </c>
      <c r="D209" s="95" t="str">
        <f>IF($A209="","",VLOOKUP($A209,'Annex 2 EHV charges'!$A:$O,7,0))</f>
        <v/>
      </c>
      <c r="E209" s="100" t="str">
        <f>IFERROR(IF(VLOOKUP($A209,'Annex 2 EHV charges'!$A:$O,8,FALSE)=0,"",VLOOKUP($A209,'Annex 2 EHV charges'!$A:$O,8,FALSE)),"")</f>
        <v/>
      </c>
      <c r="F209" s="101" t="str">
        <f>IFERROR(IF(VLOOKUP($A209,'Annex 2 EHV charges'!$A:$O,9,FALSE)=0,"",VLOOKUP($A209,'Annex 2 EHV charges'!$A:$O,9,FALSE)),"")</f>
        <v/>
      </c>
      <c r="G209" s="102" t="str">
        <f>IFERROR(IF(VLOOKUP($A209,'Annex 2 EHV charges'!$A:$O,10,FALSE)=0,"",VLOOKUP($A209,'Annex 2 EHV charges'!$A:$O,10,FALSE)),"")</f>
        <v/>
      </c>
      <c r="H209" s="102" t="str">
        <f>IFERROR(IF(VLOOKUP($A209,'Annex 2 EHV charges'!$A:$O,11,FALSE)=0,"",VLOOKUP($A209,'Annex 2 EHV charges'!$A:$O,11,FALSE)),"")</f>
        <v/>
      </c>
    </row>
    <row r="210" spans="1:8" x14ac:dyDescent="0.25">
      <c r="A210" s="95" t="str">
        <f t="array" ref="A210">IFERROR(INDEX('Annex 2 EHV charges'!#REF!, MATCH(0, IF(ISBLANK('Annex 2 EHV charges'!#REF!),1, COUNTIF(A$4:$A209, 'Annex 2 EHV charges'!#REF!)), 0)),"")</f>
        <v/>
      </c>
      <c r="B210" s="95" t="str">
        <f>IF($A210="","",VLOOKUP($A210,'Annex 2 EHV charges'!$A:$O,2,0))</f>
        <v/>
      </c>
      <c r="C210" s="96" t="str">
        <f>IF($A210="","",VLOOKUP($A210,'Annex 2 EHV charges'!$A:$O,3,0))</f>
        <v/>
      </c>
      <c r="D210" s="95" t="str">
        <f>IF($A210="","",VLOOKUP($A210,'Annex 2 EHV charges'!$A:$O,7,0))</f>
        <v/>
      </c>
      <c r="E210" s="100" t="str">
        <f>IFERROR(IF(VLOOKUP($A210,'Annex 2 EHV charges'!$A:$O,8,FALSE)=0,"",VLOOKUP($A210,'Annex 2 EHV charges'!$A:$O,8,FALSE)),"")</f>
        <v/>
      </c>
      <c r="F210" s="101" t="str">
        <f>IFERROR(IF(VLOOKUP($A210,'Annex 2 EHV charges'!$A:$O,9,FALSE)=0,"",VLOOKUP($A210,'Annex 2 EHV charges'!$A:$O,9,FALSE)),"")</f>
        <v/>
      </c>
      <c r="G210" s="102" t="str">
        <f>IFERROR(IF(VLOOKUP($A210,'Annex 2 EHV charges'!$A:$O,10,FALSE)=0,"",VLOOKUP($A210,'Annex 2 EHV charges'!$A:$O,10,FALSE)),"")</f>
        <v/>
      </c>
      <c r="H210" s="102" t="str">
        <f>IFERROR(IF(VLOOKUP($A210,'Annex 2 EHV charges'!$A:$O,11,FALSE)=0,"",VLOOKUP($A210,'Annex 2 EHV charges'!$A:$O,11,FALSE)),"")</f>
        <v/>
      </c>
    </row>
    <row r="211" spans="1:8" x14ac:dyDescent="0.25">
      <c r="A211" s="95" t="str">
        <f t="array" ref="A211">IFERROR(INDEX('Annex 2 EHV charges'!#REF!, MATCH(0, IF(ISBLANK('Annex 2 EHV charges'!#REF!),1, COUNTIF(A$4:$A210, 'Annex 2 EHV charges'!#REF!)), 0)),"")</f>
        <v/>
      </c>
      <c r="B211" s="95" t="str">
        <f>IF($A211="","",VLOOKUP($A211,'Annex 2 EHV charges'!$A:$O,2,0))</f>
        <v/>
      </c>
      <c r="C211" s="96" t="str">
        <f>IF($A211="","",VLOOKUP($A211,'Annex 2 EHV charges'!$A:$O,3,0))</f>
        <v/>
      </c>
      <c r="D211" s="95" t="str">
        <f>IF($A211="","",VLOOKUP($A211,'Annex 2 EHV charges'!$A:$O,7,0))</f>
        <v/>
      </c>
      <c r="E211" s="100" t="str">
        <f>IFERROR(IF(VLOOKUP($A211,'Annex 2 EHV charges'!$A:$O,8,FALSE)=0,"",VLOOKUP($A211,'Annex 2 EHV charges'!$A:$O,8,FALSE)),"")</f>
        <v/>
      </c>
      <c r="F211" s="101" t="str">
        <f>IFERROR(IF(VLOOKUP($A211,'Annex 2 EHV charges'!$A:$O,9,FALSE)=0,"",VLOOKUP($A211,'Annex 2 EHV charges'!$A:$O,9,FALSE)),"")</f>
        <v/>
      </c>
      <c r="G211" s="102" t="str">
        <f>IFERROR(IF(VLOOKUP($A211,'Annex 2 EHV charges'!$A:$O,10,FALSE)=0,"",VLOOKUP($A211,'Annex 2 EHV charges'!$A:$O,10,FALSE)),"")</f>
        <v/>
      </c>
      <c r="H211" s="102" t="str">
        <f>IFERROR(IF(VLOOKUP($A211,'Annex 2 EHV charges'!$A:$O,11,FALSE)=0,"",VLOOKUP($A211,'Annex 2 EHV charges'!$A:$O,11,FALSE)),"")</f>
        <v/>
      </c>
    </row>
    <row r="212" spans="1:8" x14ac:dyDescent="0.25">
      <c r="A212" s="95" t="str">
        <f t="array" ref="A212">IFERROR(INDEX('Annex 2 EHV charges'!#REF!, MATCH(0, IF(ISBLANK('Annex 2 EHV charges'!#REF!),1, COUNTIF(A$4:$A211, 'Annex 2 EHV charges'!#REF!)), 0)),"")</f>
        <v/>
      </c>
      <c r="B212" s="95" t="str">
        <f>IF($A212="","",VLOOKUP($A212,'Annex 2 EHV charges'!$A:$O,2,0))</f>
        <v/>
      </c>
      <c r="C212" s="96" t="str">
        <f>IF($A212="","",VLOOKUP($A212,'Annex 2 EHV charges'!$A:$O,3,0))</f>
        <v/>
      </c>
      <c r="D212" s="95" t="str">
        <f>IF($A212="","",VLOOKUP($A212,'Annex 2 EHV charges'!$A:$O,7,0))</f>
        <v/>
      </c>
      <c r="E212" s="100" t="str">
        <f>IFERROR(IF(VLOOKUP($A212,'Annex 2 EHV charges'!$A:$O,8,FALSE)=0,"",VLOOKUP($A212,'Annex 2 EHV charges'!$A:$O,8,FALSE)),"")</f>
        <v/>
      </c>
      <c r="F212" s="101" t="str">
        <f>IFERROR(IF(VLOOKUP($A212,'Annex 2 EHV charges'!$A:$O,9,FALSE)=0,"",VLOOKUP($A212,'Annex 2 EHV charges'!$A:$O,9,FALSE)),"")</f>
        <v/>
      </c>
      <c r="G212" s="102" t="str">
        <f>IFERROR(IF(VLOOKUP($A212,'Annex 2 EHV charges'!$A:$O,10,FALSE)=0,"",VLOOKUP($A212,'Annex 2 EHV charges'!$A:$O,10,FALSE)),"")</f>
        <v/>
      </c>
      <c r="H212" s="102" t="str">
        <f>IFERROR(IF(VLOOKUP($A212,'Annex 2 EHV charges'!$A:$O,11,FALSE)=0,"",VLOOKUP($A212,'Annex 2 EHV charges'!$A:$O,11,FALSE)),"")</f>
        <v/>
      </c>
    </row>
    <row r="213" spans="1:8" x14ac:dyDescent="0.25">
      <c r="A213" s="95" t="str">
        <f t="array" ref="A213">IFERROR(INDEX('Annex 2 EHV charges'!#REF!, MATCH(0, IF(ISBLANK('Annex 2 EHV charges'!#REF!),1, COUNTIF(A$4:$A212, 'Annex 2 EHV charges'!#REF!)), 0)),"")</f>
        <v/>
      </c>
      <c r="B213" s="95" t="str">
        <f>IF($A213="","",VLOOKUP($A213,'Annex 2 EHV charges'!$A:$O,2,0))</f>
        <v/>
      </c>
      <c r="C213" s="96" t="str">
        <f>IF($A213="","",VLOOKUP($A213,'Annex 2 EHV charges'!$A:$O,3,0))</f>
        <v/>
      </c>
      <c r="D213" s="95" t="str">
        <f>IF($A213="","",VLOOKUP($A213,'Annex 2 EHV charges'!$A:$O,7,0))</f>
        <v/>
      </c>
      <c r="E213" s="100" t="str">
        <f>IFERROR(IF(VLOOKUP($A213,'Annex 2 EHV charges'!$A:$O,8,FALSE)=0,"",VLOOKUP($A213,'Annex 2 EHV charges'!$A:$O,8,FALSE)),"")</f>
        <v/>
      </c>
      <c r="F213" s="101" t="str">
        <f>IFERROR(IF(VLOOKUP($A213,'Annex 2 EHV charges'!$A:$O,9,FALSE)=0,"",VLOOKUP($A213,'Annex 2 EHV charges'!$A:$O,9,FALSE)),"")</f>
        <v/>
      </c>
      <c r="G213" s="102" t="str">
        <f>IFERROR(IF(VLOOKUP($A213,'Annex 2 EHV charges'!$A:$O,10,FALSE)=0,"",VLOOKUP($A213,'Annex 2 EHV charges'!$A:$O,10,FALSE)),"")</f>
        <v/>
      </c>
      <c r="H213" s="102" t="str">
        <f>IFERROR(IF(VLOOKUP($A213,'Annex 2 EHV charges'!$A:$O,11,FALSE)=0,"",VLOOKUP($A213,'Annex 2 EHV charges'!$A:$O,11,FALSE)),"")</f>
        <v/>
      </c>
    </row>
    <row r="214" spans="1:8" x14ac:dyDescent="0.25">
      <c r="A214" s="95" t="str">
        <f t="array" ref="A214">IFERROR(INDEX('Annex 2 EHV charges'!#REF!, MATCH(0, IF(ISBLANK('Annex 2 EHV charges'!#REF!),1, COUNTIF(A$4:$A213, 'Annex 2 EHV charges'!#REF!)), 0)),"")</f>
        <v/>
      </c>
      <c r="B214" s="95" t="str">
        <f>IF($A214="","",VLOOKUP($A214,'Annex 2 EHV charges'!$A:$O,2,0))</f>
        <v/>
      </c>
      <c r="C214" s="96" t="str">
        <f>IF($A214="","",VLOOKUP($A214,'Annex 2 EHV charges'!$A:$O,3,0))</f>
        <v/>
      </c>
      <c r="D214" s="95" t="str">
        <f>IF($A214="","",VLOOKUP($A214,'Annex 2 EHV charges'!$A:$O,7,0))</f>
        <v/>
      </c>
      <c r="E214" s="100" t="str">
        <f>IFERROR(IF(VLOOKUP($A214,'Annex 2 EHV charges'!$A:$O,8,FALSE)=0,"",VLOOKUP($A214,'Annex 2 EHV charges'!$A:$O,8,FALSE)),"")</f>
        <v/>
      </c>
      <c r="F214" s="101" t="str">
        <f>IFERROR(IF(VLOOKUP($A214,'Annex 2 EHV charges'!$A:$O,9,FALSE)=0,"",VLOOKUP($A214,'Annex 2 EHV charges'!$A:$O,9,FALSE)),"")</f>
        <v/>
      </c>
      <c r="G214" s="102" t="str">
        <f>IFERROR(IF(VLOOKUP($A214,'Annex 2 EHV charges'!$A:$O,10,FALSE)=0,"",VLOOKUP($A214,'Annex 2 EHV charges'!$A:$O,10,FALSE)),"")</f>
        <v/>
      </c>
      <c r="H214" s="102" t="str">
        <f>IFERROR(IF(VLOOKUP($A214,'Annex 2 EHV charges'!$A:$O,11,FALSE)=0,"",VLOOKUP($A214,'Annex 2 EHV charges'!$A:$O,11,FALSE)),"")</f>
        <v/>
      </c>
    </row>
    <row r="215" spans="1:8" x14ac:dyDescent="0.25">
      <c r="A215" s="95" t="str">
        <f t="array" ref="A215">IFERROR(INDEX('Annex 2 EHV charges'!#REF!, MATCH(0, IF(ISBLANK('Annex 2 EHV charges'!#REF!),1, COUNTIF(A$4:$A214, 'Annex 2 EHV charges'!#REF!)), 0)),"")</f>
        <v/>
      </c>
      <c r="B215" s="95" t="str">
        <f>IF($A215="","",VLOOKUP($A215,'Annex 2 EHV charges'!$A:$O,2,0))</f>
        <v/>
      </c>
      <c r="C215" s="96" t="str">
        <f>IF($A215="","",VLOOKUP($A215,'Annex 2 EHV charges'!$A:$O,3,0))</f>
        <v/>
      </c>
      <c r="D215" s="95" t="str">
        <f>IF($A215="","",VLOOKUP($A215,'Annex 2 EHV charges'!$A:$O,7,0))</f>
        <v/>
      </c>
      <c r="E215" s="100" t="str">
        <f>IFERROR(IF(VLOOKUP($A215,'Annex 2 EHV charges'!$A:$O,8,FALSE)=0,"",VLOOKUP($A215,'Annex 2 EHV charges'!$A:$O,8,FALSE)),"")</f>
        <v/>
      </c>
      <c r="F215" s="101" t="str">
        <f>IFERROR(IF(VLOOKUP($A215,'Annex 2 EHV charges'!$A:$O,9,FALSE)=0,"",VLOOKUP($A215,'Annex 2 EHV charges'!$A:$O,9,FALSE)),"")</f>
        <v/>
      </c>
      <c r="G215" s="102" t="str">
        <f>IFERROR(IF(VLOOKUP($A215,'Annex 2 EHV charges'!$A:$O,10,FALSE)=0,"",VLOOKUP($A215,'Annex 2 EHV charges'!$A:$O,10,FALSE)),"")</f>
        <v/>
      </c>
      <c r="H215" s="102" t="str">
        <f>IFERROR(IF(VLOOKUP($A215,'Annex 2 EHV charges'!$A:$O,11,FALSE)=0,"",VLOOKUP($A215,'Annex 2 EHV charges'!$A:$O,11,FALSE)),"")</f>
        <v/>
      </c>
    </row>
    <row r="216" spans="1:8" x14ac:dyDescent="0.25">
      <c r="A216" s="95" t="str">
        <f t="array" ref="A216">IFERROR(INDEX('Annex 2 EHV charges'!#REF!, MATCH(0, IF(ISBLANK('Annex 2 EHV charges'!#REF!),1, COUNTIF(A$4:$A215, 'Annex 2 EHV charges'!#REF!)), 0)),"")</f>
        <v/>
      </c>
      <c r="B216" s="95" t="str">
        <f>IF($A216="","",VLOOKUP($A216,'Annex 2 EHV charges'!$A:$O,2,0))</f>
        <v/>
      </c>
      <c r="C216" s="96" t="str">
        <f>IF($A216="","",VLOOKUP($A216,'Annex 2 EHV charges'!$A:$O,3,0))</f>
        <v/>
      </c>
      <c r="D216" s="95" t="str">
        <f>IF($A216="","",VLOOKUP($A216,'Annex 2 EHV charges'!$A:$O,7,0))</f>
        <v/>
      </c>
      <c r="E216" s="100" t="str">
        <f>IFERROR(IF(VLOOKUP($A216,'Annex 2 EHV charges'!$A:$O,8,FALSE)=0,"",VLOOKUP($A216,'Annex 2 EHV charges'!$A:$O,8,FALSE)),"")</f>
        <v/>
      </c>
      <c r="F216" s="101" t="str">
        <f>IFERROR(IF(VLOOKUP($A216,'Annex 2 EHV charges'!$A:$O,9,FALSE)=0,"",VLOOKUP($A216,'Annex 2 EHV charges'!$A:$O,9,FALSE)),"")</f>
        <v/>
      </c>
      <c r="G216" s="102" t="str">
        <f>IFERROR(IF(VLOOKUP($A216,'Annex 2 EHV charges'!$A:$O,10,FALSE)=0,"",VLOOKUP($A216,'Annex 2 EHV charges'!$A:$O,10,FALSE)),"")</f>
        <v/>
      </c>
      <c r="H216" s="102" t="str">
        <f>IFERROR(IF(VLOOKUP($A216,'Annex 2 EHV charges'!$A:$O,11,FALSE)=0,"",VLOOKUP($A216,'Annex 2 EHV charges'!$A:$O,11,FALSE)),"")</f>
        <v/>
      </c>
    </row>
    <row r="217" spans="1:8" x14ac:dyDescent="0.25">
      <c r="A217" s="95" t="str">
        <f t="array" ref="A217">IFERROR(INDEX('Annex 2 EHV charges'!#REF!, MATCH(0, IF(ISBLANK('Annex 2 EHV charges'!#REF!),1, COUNTIF(A$4:$A216, 'Annex 2 EHV charges'!#REF!)), 0)),"")</f>
        <v/>
      </c>
      <c r="B217" s="95" t="str">
        <f>IF($A217="","",VLOOKUP($A217,'Annex 2 EHV charges'!$A:$O,2,0))</f>
        <v/>
      </c>
      <c r="C217" s="96" t="str">
        <f>IF($A217="","",VLOOKUP($A217,'Annex 2 EHV charges'!$A:$O,3,0))</f>
        <v/>
      </c>
      <c r="D217" s="95" t="str">
        <f>IF($A217="","",VLOOKUP($A217,'Annex 2 EHV charges'!$A:$O,7,0))</f>
        <v/>
      </c>
      <c r="E217" s="100" t="str">
        <f>IFERROR(IF(VLOOKUP($A217,'Annex 2 EHV charges'!$A:$O,8,FALSE)=0,"",VLOOKUP($A217,'Annex 2 EHV charges'!$A:$O,8,FALSE)),"")</f>
        <v/>
      </c>
      <c r="F217" s="101" t="str">
        <f>IFERROR(IF(VLOOKUP($A217,'Annex 2 EHV charges'!$A:$O,9,FALSE)=0,"",VLOOKUP($A217,'Annex 2 EHV charges'!$A:$O,9,FALSE)),"")</f>
        <v/>
      </c>
      <c r="G217" s="102" t="str">
        <f>IFERROR(IF(VLOOKUP($A217,'Annex 2 EHV charges'!$A:$O,10,FALSE)=0,"",VLOOKUP($A217,'Annex 2 EHV charges'!$A:$O,10,FALSE)),"")</f>
        <v/>
      </c>
      <c r="H217" s="102" t="str">
        <f>IFERROR(IF(VLOOKUP($A217,'Annex 2 EHV charges'!$A:$O,11,FALSE)=0,"",VLOOKUP($A217,'Annex 2 EHV charges'!$A:$O,11,FALSE)),"")</f>
        <v/>
      </c>
    </row>
    <row r="218" spans="1:8" x14ac:dyDescent="0.25">
      <c r="A218" s="95" t="str">
        <f t="array" ref="A218">IFERROR(INDEX('Annex 2 EHV charges'!#REF!, MATCH(0, IF(ISBLANK('Annex 2 EHV charges'!#REF!),1, COUNTIF(A$4:$A217, 'Annex 2 EHV charges'!#REF!)), 0)),"")</f>
        <v/>
      </c>
      <c r="B218" s="95" t="str">
        <f>IF($A218="","",VLOOKUP($A218,'Annex 2 EHV charges'!$A:$O,2,0))</f>
        <v/>
      </c>
      <c r="C218" s="96" t="str">
        <f>IF($A218="","",VLOOKUP($A218,'Annex 2 EHV charges'!$A:$O,3,0))</f>
        <v/>
      </c>
      <c r="D218" s="95" t="str">
        <f>IF($A218="","",VLOOKUP($A218,'Annex 2 EHV charges'!$A:$O,7,0))</f>
        <v/>
      </c>
      <c r="E218" s="100" t="str">
        <f>IFERROR(IF(VLOOKUP($A218,'Annex 2 EHV charges'!$A:$O,8,FALSE)=0,"",VLOOKUP($A218,'Annex 2 EHV charges'!$A:$O,8,FALSE)),"")</f>
        <v/>
      </c>
      <c r="F218" s="101" t="str">
        <f>IFERROR(IF(VLOOKUP($A218,'Annex 2 EHV charges'!$A:$O,9,FALSE)=0,"",VLOOKUP($A218,'Annex 2 EHV charges'!$A:$O,9,FALSE)),"")</f>
        <v/>
      </c>
      <c r="G218" s="102" t="str">
        <f>IFERROR(IF(VLOOKUP($A218,'Annex 2 EHV charges'!$A:$O,10,FALSE)=0,"",VLOOKUP($A218,'Annex 2 EHV charges'!$A:$O,10,FALSE)),"")</f>
        <v/>
      </c>
      <c r="H218" s="102" t="str">
        <f>IFERROR(IF(VLOOKUP($A218,'Annex 2 EHV charges'!$A:$O,11,FALSE)=0,"",VLOOKUP($A218,'Annex 2 EHV charges'!$A:$O,11,FALSE)),"")</f>
        <v/>
      </c>
    </row>
    <row r="219" spans="1:8" x14ac:dyDescent="0.25">
      <c r="A219" s="95" t="str">
        <f t="array" ref="A219">IFERROR(INDEX('Annex 2 EHV charges'!#REF!, MATCH(0, IF(ISBLANK('Annex 2 EHV charges'!#REF!),1, COUNTIF(A$4:$A218, 'Annex 2 EHV charges'!#REF!)), 0)),"")</f>
        <v/>
      </c>
      <c r="B219" s="95" t="str">
        <f>IF($A219="","",VLOOKUP($A219,'Annex 2 EHV charges'!$A:$O,2,0))</f>
        <v/>
      </c>
      <c r="C219" s="96" t="str">
        <f>IF($A219="","",VLOOKUP($A219,'Annex 2 EHV charges'!$A:$O,3,0))</f>
        <v/>
      </c>
      <c r="D219" s="95" t="str">
        <f>IF($A219="","",VLOOKUP($A219,'Annex 2 EHV charges'!$A:$O,7,0))</f>
        <v/>
      </c>
      <c r="E219" s="100" t="str">
        <f>IFERROR(IF(VLOOKUP($A219,'Annex 2 EHV charges'!$A:$O,8,FALSE)=0,"",VLOOKUP($A219,'Annex 2 EHV charges'!$A:$O,8,FALSE)),"")</f>
        <v/>
      </c>
      <c r="F219" s="101" t="str">
        <f>IFERROR(IF(VLOOKUP($A219,'Annex 2 EHV charges'!$A:$O,9,FALSE)=0,"",VLOOKUP($A219,'Annex 2 EHV charges'!$A:$O,9,FALSE)),"")</f>
        <v/>
      </c>
      <c r="G219" s="102" t="str">
        <f>IFERROR(IF(VLOOKUP($A219,'Annex 2 EHV charges'!$A:$O,10,FALSE)=0,"",VLOOKUP($A219,'Annex 2 EHV charges'!$A:$O,10,FALSE)),"")</f>
        <v/>
      </c>
      <c r="H219" s="102" t="str">
        <f>IFERROR(IF(VLOOKUP($A219,'Annex 2 EHV charges'!$A:$O,11,FALSE)=0,"",VLOOKUP($A219,'Annex 2 EHV charges'!$A:$O,11,FALSE)),"")</f>
        <v/>
      </c>
    </row>
    <row r="220" spans="1:8" x14ac:dyDescent="0.25">
      <c r="A220" s="95" t="str">
        <f t="array" ref="A220">IFERROR(INDEX('Annex 2 EHV charges'!#REF!, MATCH(0, IF(ISBLANK('Annex 2 EHV charges'!#REF!),1, COUNTIF(A$4:$A219, 'Annex 2 EHV charges'!#REF!)), 0)),"")</f>
        <v/>
      </c>
      <c r="B220" s="95" t="str">
        <f>IF($A220="","",VLOOKUP($A220,'Annex 2 EHV charges'!$A:$O,2,0))</f>
        <v/>
      </c>
      <c r="C220" s="96" t="str">
        <f>IF($A220="","",VLOOKUP($A220,'Annex 2 EHV charges'!$A:$O,3,0))</f>
        <v/>
      </c>
      <c r="D220" s="95" t="str">
        <f>IF($A220="","",VLOOKUP($A220,'Annex 2 EHV charges'!$A:$O,7,0))</f>
        <v/>
      </c>
      <c r="E220" s="100" t="str">
        <f>IFERROR(IF(VLOOKUP($A220,'Annex 2 EHV charges'!$A:$O,8,FALSE)=0,"",VLOOKUP($A220,'Annex 2 EHV charges'!$A:$O,8,FALSE)),"")</f>
        <v/>
      </c>
      <c r="F220" s="101" t="str">
        <f>IFERROR(IF(VLOOKUP($A220,'Annex 2 EHV charges'!$A:$O,9,FALSE)=0,"",VLOOKUP($A220,'Annex 2 EHV charges'!$A:$O,9,FALSE)),"")</f>
        <v/>
      </c>
      <c r="G220" s="102" t="str">
        <f>IFERROR(IF(VLOOKUP($A220,'Annex 2 EHV charges'!$A:$O,10,FALSE)=0,"",VLOOKUP($A220,'Annex 2 EHV charges'!$A:$O,10,FALSE)),"")</f>
        <v/>
      </c>
      <c r="H220" s="102" t="str">
        <f>IFERROR(IF(VLOOKUP($A220,'Annex 2 EHV charges'!$A:$O,11,FALSE)=0,"",VLOOKUP($A220,'Annex 2 EHV charges'!$A:$O,11,FALSE)),"")</f>
        <v/>
      </c>
    </row>
    <row r="221" spans="1:8" x14ac:dyDescent="0.25">
      <c r="A221" s="95" t="str">
        <f t="array" ref="A221">IFERROR(INDEX('Annex 2 EHV charges'!#REF!, MATCH(0, IF(ISBLANK('Annex 2 EHV charges'!#REF!),1, COUNTIF(A$4:$A220, 'Annex 2 EHV charges'!#REF!)), 0)),"")</f>
        <v/>
      </c>
      <c r="B221" s="95" t="str">
        <f>IF($A221="","",VLOOKUP($A221,'Annex 2 EHV charges'!$A:$O,2,0))</f>
        <v/>
      </c>
      <c r="C221" s="96" t="str">
        <f>IF($A221="","",VLOOKUP($A221,'Annex 2 EHV charges'!$A:$O,3,0))</f>
        <v/>
      </c>
      <c r="D221" s="95" t="str">
        <f>IF($A221="","",VLOOKUP($A221,'Annex 2 EHV charges'!$A:$O,7,0))</f>
        <v/>
      </c>
      <c r="E221" s="100" t="str">
        <f>IFERROR(IF(VLOOKUP($A221,'Annex 2 EHV charges'!$A:$O,8,FALSE)=0,"",VLOOKUP($A221,'Annex 2 EHV charges'!$A:$O,8,FALSE)),"")</f>
        <v/>
      </c>
      <c r="F221" s="101" t="str">
        <f>IFERROR(IF(VLOOKUP($A221,'Annex 2 EHV charges'!$A:$O,9,FALSE)=0,"",VLOOKUP($A221,'Annex 2 EHV charges'!$A:$O,9,FALSE)),"")</f>
        <v/>
      </c>
      <c r="G221" s="102" t="str">
        <f>IFERROR(IF(VLOOKUP($A221,'Annex 2 EHV charges'!$A:$O,10,FALSE)=0,"",VLOOKUP($A221,'Annex 2 EHV charges'!$A:$O,10,FALSE)),"")</f>
        <v/>
      </c>
      <c r="H221" s="102" t="str">
        <f>IFERROR(IF(VLOOKUP($A221,'Annex 2 EHV charges'!$A:$O,11,FALSE)=0,"",VLOOKUP($A221,'Annex 2 EHV charges'!$A:$O,11,FALSE)),"")</f>
        <v/>
      </c>
    </row>
    <row r="222" spans="1:8" x14ac:dyDescent="0.25">
      <c r="A222" s="95" t="str">
        <f t="array" ref="A222">IFERROR(INDEX('Annex 2 EHV charges'!#REF!, MATCH(0, IF(ISBLANK('Annex 2 EHV charges'!#REF!),1, COUNTIF(A$4:$A221, 'Annex 2 EHV charges'!#REF!)), 0)),"")</f>
        <v/>
      </c>
      <c r="B222" s="95" t="str">
        <f>IF($A222="","",VLOOKUP($A222,'Annex 2 EHV charges'!$A:$O,2,0))</f>
        <v/>
      </c>
      <c r="C222" s="96" t="str">
        <f>IF($A222="","",VLOOKUP($A222,'Annex 2 EHV charges'!$A:$O,3,0))</f>
        <v/>
      </c>
      <c r="D222" s="95" t="str">
        <f>IF($A222="","",VLOOKUP($A222,'Annex 2 EHV charges'!$A:$O,7,0))</f>
        <v/>
      </c>
      <c r="E222" s="100" t="str">
        <f>IFERROR(IF(VLOOKUP($A222,'Annex 2 EHV charges'!$A:$O,8,FALSE)=0,"",VLOOKUP($A222,'Annex 2 EHV charges'!$A:$O,8,FALSE)),"")</f>
        <v/>
      </c>
      <c r="F222" s="101" t="str">
        <f>IFERROR(IF(VLOOKUP($A222,'Annex 2 EHV charges'!$A:$O,9,FALSE)=0,"",VLOOKUP($A222,'Annex 2 EHV charges'!$A:$O,9,FALSE)),"")</f>
        <v/>
      </c>
      <c r="G222" s="102" t="str">
        <f>IFERROR(IF(VLOOKUP($A222,'Annex 2 EHV charges'!$A:$O,10,FALSE)=0,"",VLOOKUP($A222,'Annex 2 EHV charges'!$A:$O,10,FALSE)),"")</f>
        <v/>
      </c>
      <c r="H222" s="102" t="str">
        <f>IFERROR(IF(VLOOKUP($A222,'Annex 2 EHV charges'!$A:$O,11,FALSE)=0,"",VLOOKUP($A222,'Annex 2 EHV charges'!$A:$O,11,FALSE)),"")</f>
        <v/>
      </c>
    </row>
    <row r="223" spans="1:8" x14ac:dyDescent="0.25">
      <c r="A223" s="95" t="str">
        <f t="array" ref="A223">IFERROR(INDEX('Annex 2 EHV charges'!#REF!, MATCH(0, IF(ISBLANK('Annex 2 EHV charges'!#REF!),1, COUNTIF(A$4:$A222, 'Annex 2 EHV charges'!#REF!)), 0)),"")</f>
        <v/>
      </c>
      <c r="B223" s="95" t="str">
        <f>IF($A223="","",VLOOKUP($A223,'Annex 2 EHV charges'!$A:$O,2,0))</f>
        <v/>
      </c>
      <c r="C223" s="96" t="str">
        <f>IF($A223="","",VLOOKUP($A223,'Annex 2 EHV charges'!$A:$O,3,0))</f>
        <v/>
      </c>
      <c r="D223" s="95" t="str">
        <f>IF($A223="","",VLOOKUP($A223,'Annex 2 EHV charges'!$A:$O,7,0))</f>
        <v/>
      </c>
      <c r="E223" s="100" t="str">
        <f>IFERROR(IF(VLOOKUP($A223,'Annex 2 EHV charges'!$A:$O,8,FALSE)=0,"",VLOOKUP($A223,'Annex 2 EHV charges'!$A:$O,8,FALSE)),"")</f>
        <v/>
      </c>
      <c r="F223" s="101" t="str">
        <f>IFERROR(IF(VLOOKUP($A223,'Annex 2 EHV charges'!$A:$O,9,FALSE)=0,"",VLOOKUP($A223,'Annex 2 EHV charges'!$A:$O,9,FALSE)),"")</f>
        <v/>
      </c>
      <c r="G223" s="102" t="str">
        <f>IFERROR(IF(VLOOKUP($A223,'Annex 2 EHV charges'!$A:$O,10,FALSE)=0,"",VLOOKUP($A223,'Annex 2 EHV charges'!$A:$O,10,FALSE)),"")</f>
        <v/>
      </c>
      <c r="H223" s="102" t="str">
        <f>IFERROR(IF(VLOOKUP($A223,'Annex 2 EHV charges'!$A:$O,11,FALSE)=0,"",VLOOKUP($A223,'Annex 2 EHV charges'!$A:$O,11,FALSE)),"")</f>
        <v/>
      </c>
    </row>
    <row r="224" spans="1:8" x14ac:dyDescent="0.25">
      <c r="A224" s="95" t="str">
        <f t="array" ref="A224">IFERROR(INDEX('Annex 2 EHV charges'!#REF!, MATCH(0, IF(ISBLANK('Annex 2 EHV charges'!#REF!),1, COUNTIF(A$4:$A223, 'Annex 2 EHV charges'!#REF!)), 0)),"")</f>
        <v/>
      </c>
      <c r="B224" s="95" t="str">
        <f>IF($A224="","",VLOOKUP($A224,'Annex 2 EHV charges'!$A:$O,2,0))</f>
        <v/>
      </c>
      <c r="C224" s="96" t="str">
        <f>IF($A224="","",VLOOKUP($A224,'Annex 2 EHV charges'!$A:$O,3,0))</f>
        <v/>
      </c>
      <c r="D224" s="95" t="str">
        <f>IF($A224="","",VLOOKUP($A224,'Annex 2 EHV charges'!$A:$O,7,0))</f>
        <v/>
      </c>
      <c r="E224" s="100" t="str">
        <f>IFERROR(IF(VLOOKUP($A224,'Annex 2 EHV charges'!$A:$O,8,FALSE)=0,"",VLOOKUP($A224,'Annex 2 EHV charges'!$A:$O,8,FALSE)),"")</f>
        <v/>
      </c>
      <c r="F224" s="101" t="str">
        <f>IFERROR(IF(VLOOKUP($A224,'Annex 2 EHV charges'!$A:$O,9,FALSE)=0,"",VLOOKUP($A224,'Annex 2 EHV charges'!$A:$O,9,FALSE)),"")</f>
        <v/>
      </c>
      <c r="G224" s="102" t="str">
        <f>IFERROR(IF(VLOOKUP($A224,'Annex 2 EHV charges'!$A:$O,10,FALSE)=0,"",VLOOKUP($A224,'Annex 2 EHV charges'!$A:$O,10,FALSE)),"")</f>
        <v/>
      </c>
      <c r="H224" s="102" t="str">
        <f>IFERROR(IF(VLOOKUP($A224,'Annex 2 EHV charges'!$A:$O,11,FALSE)=0,"",VLOOKUP($A224,'Annex 2 EHV charges'!$A:$O,11,FALSE)),"")</f>
        <v/>
      </c>
    </row>
    <row r="225" spans="1:8" x14ac:dyDescent="0.25">
      <c r="A225" s="95" t="str">
        <f t="array" ref="A225">IFERROR(INDEX('Annex 2 EHV charges'!#REF!, MATCH(0, IF(ISBLANK('Annex 2 EHV charges'!#REF!),1, COUNTIF(A$4:$A224, 'Annex 2 EHV charges'!#REF!)), 0)),"")</f>
        <v/>
      </c>
      <c r="B225" s="95" t="str">
        <f>IF($A225="","",VLOOKUP($A225,'Annex 2 EHV charges'!$A:$O,2,0))</f>
        <v/>
      </c>
      <c r="C225" s="96" t="str">
        <f>IF($A225="","",VLOOKUP($A225,'Annex 2 EHV charges'!$A:$O,3,0))</f>
        <v/>
      </c>
      <c r="D225" s="95" t="str">
        <f>IF($A225="","",VLOOKUP($A225,'Annex 2 EHV charges'!$A:$O,7,0))</f>
        <v/>
      </c>
      <c r="E225" s="100" t="str">
        <f>IFERROR(IF(VLOOKUP($A225,'Annex 2 EHV charges'!$A:$O,8,FALSE)=0,"",VLOOKUP($A225,'Annex 2 EHV charges'!$A:$O,8,FALSE)),"")</f>
        <v/>
      </c>
      <c r="F225" s="101" t="str">
        <f>IFERROR(IF(VLOOKUP($A225,'Annex 2 EHV charges'!$A:$O,9,FALSE)=0,"",VLOOKUP($A225,'Annex 2 EHV charges'!$A:$O,9,FALSE)),"")</f>
        <v/>
      </c>
      <c r="G225" s="102" t="str">
        <f>IFERROR(IF(VLOOKUP($A225,'Annex 2 EHV charges'!$A:$O,10,FALSE)=0,"",VLOOKUP($A225,'Annex 2 EHV charges'!$A:$O,10,FALSE)),"")</f>
        <v/>
      </c>
      <c r="H225" s="102" t="str">
        <f>IFERROR(IF(VLOOKUP($A225,'Annex 2 EHV charges'!$A:$O,11,FALSE)=0,"",VLOOKUP($A225,'Annex 2 EHV charges'!$A:$O,11,FALSE)),"")</f>
        <v/>
      </c>
    </row>
    <row r="226" spans="1:8" x14ac:dyDescent="0.25">
      <c r="A226" s="95" t="str">
        <f t="array" ref="A226">IFERROR(INDEX('Annex 2 EHV charges'!#REF!, MATCH(0, IF(ISBLANK('Annex 2 EHV charges'!#REF!),1, COUNTIF(A$4:$A225, 'Annex 2 EHV charges'!#REF!)), 0)),"")</f>
        <v/>
      </c>
      <c r="B226" s="95" t="str">
        <f>IF($A226="","",VLOOKUP($A226,'Annex 2 EHV charges'!$A:$O,2,0))</f>
        <v/>
      </c>
      <c r="C226" s="96" t="str">
        <f>IF($A226="","",VLOOKUP($A226,'Annex 2 EHV charges'!$A:$O,3,0))</f>
        <v/>
      </c>
      <c r="D226" s="95" t="str">
        <f>IF($A226="","",VLOOKUP($A226,'Annex 2 EHV charges'!$A:$O,7,0))</f>
        <v/>
      </c>
      <c r="E226" s="100" t="str">
        <f>IFERROR(IF(VLOOKUP($A226,'Annex 2 EHV charges'!$A:$O,8,FALSE)=0,"",VLOOKUP($A226,'Annex 2 EHV charges'!$A:$O,8,FALSE)),"")</f>
        <v/>
      </c>
      <c r="F226" s="101" t="str">
        <f>IFERROR(IF(VLOOKUP($A226,'Annex 2 EHV charges'!$A:$O,9,FALSE)=0,"",VLOOKUP($A226,'Annex 2 EHV charges'!$A:$O,9,FALSE)),"")</f>
        <v/>
      </c>
      <c r="G226" s="102" t="str">
        <f>IFERROR(IF(VLOOKUP($A226,'Annex 2 EHV charges'!$A:$O,10,FALSE)=0,"",VLOOKUP($A226,'Annex 2 EHV charges'!$A:$O,10,FALSE)),"")</f>
        <v/>
      </c>
      <c r="H226" s="102" t="str">
        <f>IFERROR(IF(VLOOKUP($A226,'Annex 2 EHV charges'!$A:$O,11,FALSE)=0,"",VLOOKUP($A226,'Annex 2 EHV charges'!$A:$O,11,FALSE)),"")</f>
        <v/>
      </c>
    </row>
    <row r="227" spans="1:8" x14ac:dyDescent="0.25">
      <c r="A227" s="95" t="str">
        <f t="array" ref="A227">IFERROR(INDEX('Annex 2 EHV charges'!#REF!, MATCH(0, IF(ISBLANK('Annex 2 EHV charges'!#REF!),1, COUNTIF(A$4:$A226, 'Annex 2 EHV charges'!#REF!)), 0)),"")</f>
        <v/>
      </c>
      <c r="B227" s="95" t="str">
        <f>IF($A227="","",VLOOKUP($A227,'Annex 2 EHV charges'!$A:$O,2,0))</f>
        <v/>
      </c>
      <c r="C227" s="96" t="str">
        <f>IF($A227="","",VLOOKUP($A227,'Annex 2 EHV charges'!$A:$O,3,0))</f>
        <v/>
      </c>
      <c r="D227" s="95" t="str">
        <f>IF($A227="","",VLOOKUP($A227,'Annex 2 EHV charges'!$A:$O,7,0))</f>
        <v/>
      </c>
      <c r="E227" s="100" t="str">
        <f>IFERROR(IF(VLOOKUP($A227,'Annex 2 EHV charges'!$A:$O,8,FALSE)=0,"",VLOOKUP($A227,'Annex 2 EHV charges'!$A:$O,8,FALSE)),"")</f>
        <v/>
      </c>
      <c r="F227" s="101" t="str">
        <f>IFERROR(IF(VLOOKUP($A227,'Annex 2 EHV charges'!$A:$O,9,FALSE)=0,"",VLOOKUP($A227,'Annex 2 EHV charges'!$A:$O,9,FALSE)),"")</f>
        <v/>
      </c>
      <c r="G227" s="102" t="str">
        <f>IFERROR(IF(VLOOKUP($A227,'Annex 2 EHV charges'!$A:$O,10,FALSE)=0,"",VLOOKUP($A227,'Annex 2 EHV charges'!$A:$O,10,FALSE)),"")</f>
        <v/>
      </c>
      <c r="H227" s="102" t="str">
        <f>IFERROR(IF(VLOOKUP($A227,'Annex 2 EHV charges'!$A:$O,11,FALSE)=0,"",VLOOKUP($A227,'Annex 2 EHV charges'!$A:$O,11,FALSE)),"")</f>
        <v/>
      </c>
    </row>
    <row r="228" spans="1:8" x14ac:dyDescent="0.25">
      <c r="A228" s="95" t="str">
        <f t="array" ref="A228">IFERROR(INDEX('Annex 2 EHV charges'!#REF!, MATCH(0, IF(ISBLANK('Annex 2 EHV charges'!#REF!),1, COUNTIF(A$4:$A227, 'Annex 2 EHV charges'!#REF!)), 0)),"")</f>
        <v/>
      </c>
      <c r="B228" s="95" t="str">
        <f>IF($A228="","",VLOOKUP($A228,'Annex 2 EHV charges'!$A:$O,2,0))</f>
        <v/>
      </c>
      <c r="C228" s="96" t="str">
        <f>IF($A228="","",VLOOKUP($A228,'Annex 2 EHV charges'!$A:$O,3,0))</f>
        <v/>
      </c>
      <c r="D228" s="95" t="str">
        <f>IF($A228="","",VLOOKUP($A228,'Annex 2 EHV charges'!$A:$O,7,0))</f>
        <v/>
      </c>
      <c r="E228" s="100" t="str">
        <f>IFERROR(IF(VLOOKUP($A228,'Annex 2 EHV charges'!$A:$O,8,FALSE)=0,"",VLOOKUP($A228,'Annex 2 EHV charges'!$A:$O,8,FALSE)),"")</f>
        <v/>
      </c>
      <c r="F228" s="101" t="str">
        <f>IFERROR(IF(VLOOKUP($A228,'Annex 2 EHV charges'!$A:$O,9,FALSE)=0,"",VLOOKUP($A228,'Annex 2 EHV charges'!$A:$O,9,FALSE)),"")</f>
        <v/>
      </c>
      <c r="G228" s="102" t="str">
        <f>IFERROR(IF(VLOOKUP($A228,'Annex 2 EHV charges'!$A:$O,10,FALSE)=0,"",VLOOKUP($A228,'Annex 2 EHV charges'!$A:$O,10,FALSE)),"")</f>
        <v/>
      </c>
      <c r="H228" s="102" t="str">
        <f>IFERROR(IF(VLOOKUP($A228,'Annex 2 EHV charges'!$A:$O,11,FALSE)=0,"",VLOOKUP($A228,'Annex 2 EHV charges'!$A:$O,11,FALSE)),"")</f>
        <v/>
      </c>
    </row>
    <row r="229" spans="1:8" x14ac:dyDescent="0.25">
      <c r="A229" s="95" t="str">
        <f t="array" ref="A229">IFERROR(INDEX('Annex 2 EHV charges'!#REF!, MATCH(0, IF(ISBLANK('Annex 2 EHV charges'!#REF!),1, COUNTIF(A$4:$A228, 'Annex 2 EHV charges'!#REF!)), 0)),"")</f>
        <v/>
      </c>
      <c r="B229" s="95" t="str">
        <f>IF($A229="","",VLOOKUP($A229,'Annex 2 EHV charges'!$A:$O,2,0))</f>
        <v/>
      </c>
      <c r="C229" s="96" t="str">
        <f>IF($A229="","",VLOOKUP($A229,'Annex 2 EHV charges'!$A:$O,3,0))</f>
        <v/>
      </c>
      <c r="D229" s="95" t="str">
        <f>IF($A229="","",VLOOKUP($A229,'Annex 2 EHV charges'!$A:$O,7,0))</f>
        <v/>
      </c>
      <c r="E229" s="100" t="str">
        <f>IFERROR(IF(VLOOKUP($A229,'Annex 2 EHV charges'!$A:$O,8,FALSE)=0,"",VLOOKUP($A229,'Annex 2 EHV charges'!$A:$O,8,FALSE)),"")</f>
        <v/>
      </c>
      <c r="F229" s="101" t="str">
        <f>IFERROR(IF(VLOOKUP($A229,'Annex 2 EHV charges'!$A:$O,9,FALSE)=0,"",VLOOKUP($A229,'Annex 2 EHV charges'!$A:$O,9,FALSE)),"")</f>
        <v/>
      </c>
      <c r="G229" s="102" t="str">
        <f>IFERROR(IF(VLOOKUP($A229,'Annex 2 EHV charges'!$A:$O,10,FALSE)=0,"",VLOOKUP($A229,'Annex 2 EHV charges'!$A:$O,10,FALSE)),"")</f>
        <v/>
      </c>
      <c r="H229" s="102" t="str">
        <f>IFERROR(IF(VLOOKUP($A229,'Annex 2 EHV charges'!$A:$O,11,FALSE)=0,"",VLOOKUP($A229,'Annex 2 EHV charges'!$A:$O,11,FALSE)),"")</f>
        <v/>
      </c>
    </row>
    <row r="230" spans="1:8" x14ac:dyDescent="0.25">
      <c r="A230" s="95" t="str">
        <f t="array" ref="A230">IFERROR(INDEX('Annex 2 EHV charges'!#REF!, MATCH(0, IF(ISBLANK('Annex 2 EHV charges'!#REF!),1, COUNTIF(A$4:$A229, 'Annex 2 EHV charges'!#REF!)), 0)),"")</f>
        <v/>
      </c>
      <c r="B230" s="95" t="str">
        <f>IF($A230="","",VLOOKUP($A230,'Annex 2 EHV charges'!$A:$O,2,0))</f>
        <v/>
      </c>
      <c r="C230" s="96" t="str">
        <f>IF($A230="","",VLOOKUP($A230,'Annex 2 EHV charges'!$A:$O,3,0))</f>
        <v/>
      </c>
      <c r="D230" s="95" t="str">
        <f>IF($A230="","",VLOOKUP($A230,'Annex 2 EHV charges'!$A:$O,7,0))</f>
        <v/>
      </c>
      <c r="E230" s="100" t="str">
        <f>IFERROR(IF(VLOOKUP($A230,'Annex 2 EHV charges'!$A:$O,8,FALSE)=0,"",VLOOKUP($A230,'Annex 2 EHV charges'!$A:$O,8,FALSE)),"")</f>
        <v/>
      </c>
      <c r="F230" s="101" t="str">
        <f>IFERROR(IF(VLOOKUP($A230,'Annex 2 EHV charges'!$A:$O,9,FALSE)=0,"",VLOOKUP($A230,'Annex 2 EHV charges'!$A:$O,9,FALSE)),"")</f>
        <v/>
      </c>
      <c r="G230" s="102" t="str">
        <f>IFERROR(IF(VLOOKUP($A230,'Annex 2 EHV charges'!$A:$O,10,FALSE)=0,"",VLOOKUP($A230,'Annex 2 EHV charges'!$A:$O,10,FALSE)),"")</f>
        <v/>
      </c>
      <c r="H230" s="102" t="str">
        <f>IFERROR(IF(VLOOKUP($A230,'Annex 2 EHV charges'!$A:$O,11,FALSE)=0,"",VLOOKUP($A230,'Annex 2 EHV charges'!$A:$O,11,FALSE)),"")</f>
        <v/>
      </c>
    </row>
    <row r="231" spans="1:8" x14ac:dyDescent="0.25">
      <c r="A231" s="95" t="str">
        <f t="array" ref="A231">IFERROR(INDEX('Annex 2 EHV charges'!#REF!, MATCH(0, IF(ISBLANK('Annex 2 EHV charges'!#REF!),1, COUNTIF(A$4:$A230, 'Annex 2 EHV charges'!#REF!)), 0)),"")</f>
        <v/>
      </c>
      <c r="B231" s="95" t="str">
        <f>IF($A231="","",VLOOKUP($A231,'Annex 2 EHV charges'!$A:$O,2,0))</f>
        <v/>
      </c>
      <c r="C231" s="96" t="str">
        <f>IF($A231="","",VLOOKUP($A231,'Annex 2 EHV charges'!$A:$O,3,0))</f>
        <v/>
      </c>
      <c r="D231" s="95" t="str">
        <f>IF($A231="","",VLOOKUP($A231,'Annex 2 EHV charges'!$A:$O,7,0))</f>
        <v/>
      </c>
      <c r="E231" s="100" t="str">
        <f>IFERROR(IF(VLOOKUP($A231,'Annex 2 EHV charges'!$A:$O,8,FALSE)=0,"",VLOOKUP($A231,'Annex 2 EHV charges'!$A:$O,8,FALSE)),"")</f>
        <v/>
      </c>
      <c r="F231" s="101" t="str">
        <f>IFERROR(IF(VLOOKUP($A231,'Annex 2 EHV charges'!$A:$O,9,FALSE)=0,"",VLOOKUP($A231,'Annex 2 EHV charges'!$A:$O,9,FALSE)),"")</f>
        <v/>
      </c>
      <c r="G231" s="102" t="str">
        <f>IFERROR(IF(VLOOKUP($A231,'Annex 2 EHV charges'!$A:$O,10,FALSE)=0,"",VLOOKUP($A231,'Annex 2 EHV charges'!$A:$O,10,FALSE)),"")</f>
        <v/>
      </c>
      <c r="H231" s="102" t="str">
        <f>IFERROR(IF(VLOOKUP($A231,'Annex 2 EHV charges'!$A:$O,11,FALSE)=0,"",VLOOKUP($A231,'Annex 2 EHV charges'!$A:$O,11,FALSE)),"")</f>
        <v/>
      </c>
    </row>
    <row r="232" spans="1:8" x14ac:dyDescent="0.25">
      <c r="A232" s="95" t="str">
        <f t="array" ref="A232">IFERROR(INDEX('Annex 2 EHV charges'!#REF!, MATCH(0, IF(ISBLANK('Annex 2 EHV charges'!#REF!),1, COUNTIF(A$4:$A231, 'Annex 2 EHV charges'!#REF!)), 0)),"")</f>
        <v/>
      </c>
      <c r="B232" s="95" t="str">
        <f>IF($A232="","",VLOOKUP($A232,'Annex 2 EHV charges'!$A:$O,2,0))</f>
        <v/>
      </c>
      <c r="C232" s="96" t="str">
        <f>IF($A232="","",VLOOKUP($A232,'Annex 2 EHV charges'!$A:$O,3,0))</f>
        <v/>
      </c>
      <c r="D232" s="95" t="str">
        <f>IF($A232="","",VLOOKUP($A232,'Annex 2 EHV charges'!$A:$O,7,0))</f>
        <v/>
      </c>
      <c r="E232" s="100" t="str">
        <f>IFERROR(IF(VLOOKUP($A232,'Annex 2 EHV charges'!$A:$O,8,FALSE)=0,"",VLOOKUP($A232,'Annex 2 EHV charges'!$A:$O,8,FALSE)),"")</f>
        <v/>
      </c>
      <c r="F232" s="101" t="str">
        <f>IFERROR(IF(VLOOKUP($A232,'Annex 2 EHV charges'!$A:$O,9,FALSE)=0,"",VLOOKUP($A232,'Annex 2 EHV charges'!$A:$O,9,FALSE)),"")</f>
        <v/>
      </c>
      <c r="G232" s="102" t="str">
        <f>IFERROR(IF(VLOOKUP($A232,'Annex 2 EHV charges'!$A:$O,10,FALSE)=0,"",VLOOKUP($A232,'Annex 2 EHV charges'!$A:$O,10,FALSE)),"")</f>
        <v/>
      </c>
      <c r="H232" s="102" t="str">
        <f>IFERROR(IF(VLOOKUP($A232,'Annex 2 EHV charges'!$A:$O,11,FALSE)=0,"",VLOOKUP($A232,'Annex 2 EHV charges'!$A:$O,11,FALSE)),"")</f>
        <v/>
      </c>
    </row>
    <row r="233" spans="1:8" x14ac:dyDescent="0.25">
      <c r="A233" s="95" t="str">
        <f t="array" ref="A233">IFERROR(INDEX('Annex 2 EHV charges'!#REF!, MATCH(0, IF(ISBLANK('Annex 2 EHV charges'!#REF!),1, COUNTIF(A$4:$A232, 'Annex 2 EHV charges'!#REF!)), 0)),"")</f>
        <v/>
      </c>
      <c r="B233" s="95" t="str">
        <f>IF($A233="","",VLOOKUP($A233,'Annex 2 EHV charges'!$A:$O,2,0))</f>
        <v/>
      </c>
      <c r="C233" s="96" t="str">
        <f>IF($A233="","",VLOOKUP($A233,'Annex 2 EHV charges'!$A:$O,3,0))</f>
        <v/>
      </c>
      <c r="D233" s="95" t="str">
        <f>IF($A233="","",VLOOKUP($A233,'Annex 2 EHV charges'!$A:$O,7,0))</f>
        <v/>
      </c>
      <c r="E233" s="100" t="str">
        <f>IFERROR(IF(VLOOKUP($A233,'Annex 2 EHV charges'!$A:$O,8,FALSE)=0,"",VLOOKUP($A233,'Annex 2 EHV charges'!$A:$O,8,FALSE)),"")</f>
        <v/>
      </c>
      <c r="F233" s="101" t="str">
        <f>IFERROR(IF(VLOOKUP($A233,'Annex 2 EHV charges'!$A:$O,9,FALSE)=0,"",VLOOKUP($A233,'Annex 2 EHV charges'!$A:$O,9,FALSE)),"")</f>
        <v/>
      </c>
      <c r="G233" s="102" t="str">
        <f>IFERROR(IF(VLOOKUP($A233,'Annex 2 EHV charges'!$A:$O,10,FALSE)=0,"",VLOOKUP($A233,'Annex 2 EHV charges'!$A:$O,10,FALSE)),"")</f>
        <v/>
      </c>
      <c r="H233" s="102" t="str">
        <f>IFERROR(IF(VLOOKUP($A233,'Annex 2 EHV charges'!$A:$O,11,FALSE)=0,"",VLOOKUP($A233,'Annex 2 EHV charges'!$A:$O,11,FALSE)),"")</f>
        <v/>
      </c>
    </row>
    <row r="234" spans="1:8" x14ac:dyDescent="0.25">
      <c r="A234" s="95" t="str">
        <f t="array" ref="A234">IFERROR(INDEX('Annex 2 EHV charges'!#REF!, MATCH(0, IF(ISBLANK('Annex 2 EHV charges'!#REF!),1, COUNTIF(A$4:$A233, 'Annex 2 EHV charges'!#REF!)), 0)),"")</f>
        <v/>
      </c>
      <c r="B234" s="95" t="str">
        <f>IF($A234="","",VLOOKUP($A234,'Annex 2 EHV charges'!$A:$O,2,0))</f>
        <v/>
      </c>
      <c r="C234" s="96" t="str">
        <f>IF($A234="","",VLOOKUP($A234,'Annex 2 EHV charges'!$A:$O,3,0))</f>
        <v/>
      </c>
      <c r="D234" s="95" t="str">
        <f>IF($A234="","",VLOOKUP($A234,'Annex 2 EHV charges'!$A:$O,7,0))</f>
        <v/>
      </c>
      <c r="E234" s="100" t="str">
        <f>IFERROR(IF(VLOOKUP($A234,'Annex 2 EHV charges'!$A:$O,8,FALSE)=0,"",VLOOKUP($A234,'Annex 2 EHV charges'!$A:$O,8,FALSE)),"")</f>
        <v/>
      </c>
      <c r="F234" s="101" t="str">
        <f>IFERROR(IF(VLOOKUP($A234,'Annex 2 EHV charges'!$A:$O,9,FALSE)=0,"",VLOOKUP($A234,'Annex 2 EHV charges'!$A:$O,9,FALSE)),"")</f>
        <v/>
      </c>
      <c r="G234" s="102" t="str">
        <f>IFERROR(IF(VLOOKUP($A234,'Annex 2 EHV charges'!$A:$O,10,FALSE)=0,"",VLOOKUP($A234,'Annex 2 EHV charges'!$A:$O,10,FALSE)),"")</f>
        <v/>
      </c>
      <c r="H234" s="102" t="str">
        <f>IFERROR(IF(VLOOKUP($A234,'Annex 2 EHV charges'!$A:$O,11,FALSE)=0,"",VLOOKUP($A234,'Annex 2 EHV charges'!$A:$O,11,FALSE)),"")</f>
        <v/>
      </c>
    </row>
    <row r="235" spans="1:8" x14ac:dyDescent="0.25">
      <c r="A235" s="95" t="str">
        <f t="array" ref="A235">IFERROR(INDEX('Annex 2 EHV charges'!#REF!, MATCH(0, IF(ISBLANK('Annex 2 EHV charges'!#REF!),1, COUNTIF(A$4:$A234, 'Annex 2 EHV charges'!#REF!)), 0)),"")</f>
        <v/>
      </c>
      <c r="B235" s="95" t="str">
        <f>IF($A235="","",VLOOKUP($A235,'Annex 2 EHV charges'!$A:$O,2,0))</f>
        <v/>
      </c>
      <c r="C235" s="96" t="str">
        <f>IF($A235="","",VLOOKUP($A235,'Annex 2 EHV charges'!$A:$O,3,0))</f>
        <v/>
      </c>
      <c r="D235" s="95" t="str">
        <f>IF($A235="","",VLOOKUP($A235,'Annex 2 EHV charges'!$A:$O,7,0))</f>
        <v/>
      </c>
      <c r="E235" s="100" t="str">
        <f>IFERROR(IF(VLOOKUP($A235,'Annex 2 EHV charges'!$A:$O,8,FALSE)=0,"",VLOOKUP($A235,'Annex 2 EHV charges'!$A:$O,8,FALSE)),"")</f>
        <v/>
      </c>
      <c r="F235" s="101" t="str">
        <f>IFERROR(IF(VLOOKUP($A235,'Annex 2 EHV charges'!$A:$O,9,FALSE)=0,"",VLOOKUP($A235,'Annex 2 EHV charges'!$A:$O,9,FALSE)),"")</f>
        <v/>
      </c>
      <c r="G235" s="102" t="str">
        <f>IFERROR(IF(VLOOKUP($A235,'Annex 2 EHV charges'!$A:$O,10,FALSE)=0,"",VLOOKUP($A235,'Annex 2 EHV charges'!$A:$O,10,FALSE)),"")</f>
        <v/>
      </c>
      <c r="H235" s="102" t="str">
        <f>IFERROR(IF(VLOOKUP($A235,'Annex 2 EHV charges'!$A:$O,11,FALSE)=0,"",VLOOKUP($A235,'Annex 2 EHV charges'!$A:$O,11,FALSE)),"")</f>
        <v/>
      </c>
    </row>
    <row r="236" spans="1:8" x14ac:dyDescent="0.25">
      <c r="A236" s="95" t="str">
        <f t="array" ref="A236">IFERROR(INDEX('Annex 2 EHV charges'!#REF!, MATCH(0, IF(ISBLANK('Annex 2 EHV charges'!#REF!),1, COUNTIF(A$4:$A235, 'Annex 2 EHV charges'!#REF!)), 0)),"")</f>
        <v/>
      </c>
      <c r="B236" s="95" t="str">
        <f>IF($A236="","",VLOOKUP($A236,'Annex 2 EHV charges'!$A:$O,2,0))</f>
        <v/>
      </c>
      <c r="C236" s="96" t="str">
        <f>IF($A236="","",VLOOKUP($A236,'Annex 2 EHV charges'!$A:$O,3,0))</f>
        <v/>
      </c>
      <c r="D236" s="95" t="str">
        <f>IF($A236="","",VLOOKUP($A236,'Annex 2 EHV charges'!$A:$O,7,0))</f>
        <v/>
      </c>
      <c r="E236" s="100" t="str">
        <f>IFERROR(IF(VLOOKUP($A236,'Annex 2 EHV charges'!$A:$O,8,FALSE)=0,"",VLOOKUP($A236,'Annex 2 EHV charges'!$A:$O,8,FALSE)),"")</f>
        <v/>
      </c>
      <c r="F236" s="101" t="str">
        <f>IFERROR(IF(VLOOKUP($A236,'Annex 2 EHV charges'!$A:$O,9,FALSE)=0,"",VLOOKUP($A236,'Annex 2 EHV charges'!$A:$O,9,FALSE)),"")</f>
        <v/>
      </c>
      <c r="G236" s="102" t="str">
        <f>IFERROR(IF(VLOOKUP($A236,'Annex 2 EHV charges'!$A:$O,10,FALSE)=0,"",VLOOKUP($A236,'Annex 2 EHV charges'!$A:$O,10,FALSE)),"")</f>
        <v/>
      </c>
      <c r="H236" s="102" t="str">
        <f>IFERROR(IF(VLOOKUP($A236,'Annex 2 EHV charges'!$A:$O,11,FALSE)=0,"",VLOOKUP($A236,'Annex 2 EHV charges'!$A:$O,11,FALSE)),"")</f>
        <v/>
      </c>
    </row>
    <row r="237" spans="1:8" x14ac:dyDescent="0.25">
      <c r="A237" s="95" t="str">
        <f t="array" ref="A237">IFERROR(INDEX('Annex 2 EHV charges'!#REF!, MATCH(0, IF(ISBLANK('Annex 2 EHV charges'!#REF!),1, COUNTIF(A$4:$A236, 'Annex 2 EHV charges'!#REF!)), 0)),"")</f>
        <v/>
      </c>
      <c r="B237" s="95" t="str">
        <f>IF($A237="","",VLOOKUP($A237,'Annex 2 EHV charges'!$A:$O,2,0))</f>
        <v/>
      </c>
      <c r="C237" s="96" t="str">
        <f>IF($A237="","",VLOOKUP($A237,'Annex 2 EHV charges'!$A:$O,3,0))</f>
        <v/>
      </c>
      <c r="D237" s="95" t="str">
        <f>IF($A237="","",VLOOKUP($A237,'Annex 2 EHV charges'!$A:$O,7,0))</f>
        <v/>
      </c>
      <c r="E237" s="100" t="str">
        <f>IFERROR(IF(VLOOKUP($A237,'Annex 2 EHV charges'!$A:$O,8,FALSE)=0,"",VLOOKUP($A237,'Annex 2 EHV charges'!$A:$O,8,FALSE)),"")</f>
        <v/>
      </c>
      <c r="F237" s="101" t="str">
        <f>IFERROR(IF(VLOOKUP($A237,'Annex 2 EHV charges'!$A:$O,9,FALSE)=0,"",VLOOKUP($A237,'Annex 2 EHV charges'!$A:$O,9,FALSE)),"")</f>
        <v/>
      </c>
      <c r="G237" s="102" t="str">
        <f>IFERROR(IF(VLOOKUP($A237,'Annex 2 EHV charges'!$A:$O,10,FALSE)=0,"",VLOOKUP($A237,'Annex 2 EHV charges'!$A:$O,10,FALSE)),"")</f>
        <v/>
      </c>
      <c r="H237" s="102" t="str">
        <f>IFERROR(IF(VLOOKUP($A237,'Annex 2 EHV charges'!$A:$O,11,FALSE)=0,"",VLOOKUP($A237,'Annex 2 EHV charges'!$A:$O,11,FALSE)),"")</f>
        <v/>
      </c>
    </row>
    <row r="238" spans="1:8" x14ac:dyDescent="0.25">
      <c r="A238" s="95" t="str">
        <f t="array" ref="A238">IFERROR(INDEX('Annex 2 EHV charges'!#REF!, MATCH(0, IF(ISBLANK('Annex 2 EHV charges'!#REF!),1, COUNTIF(A$4:$A237, 'Annex 2 EHV charges'!#REF!)), 0)),"")</f>
        <v/>
      </c>
      <c r="B238" s="95" t="str">
        <f>IF($A238="","",VLOOKUP($A238,'Annex 2 EHV charges'!$A:$O,2,0))</f>
        <v/>
      </c>
      <c r="C238" s="96" t="str">
        <f>IF($A238="","",VLOOKUP($A238,'Annex 2 EHV charges'!$A:$O,3,0))</f>
        <v/>
      </c>
      <c r="D238" s="95" t="str">
        <f>IF($A238="","",VLOOKUP($A238,'Annex 2 EHV charges'!$A:$O,7,0))</f>
        <v/>
      </c>
      <c r="E238" s="100" t="str">
        <f>IFERROR(IF(VLOOKUP($A238,'Annex 2 EHV charges'!$A:$O,8,FALSE)=0,"",VLOOKUP($A238,'Annex 2 EHV charges'!$A:$O,8,FALSE)),"")</f>
        <v/>
      </c>
      <c r="F238" s="101" t="str">
        <f>IFERROR(IF(VLOOKUP($A238,'Annex 2 EHV charges'!$A:$O,9,FALSE)=0,"",VLOOKUP($A238,'Annex 2 EHV charges'!$A:$O,9,FALSE)),"")</f>
        <v/>
      </c>
      <c r="G238" s="102" t="str">
        <f>IFERROR(IF(VLOOKUP($A238,'Annex 2 EHV charges'!$A:$O,10,FALSE)=0,"",VLOOKUP($A238,'Annex 2 EHV charges'!$A:$O,10,FALSE)),"")</f>
        <v/>
      </c>
      <c r="H238" s="102" t="str">
        <f>IFERROR(IF(VLOOKUP($A238,'Annex 2 EHV charges'!$A:$O,11,FALSE)=0,"",VLOOKUP($A238,'Annex 2 EHV charges'!$A:$O,11,FALSE)),"")</f>
        <v/>
      </c>
    </row>
    <row r="239" spans="1:8" x14ac:dyDescent="0.25">
      <c r="A239" s="95" t="str">
        <f t="array" ref="A239">IFERROR(INDEX('Annex 2 EHV charges'!#REF!, MATCH(0, IF(ISBLANK('Annex 2 EHV charges'!#REF!),1, COUNTIF(A$4:$A238, 'Annex 2 EHV charges'!#REF!)), 0)),"")</f>
        <v/>
      </c>
      <c r="B239" s="95" t="str">
        <f>IF($A239="","",VLOOKUP($A239,'Annex 2 EHV charges'!$A:$O,2,0))</f>
        <v/>
      </c>
      <c r="C239" s="96" t="str">
        <f>IF($A239="","",VLOOKUP($A239,'Annex 2 EHV charges'!$A:$O,3,0))</f>
        <v/>
      </c>
      <c r="D239" s="95" t="str">
        <f>IF($A239="","",VLOOKUP($A239,'Annex 2 EHV charges'!$A:$O,7,0))</f>
        <v/>
      </c>
      <c r="E239" s="100" t="str">
        <f>IFERROR(IF(VLOOKUP($A239,'Annex 2 EHV charges'!$A:$O,8,FALSE)=0,"",VLOOKUP($A239,'Annex 2 EHV charges'!$A:$O,8,FALSE)),"")</f>
        <v/>
      </c>
      <c r="F239" s="101" t="str">
        <f>IFERROR(IF(VLOOKUP($A239,'Annex 2 EHV charges'!$A:$O,9,FALSE)=0,"",VLOOKUP($A239,'Annex 2 EHV charges'!$A:$O,9,FALSE)),"")</f>
        <v/>
      </c>
      <c r="G239" s="102" t="str">
        <f>IFERROR(IF(VLOOKUP($A239,'Annex 2 EHV charges'!$A:$O,10,FALSE)=0,"",VLOOKUP($A239,'Annex 2 EHV charges'!$A:$O,10,FALSE)),"")</f>
        <v/>
      </c>
      <c r="H239" s="102" t="str">
        <f>IFERROR(IF(VLOOKUP($A239,'Annex 2 EHV charges'!$A:$O,11,FALSE)=0,"",VLOOKUP($A239,'Annex 2 EHV charges'!$A:$O,11,FALSE)),"")</f>
        <v/>
      </c>
    </row>
    <row r="240" spans="1:8" x14ac:dyDescent="0.25">
      <c r="A240" s="95" t="str">
        <f t="array" ref="A240">IFERROR(INDEX('Annex 2 EHV charges'!#REF!, MATCH(0, IF(ISBLANK('Annex 2 EHV charges'!#REF!),1, COUNTIF(A$4:$A239, 'Annex 2 EHV charges'!#REF!)), 0)),"")</f>
        <v/>
      </c>
      <c r="B240" s="95" t="str">
        <f>IF($A240="","",VLOOKUP($A240,'Annex 2 EHV charges'!$A:$O,2,0))</f>
        <v/>
      </c>
      <c r="C240" s="96" t="str">
        <f>IF($A240="","",VLOOKUP($A240,'Annex 2 EHV charges'!$A:$O,3,0))</f>
        <v/>
      </c>
      <c r="D240" s="95" t="str">
        <f>IF($A240="","",VLOOKUP($A240,'Annex 2 EHV charges'!$A:$O,7,0))</f>
        <v/>
      </c>
      <c r="E240" s="100" t="str">
        <f>IFERROR(IF(VLOOKUP($A240,'Annex 2 EHV charges'!$A:$O,8,FALSE)=0,"",VLOOKUP($A240,'Annex 2 EHV charges'!$A:$O,8,FALSE)),"")</f>
        <v/>
      </c>
      <c r="F240" s="101" t="str">
        <f>IFERROR(IF(VLOOKUP($A240,'Annex 2 EHV charges'!$A:$O,9,FALSE)=0,"",VLOOKUP($A240,'Annex 2 EHV charges'!$A:$O,9,FALSE)),"")</f>
        <v/>
      </c>
      <c r="G240" s="102" t="str">
        <f>IFERROR(IF(VLOOKUP($A240,'Annex 2 EHV charges'!$A:$O,10,FALSE)=0,"",VLOOKUP($A240,'Annex 2 EHV charges'!$A:$O,10,FALSE)),"")</f>
        <v/>
      </c>
      <c r="H240" s="102" t="str">
        <f>IFERROR(IF(VLOOKUP($A240,'Annex 2 EHV charges'!$A:$O,11,FALSE)=0,"",VLOOKUP($A240,'Annex 2 EHV charges'!$A:$O,11,FALSE)),"")</f>
        <v/>
      </c>
    </row>
    <row r="241" spans="1:8" x14ac:dyDescent="0.25">
      <c r="A241" s="95" t="str">
        <f t="array" ref="A241">IFERROR(INDEX('Annex 2 EHV charges'!#REF!, MATCH(0, IF(ISBLANK('Annex 2 EHV charges'!#REF!),1, COUNTIF(A$4:$A240, 'Annex 2 EHV charges'!#REF!)), 0)),"")</f>
        <v/>
      </c>
      <c r="B241" s="95" t="str">
        <f>IF($A241="","",VLOOKUP($A241,'Annex 2 EHV charges'!$A:$O,2,0))</f>
        <v/>
      </c>
      <c r="C241" s="96" t="str">
        <f>IF($A241="","",VLOOKUP($A241,'Annex 2 EHV charges'!$A:$O,3,0))</f>
        <v/>
      </c>
      <c r="D241" s="95" t="str">
        <f>IF($A241="","",VLOOKUP($A241,'Annex 2 EHV charges'!$A:$O,7,0))</f>
        <v/>
      </c>
      <c r="E241" s="100" t="str">
        <f>IFERROR(IF(VLOOKUP($A241,'Annex 2 EHV charges'!$A:$O,8,FALSE)=0,"",VLOOKUP($A241,'Annex 2 EHV charges'!$A:$O,8,FALSE)),"")</f>
        <v/>
      </c>
      <c r="F241" s="101" t="str">
        <f>IFERROR(IF(VLOOKUP($A241,'Annex 2 EHV charges'!$A:$O,9,FALSE)=0,"",VLOOKUP($A241,'Annex 2 EHV charges'!$A:$O,9,FALSE)),"")</f>
        <v/>
      </c>
      <c r="G241" s="102" t="str">
        <f>IFERROR(IF(VLOOKUP($A241,'Annex 2 EHV charges'!$A:$O,10,FALSE)=0,"",VLOOKUP($A241,'Annex 2 EHV charges'!$A:$O,10,FALSE)),"")</f>
        <v/>
      </c>
      <c r="H241" s="102" t="str">
        <f>IFERROR(IF(VLOOKUP($A241,'Annex 2 EHV charges'!$A:$O,11,FALSE)=0,"",VLOOKUP($A241,'Annex 2 EHV charges'!$A:$O,11,FALSE)),"")</f>
        <v/>
      </c>
    </row>
    <row r="242" spans="1:8" x14ac:dyDescent="0.25">
      <c r="A242" s="95" t="str">
        <f t="array" ref="A242">IFERROR(INDEX('Annex 2 EHV charges'!#REF!, MATCH(0, IF(ISBLANK('Annex 2 EHV charges'!#REF!),1, COUNTIF(A$4:$A241, 'Annex 2 EHV charges'!#REF!)), 0)),"")</f>
        <v/>
      </c>
      <c r="B242" s="95" t="str">
        <f>IF($A242="","",VLOOKUP($A242,'Annex 2 EHV charges'!$A:$O,2,0))</f>
        <v/>
      </c>
      <c r="C242" s="96" t="str">
        <f>IF($A242="","",VLOOKUP($A242,'Annex 2 EHV charges'!$A:$O,3,0))</f>
        <v/>
      </c>
      <c r="D242" s="95" t="str">
        <f>IF($A242="","",VLOOKUP($A242,'Annex 2 EHV charges'!$A:$O,7,0))</f>
        <v/>
      </c>
      <c r="E242" s="100" t="str">
        <f>IFERROR(IF(VLOOKUP($A242,'Annex 2 EHV charges'!$A:$O,8,FALSE)=0,"",VLOOKUP($A242,'Annex 2 EHV charges'!$A:$O,8,FALSE)),"")</f>
        <v/>
      </c>
      <c r="F242" s="101" t="str">
        <f>IFERROR(IF(VLOOKUP($A242,'Annex 2 EHV charges'!$A:$O,9,FALSE)=0,"",VLOOKUP($A242,'Annex 2 EHV charges'!$A:$O,9,FALSE)),"")</f>
        <v/>
      </c>
      <c r="G242" s="102" t="str">
        <f>IFERROR(IF(VLOOKUP($A242,'Annex 2 EHV charges'!$A:$O,10,FALSE)=0,"",VLOOKUP($A242,'Annex 2 EHV charges'!$A:$O,10,FALSE)),"")</f>
        <v/>
      </c>
      <c r="H242" s="102" t="str">
        <f>IFERROR(IF(VLOOKUP($A242,'Annex 2 EHV charges'!$A:$O,11,FALSE)=0,"",VLOOKUP($A242,'Annex 2 EHV charges'!$A:$O,11,FALSE)),"")</f>
        <v/>
      </c>
    </row>
    <row r="243" spans="1:8" x14ac:dyDescent="0.25">
      <c r="A243" s="95" t="str">
        <f t="array" ref="A243">IFERROR(INDEX('Annex 2 EHV charges'!#REF!, MATCH(0, IF(ISBLANK('Annex 2 EHV charges'!#REF!),1, COUNTIF(A$4:$A242, 'Annex 2 EHV charges'!#REF!)), 0)),"")</f>
        <v/>
      </c>
      <c r="B243" s="95" t="str">
        <f>IF($A243="","",VLOOKUP($A243,'Annex 2 EHV charges'!$A:$O,2,0))</f>
        <v/>
      </c>
      <c r="C243" s="96" t="str">
        <f>IF($A243="","",VLOOKUP($A243,'Annex 2 EHV charges'!$A:$O,3,0))</f>
        <v/>
      </c>
      <c r="D243" s="95" t="str">
        <f>IF($A243="","",VLOOKUP($A243,'Annex 2 EHV charges'!$A:$O,7,0))</f>
        <v/>
      </c>
      <c r="E243" s="100" t="str">
        <f>IFERROR(IF(VLOOKUP($A243,'Annex 2 EHV charges'!$A:$O,8,FALSE)=0,"",VLOOKUP($A243,'Annex 2 EHV charges'!$A:$O,8,FALSE)),"")</f>
        <v/>
      </c>
      <c r="F243" s="101" t="str">
        <f>IFERROR(IF(VLOOKUP($A243,'Annex 2 EHV charges'!$A:$O,9,FALSE)=0,"",VLOOKUP($A243,'Annex 2 EHV charges'!$A:$O,9,FALSE)),"")</f>
        <v/>
      </c>
      <c r="G243" s="102" t="str">
        <f>IFERROR(IF(VLOOKUP($A243,'Annex 2 EHV charges'!$A:$O,10,FALSE)=0,"",VLOOKUP($A243,'Annex 2 EHV charges'!$A:$O,10,FALSE)),"")</f>
        <v/>
      </c>
      <c r="H243" s="102" t="str">
        <f>IFERROR(IF(VLOOKUP($A243,'Annex 2 EHV charges'!$A:$O,11,FALSE)=0,"",VLOOKUP($A243,'Annex 2 EHV charges'!$A:$O,11,FALSE)),"")</f>
        <v/>
      </c>
    </row>
    <row r="244" spans="1:8" x14ac:dyDescent="0.25">
      <c r="A244" s="95" t="str">
        <f t="array" ref="A244">IFERROR(INDEX('Annex 2 EHV charges'!#REF!, MATCH(0, IF(ISBLANK('Annex 2 EHV charges'!#REF!),1, COUNTIF(A$4:$A243, 'Annex 2 EHV charges'!#REF!)), 0)),"")</f>
        <v/>
      </c>
      <c r="B244" s="95" t="str">
        <f>IF($A244="","",VLOOKUP($A244,'Annex 2 EHV charges'!$A:$O,2,0))</f>
        <v/>
      </c>
      <c r="C244" s="96" t="str">
        <f>IF($A244="","",VLOOKUP($A244,'Annex 2 EHV charges'!$A:$O,3,0))</f>
        <v/>
      </c>
      <c r="D244" s="95" t="str">
        <f>IF($A244="","",VLOOKUP($A244,'Annex 2 EHV charges'!$A:$O,7,0))</f>
        <v/>
      </c>
      <c r="E244" s="100" t="str">
        <f>IFERROR(IF(VLOOKUP($A244,'Annex 2 EHV charges'!$A:$O,8,FALSE)=0,"",VLOOKUP($A244,'Annex 2 EHV charges'!$A:$O,8,FALSE)),"")</f>
        <v/>
      </c>
      <c r="F244" s="101" t="str">
        <f>IFERROR(IF(VLOOKUP($A244,'Annex 2 EHV charges'!$A:$O,9,FALSE)=0,"",VLOOKUP($A244,'Annex 2 EHV charges'!$A:$O,9,FALSE)),"")</f>
        <v/>
      </c>
      <c r="G244" s="102" t="str">
        <f>IFERROR(IF(VLOOKUP($A244,'Annex 2 EHV charges'!$A:$O,10,FALSE)=0,"",VLOOKUP($A244,'Annex 2 EHV charges'!$A:$O,10,FALSE)),"")</f>
        <v/>
      </c>
      <c r="H244" s="102" t="str">
        <f>IFERROR(IF(VLOOKUP($A244,'Annex 2 EHV charges'!$A:$O,11,FALSE)=0,"",VLOOKUP($A244,'Annex 2 EHV charges'!$A:$O,11,FALSE)),"")</f>
        <v/>
      </c>
    </row>
    <row r="245" spans="1:8" x14ac:dyDescent="0.25">
      <c r="A245" s="95" t="str">
        <f t="array" ref="A245">IFERROR(INDEX('Annex 2 EHV charges'!#REF!, MATCH(0, IF(ISBLANK('Annex 2 EHV charges'!#REF!),1, COUNTIF(A$4:$A244, 'Annex 2 EHV charges'!#REF!)), 0)),"")</f>
        <v/>
      </c>
      <c r="B245" s="95" t="str">
        <f>IF($A245="","",VLOOKUP($A245,'Annex 2 EHV charges'!$A:$O,2,0))</f>
        <v/>
      </c>
      <c r="C245" s="96" t="str">
        <f>IF($A245="","",VLOOKUP($A245,'Annex 2 EHV charges'!$A:$O,3,0))</f>
        <v/>
      </c>
      <c r="D245" s="95" t="str">
        <f>IF($A245="","",VLOOKUP($A245,'Annex 2 EHV charges'!$A:$O,7,0))</f>
        <v/>
      </c>
      <c r="E245" s="100" t="str">
        <f>IFERROR(IF(VLOOKUP($A245,'Annex 2 EHV charges'!$A:$O,8,FALSE)=0,"",VLOOKUP($A245,'Annex 2 EHV charges'!$A:$O,8,FALSE)),"")</f>
        <v/>
      </c>
      <c r="F245" s="101" t="str">
        <f>IFERROR(IF(VLOOKUP($A245,'Annex 2 EHV charges'!$A:$O,9,FALSE)=0,"",VLOOKUP($A245,'Annex 2 EHV charges'!$A:$O,9,FALSE)),"")</f>
        <v/>
      </c>
      <c r="G245" s="102" t="str">
        <f>IFERROR(IF(VLOOKUP($A245,'Annex 2 EHV charges'!$A:$O,10,FALSE)=0,"",VLOOKUP($A245,'Annex 2 EHV charges'!$A:$O,10,FALSE)),"")</f>
        <v/>
      </c>
      <c r="H245" s="102" t="str">
        <f>IFERROR(IF(VLOOKUP($A245,'Annex 2 EHV charges'!$A:$O,11,FALSE)=0,"",VLOOKUP($A245,'Annex 2 EHV charges'!$A:$O,11,FALSE)),"")</f>
        <v/>
      </c>
    </row>
    <row r="246" spans="1:8" x14ac:dyDescent="0.25">
      <c r="A246" s="95" t="str">
        <f t="array" ref="A246">IFERROR(INDEX('Annex 2 EHV charges'!#REF!, MATCH(0, IF(ISBLANK('Annex 2 EHV charges'!#REF!),1, COUNTIF(A$4:$A245, 'Annex 2 EHV charges'!#REF!)), 0)),"")</f>
        <v/>
      </c>
      <c r="B246" s="95" t="str">
        <f>IF($A246="","",VLOOKUP($A246,'Annex 2 EHV charges'!$A:$O,2,0))</f>
        <v/>
      </c>
      <c r="C246" s="96" t="str">
        <f>IF($A246="","",VLOOKUP($A246,'Annex 2 EHV charges'!$A:$O,3,0))</f>
        <v/>
      </c>
      <c r="D246" s="95" t="str">
        <f>IF($A246="","",VLOOKUP($A246,'Annex 2 EHV charges'!$A:$O,7,0))</f>
        <v/>
      </c>
      <c r="E246" s="100" t="str">
        <f>IFERROR(IF(VLOOKUP($A246,'Annex 2 EHV charges'!$A:$O,8,FALSE)=0,"",VLOOKUP($A246,'Annex 2 EHV charges'!$A:$O,8,FALSE)),"")</f>
        <v/>
      </c>
      <c r="F246" s="101" t="str">
        <f>IFERROR(IF(VLOOKUP($A246,'Annex 2 EHV charges'!$A:$O,9,FALSE)=0,"",VLOOKUP($A246,'Annex 2 EHV charges'!$A:$O,9,FALSE)),"")</f>
        <v/>
      </c>
      <c r="G246" s="102" t="str">
        <f>IFERROR(IF(VLOOKUP($A246,'Annex 2 EHV charges'!$A:$O,10,FALSE)=0,"",VLOOKUP($A246,'Annex 2 EHV charges'!$A:$O,10,FALSE)),"")</f>
        <v/>
      </c>
      <c r="H246" s="102" t="str">
        <f>IFERROR(IF(VLOOKUP($A246,'Annex 2 EHV charges'!$A:$O,11,FALSE)=0,"",VLOOKUP($A246,'Annex 2 EHV charges'!$A:$O,11,FALSE)),"")</f>
        <v/>
      </c>
    </row>
    <row r="247" spans="1:8" x14ac:dyDescent="0.25">
      <c r="A247" s="95" t="str">
        <f t="array" ref="A247">IFERROR(INDEX('Annex 2 EHV charges'!#REF!, MATCH(0, IF(ISBLANK('Annex 2 EHV charges'!#REF!),1, COUNTIF(A$4:$A246, 'Annex 2 EHV charges'!#REF!)), 0)),"")</f>
        <v/>
      </c>
      <c r="B247" s="95" t="str">
        <f>IF($A247="","",VLOOKUP($A247,'Annex 2 EHV charges'!$A:$O,2,0))</f>
        <v/>
      </c>
      <c r="C247" s="96" t="str">
        <f>IF($A247="","",VLOOKUP($A247,'Annex 2 EHV charges'!$A:$O,3,0))</f>
        <v/>
      </c>
      <c r="D247" s="95" t="str">
        <f>IF($A247="","",VLOOKUP($A247,'Annex 2 EHV charges'!$A:$O,7,0))</f>
        <v/>
      </c>
      <c r="E247" s="100" t="str">
        <f>IFERROR(IF(VLOOKUP($A247,'Annex 2 EHV charges'!$A:$O,8,FALSE)=0,"",VLOOKUP($A247,'Annex 2 EHV charges'!$A:$O,8,FALSE)),"")</f>
        <v/>
      </c>
      <c r="F247" s="101" t="str">
        <f>IFERROR(IF(VLOOKUP($A247,'Annex 2 EHV charges'!$A:$O,9,FALSE)=0,"",VLOOKUP($A247,'Annex 2 EHV charges'!$A:$O,9,FALSE)),"")</f>
        <v/>
      </c>
      <c r="G247" s="102" t="str">
        <f>IFERROR(IF(VLOOKUP($A247,'Annex 2 EHV charges'!$A:$O,10,FALSE)=0,"",VLOOKUP($A247,'Annex 2 EHV charges'!$A:$O,10,FALSE)),"")</f>
        <v/>
      </c>
      <c r="H247" s="102" t="str">
        <f>IFERROR(IF(VLOOKUP($A247,'Annex 2 EHV charges'!$A:$O,11,FALSE)=0,"",VLOOKUP($A247,'Annex 2 EHV charges'!$A:$O,11,FALSE)),"")</f>
        <v/>
      </c>
    </row>
    <row r="248" spans="1:8" x14ac:dyDescent="0.25">
      <c r="A248" s="95" t="str">
        <f t="array" ref="A248">IFERROR(INDEX('Annex 2 EHV charges'!#REF!, MATCH(0, IF(ISBLANK('Annex 2 EHV charges'!#REF!),1, COUNTIF(A$4:$A247, 'Annex 2 EHV charges'!#REF!)), 0)),"")</f>
        <v/>
      </c>
      <c r="B248" s="95" t="str">
        <f>IF($A248="","",VLOOKUP($A248,'Annex 2 EHV charges'!$A:$O,2,0))</f>
        <v/>
      </c>
      <c r="C248" s="96" t="str">
        <f>IF($A248="","",VLOOKUP($A248,'Annex 2 EHV charges'!$A:$O,3,0))</f>
        <v/>
      </c>
      <c r="D248" s="95" t="str">
        <f>IF($A248="","",VLOOKUP($A248,'Annex 2 EHV charges'!$A:$O,7,0))</f>
        <v/>
      </c>
      <c r="E248" s="100" t="str">
        <f>IFERROR(IF(VLOOKUP($A248,'Annex 2 EHV charges'!$A:$O,8,FALSE)=0,"",VLOOKUP($A248,'Annex 2 EHV charges'!$A:$O,8,FALSE)),"")</f>
        <v/>
      </c>
      <c r="F248" s="101" t="str">
        <f>IFERROR(IF(VLOOKUP($A248,'Annex 2 EHV charges'!$A:$O,9,FALSE)=0,"",VLOOKUP($A248,'Annex 2 EHV charges'!$A:$O,9,FALSE)),"")</f>
        <v/>
      </c>
      <c r="G248" s="102" t="str">
        <f>IFERROR(IF(VLOOKUP($A248,'Annex 2 EHV charges'!$A:$O,10,FALSE)=0,"",VLOOKUP($A248,'Annex 2 EHV charges'!$A:$O,10,FALSE)),"")</f>
        <v/>
      </c>
      <c r="H248" s="102" t="str">
        <f>IFERROR(IF(VLOOKUP($A248,'Annex 2 EHV charges'!$A:$O,11,FALSE)=0,"",VLOOKUP($A248,'Annex 2 EHV charges'!$A:$O,11,FALSE)),"")</f>
        <v/>
      </c>
    </row>
    <row r="249" spans="1:8" x14ac:dyDescent="0.25">
      <c r="A249" s="95" t="str">
        <f t="array" ref="A249">IFERROR(INDEX('Annex 2 EHV charges'!#REF!, MATCH(0, IF(ISBLANK('Annex 2 EHV charges'!#REF!),1, COUNTIF(A$4:$A248, 'Annex 2 EHV charges'!#REF!)), 0)),"")</f>
        <v/>
      </c>
      <c r="B249" s="95" t="str">
        <f>IF($A249="","",VLOOKUP($A249,'Annex 2 EHV charges'!$A:$O,2,0))</f>
        <v/>
      </c>
      <c r="C249" s="96" t="str">
        <f>IF($A249="","",VLOOKUP($A249,'Annex 2 EHV charges'!$A:$O,3,0))</f>
        <v/>
      </c>
      <c r="D249" s="95" t="str">
        <f>IF($A249="","",VLOOKUP($A249,'Annex 2 EHV charges'!$A:$O,7,0))</f>
        <v/>
      </c>
      <c r="E249" s="100" t="str">
        <f>IFERROR(IF(VLOOKUP($A249,'Annex 2 EHV charges'!$A:$O,8,FALSE)=0,"",VLOOKUP($A249,'Annex 2 EHV charges'!$A:$O,8,FALSE)),"")</f>
        <v/>
      </c>
      <c r="F249" s="101" t="str">
        <f>IFERROR(IF(VLOOKUP($A249,'Annex 2 EHV charges'!$A:$O,9,FALSE)=0,"",VLOOKUP($A249,'Annex 2 EHV charges'!$A:$O,9,FALSE)),"")</f>
        <v/>
      </c>
      <c r="G249" s="102" t="str">
        <f>IFERROR(IF(VLOOKUP($A249,'Annex 2 EHV charges'!$A:$O,10,FALSE)=0,"",VLOOKUP($A249,'Annex 2 EHV charges'!$A:$O,10,FALSE)),"")</f>
        <v/>
      </c>
      <c r="H249" s="102" t="str">
        <f>IFERROR(IF(VLOOKUP($A249,'Annex 2 EHV charges'!$A:$O,11,FALSE)=0,"",VLOOKUP($A249,'Annex 2 EHV charges'!$A:$O,11,FALSE)),"")</f>
        <v/>
      </c>
    </row>
    <row r="250" spans="1:8" x14ac:dyDescent="0.25">
      <c r="A250" s="95" t="str">
        <f t="array" ref="A250">IFERROR(INDEX('Annex 2 EHV charges'!#REF!, MATCH(0, IF(ISBLANK('Annex 2 EHV charges'!#REF!),1, COUNTIF(A$4:$A249, 'Annex 2 EHV charges'!#REF!)), 0)),"")</f>
        <v/>
      </c>
      <c r="B250" s="95" t="str">
        <f>IF($A250="","",VLOOKUP($A250,'Annex 2 EHV charges'!$A:$O,2,0))</f>
        <v/>
      </c>
      <c r="C250" s="96" t="str">
        <f>IF($A250="","",VLOOKUP($A250,'Annex 2 EHV charges'!$A:$O,3,0))</f>
        <v/>
      </c>
      <c r="D250" s="95" t="str">
        <f>IF($A250="","",VLOOKUP($A250,'Annex 2 EHV charges'!$A:$O,7,0))</f>
        <v/>
      </c>
      <c r="E250" s="100" t="str">
        <f>IFERROR(IF(VLOOKUP($A250,'Annex 2 EHV charges'!$A:$O,8,FALSE)=0,"",VLOOKUP($A250,'Annex 2 EHV charges'!$A:$O,8,FALSE)),"")</f>
        <v/>
      </c>
      <c r="F250" s="101" t="str">
        <f>IFERROR(IF(VLOOKUP($A250,'Annex 2 EHV charges'!$A:$O,9,FALSE)=0,"",VLOOKUP($A250,'Annex 2 EHV charges'!$A:$O,9,FALSE)),"")</f>
        <v/>
      </c>
      <c r="G250" s="102" t="str">
        <f>IFERROR(IF(VLOOKUP($A250,'Annex 2 EHV charges'!$A:$O,10,FALSE)=0,"",VLOOKUP($A250,'Annex 2 EHV charges'!$A:$O,10,FALSE)),"")</f>
        <v/>
      </c>
      <c r="H250" s="102" t="str">
        <f>IFERROR(IF(VLOOKUP($A250,'Annex 2 EHV charges'!$A:$O,11,FALSE)=0,"",VLOOKUP($A250,'Annex 2 EHV charges'!$A:$O,11,FALSE)),"")</f>
        <v/>
      </c>
    </row>
    <row r="251" spans="1:8" x14ac:dyDescent="0.25">
      <c r="A251" s="95" t="str">
        <f t="array" ref="A251">IFERROR(INDEX('Annex 2 EHV charges'!#REF!, MATCH(0, IF(ISBLANK('Annex 2 EHV charges'!#REF!),1, COUNTIF(A$4:$A250, 'Annex 2 EHV charges'!#REF!)), 0)),"")</f>
        <v/>
      </c>
      <c r="B251" s="95" t="str">
        <f>IF($A251="","",VLOOKUP($A251,'Annex 2 EHV charges'!$A:$O,2,0))</f>
        <v/>
      </c>
      <c r="C251" s="96" t="str">
        <f>IF($A251="","",VLOOKUP($A251,'Annex 2 EHV charges'!$A:$O,3,0))</f>
        <v/>
      </c>
      <c r="D251" s="95" t="str">
        <f>IF($A251="","",VLOOKUP($A251,'Annex 2 EHV charges'!$A:$O,7,0))</f>
        <v/>
      </c>
      <c r="E251" s="100" t="str">
        <f>IFERROR(IF(VLOOKUP($A251,'Annex 2 EHV charges'!$A:$O,8,FALSE)=0,"",VLOOKUP($A251,'Annex 2 EHV charges'!$A:$O,8,FALSE)),"")</f>
        <v/>
      </c>
      <c r="F251" s="101" t="str">
        <f>IFERROR(IF(VLOOKUP($A251,'Annex 2 EHV charges'!$A:$O,9,FALSE)=0,"",VLOOKUP($A251,'Annex 2 EHV charges'!$A:$O,9,FALSE)),"")</f>
        <v/>
      </c>
      <c r="G251" s="102" t="str">
        <f>IFERROR(IF(VLOOKUP($A251,'Annex 2 EHV charges'!$A:$O,10,FALSE)=0,"",VLOOKUP($A251,'Annex 2 EHV charges'!$A:$O,10,FALSE)),"")</f>
        <v/>
      </c>
      <c r="H251" s="102" t="str">
        <f>IFERROR(IF(VLOOKUP($A251,'Annex 2 EHV charges'!$A:$O,11,FALSE)=0,"",VLOOKUP($A251,'Annex 2 EHV charges'!$A:$O,11,FALSE)),"")</f>
        <v/>
      </c>
    </row>
    <row r="252" spans="1:8" x14ac:dyDescent="0.25">
      <c r="A252" s="95" t="str">
        <f t="array" ref="A252">IFERROR(INDEX('Annex 2 EHV charges'!#REF!, MATCH(0, IF(ISBLANK('Annex 2 EHV charges'!#REF!),1, COUNTIF(A$4:$A251, 'Annex 2 EHV charges'!#REF!)), 0)),"")</f>
        <v/>
      </c>
      <c r="B252" s="95" t="str">
        <f>IF($A252="","",VLOOKUP($A252,'Annex 2 EHV charges'!$A:$O,2,0))</f>
        <v/>
      </c>
      <c r="C252" s="96" t="str">
        <f>IF($A252="","",VLOOKUP($A252,'Annex 2 EHV charges'!$A:$O,3,0))</f>
        <v/>
      </c>
      <c r="D252" s="95" t="str">
        <f>IF($A252="","",VLOOKUP($A252,'Annex 2 EHV charges'!$A:$O,7,0))</f>
        <v/>
      </c>
      <c r="E252" s="100" t="str">
        <f>IFERROR(IF(VLOOKUP($A252,'Annex 2 EHV charges'!$A:$O,8,FALSE)=0,"",VLOOKUP($A252,'Annex 2 EHV charges'!$A:$O,8,FALSE)),"")</f>
        <v/>
      </c>
      <c r="F252" s="101" t="str">
        <f>IFERROR(IF(VLOOKUP($A252,'Annex 2 EHV charges'!$A:$O,9,FALSE)=0,"",VLOOKUP($A252,'Annex 2 EHV charges'!$A:$O,9,FALSE)),"")</f>
        <v/>
      </c>
      <c r="G252" s="102" t="str">
        <f>IFERROR(IF(VLOOKUP($A252,'Annex 2 EHV charges'!$A:$O,10,FALSE)=0,"",VLOOKUP($A252,'Annex 2 EHV charges'!$A:$O,10,FALSE)),"")</f>
        <v/>
      </c>
      <c r="H252" s="102" t="str">
        <f>IFERROR(IF(VLOOKUP($A252,'Annex 2 EHV charges'!$A:$O,11,FALSE)=0,"",VLOOKUP($A252,'Annex 2 EHV charges'!$A:$O,11,FALSE)),"")</f>
        <v/>
      </c>
    </row>
    <row r="253" spans="1:8" x14ac:dyDescent="0.25">
      <c r="A253" s="95" t="str">
        <f t="array" ref="A253">IFERROR(INDEX('Annex 2 EHV charges'!#REF!, MATCH(0, IF(ISBLANK('Annex 2 EHV charges'!#REF!),1, COUNTIF(A$4:$A252, 'Annex 2 EHV charges'!#REF!)), 0)),"")</f>
        <v/>
      </c>
      <c r="B253" s="95" t="str">
        <f>IF($A253="","",VLOOKUP($A253,'Annex 2 EHV charges'!$A:$O,2,0))</f>
        <v/>
      </c>
      <c r="C253" s="96" t="str">
        <f>IF($A253="","",VLOOKUP($A253,'Annex 2 EHV charges'!$A:$O,3,0))</f>
        <v/>
      </c>
      <c r="D253" s="95" t="str">
        <f>IF($A253="","",VLOOKUP($A253,'Annex 2 EHV charges'!$A:$O,7,0))</f>
        <v/>
      </c>
      <c r="E253" s="100" t="str">
        <f>IFERROR(IF(VLOOKUP($A253,'Annex 2 EHV charges'!$A:$O,8,FALSE)=0,"",VLOOKUP($A253,'Annex 2 EHV charges'!$A:$O,8,FALSE)),"")</f>
        <v/>
      </c>
      <c r="F253" s="101" t="str">
        <f>IFERROR(IF(VLOOKUP($A253,'Annex 2 EHV charges'!$A:$O,9,FALSE)=0,"",VLOOKUP($A253,'Annex 2 EHV charges'!$A:$O,9,FALSE)),"")</f>
        <v/>
      </c>
      <c r="G253" s="102" t="str">
        <f>IFERROR(IF(VLOOKUP($A253,'Annex 2 EHV charges'!$A:$O,10,FALSE)=0,"",VLOOKUP($A253,'Annex 2 EHV charges'!$A:$O,10,FALSE)),"")</f>
        <v/>
      </c>
      <c r="H253" s="102" t="str">
        <f>IFERROR(IF(VLOOKUP($A253,'Annex 2 EHV charges'!$A:$O,11,FALSE)=0,"",VLOOKUP($A253,'Annex 2 EHV charges'!$A:$O,11,FALSE)),"")</f>
        <v/>
      </c>
    </row>
    <row r="254" spans="1:8" x14ac:dyDescent="0.25">
      <c r="A254" s="95" t="str">
        <f t="array" ref="A254">IFERROR(INDEX('Annex 2 EHV charges'!#REF!, MATCH(0, IF(ISBLANK('Annex 2 EHV charges'!#REF!),1, COUNTIF(A$4:$A253, 'Annex 2 EHV charges'!#REF!)), 0)),"")</f>
        <v/>
      </c>
      <c r="B254" s="95" t="str">
        <f>IF($A254="","",VLOOKUP($A254,'Annex 2 EHV charges'!$A:$O,2,0))</f>
        <v/>
      </c>
      <c r="C254" s="96" t="str">
        <f>IF($A254="","",VLOOKUP($A254,'Annex 2 EHV charges'!$A:$O,3,0))</f>
        <v/>
      </c>
      <c r="D254" s="95" t="str">
        <f>IF($A254="","",VLOOKUP($A254,'Annex 2 EHV charges'!$A:$O,7,0))</f>
        <v/>
      </c>
      <c r="E254" s="100" t="str">
        <f>IFERROR(IF(VLOOKUP($A254,'Annex 2 EHV charges'!$A:$O,8,FALSE)=0,"",VLOOKUP($A254,'Annex 2 EHV charges'!$A:$O,8,FALSE)),"")</f>
        <v/>
      </c>
      <c r="F254" s="101" t="str">
        <f>IFERROR(IF(VLOOKUP($A254,'Annex 2 EHV charges'!$A:$O,9,FALSE)=0,"",VLOOKUP($A254,'Annex 2 EHV charges'!$A:$O,9,FALSE)),"")</f>
        <v/>
      </c>
      <c r="G254" s="102" t="str">
        <f>IFERROR(IF(VLOOKUP($A254,'Annex 2 EHV charges'!$A:$O,10,FALSE)=0,"",VLOOKUP($A254,'Annex 2 EHV charges'!$A:$O,10,FALSE)),"")</f>
        <v/>
      </c>
      <c r="H254" s="102" t="str">
        <f>IFERROR(IF(VLOOKUP($A254,'Annex 2 EHV charges'!$A:$O,11,FALSE)=0,"",VLOOKUP($A254,'Annex 2 EHV charges'!$A:$O,11,FALSE)),"")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pageSetUpPr fitToPage="1"/>
  </sheetPr>
  <dimension ref="A1:O254"/>
  <sheetViews>
    <sheetView zoomScale="90" zoomScaleNormal="90" zoomScaleSheetLayoutView="100" workbookViewId="0">
      <selection sqref="A1:H1"/>
    </sheetView>
  </sheetViews>
  <sheetFormatPr defaultColWidth="9.1796875" defaultRowHeight="12.5" x14ac:dyDescent="0.25"/>
  <cols>
    <col min="1" max="1" width="14.7265625" style="53" customWidth="1"/>
    <col min="2" max="2" width="8.7265625" style="53" customWidth="1"/>
    <col min="3" max="3" width="15.7265625" style="60" bestFit="1" customWidth="1"/>
    <col min="4" max="4" width="50.7265625" style="60" customWidth="1"/>
    <col min="5" max="5" width="14.7265625" style="61" customWidth="1"/>
    <col min="6" max="7" width="14.7265625" style="62" customWidth="1"/>
    <col min="8" max="8" width="14.7265625" style="53" customWidth="1"/>
    <col min="9" max="9" width="15.54296875" style="53" customWidth="1"/>
    <col min="10" max="16384" width="9.1796875" style="53"/>
  </cols>
  <sheetData>
    <row r="1" spans="1:15" ht="66.75" customHeight="1" x14ac:dyDescent="0.25">
      <c r="A1" s="379" t="s">
        <v>351</v>
      </c>
      <c r="B1" s="379"/>
      <c r="C1" s="379"/>
      <c r="D1" s="379"/>
      <c r="E1" s="379"/>
      <c r="F1" s="379"/>
      <c r="G1" s="379"/>
      <c r="H1" s="379"/>
    </row>
    <row r="2" spans="1:15" s="54" customFormat="1" ht="25.5" customHeight="1" x14ac:dyDescent="0.25">
      <c r="A2" s="370" t="str">
        <f>Overview!B4&amp; " - Effective from "&amp;Overview!D4&amp;" - "&amp;Overview!E4&amp;" EDCM export charges"</f>
        <v>Southern Electric Power Distribution plc - Effective from 1 April 2021 - Final EDCM export charges</v>
      </c>
      <c r="B2" s="371"/>
      <c r="C2" s="371"/>
      <c r="D2" s="371"/>
      <c r="E2" s="371"/>
      <c r="F2" s="371"/>
      <c r="G2" s="371"/>
      <c r="H2" s="372"/>
    </row>
    <row r="3" spans="1:15" s="85" customFormat="1" ht="18" x14ac:dyDescent="0.25">
      <c r="A3" s="88"/>
      <c r="B3" s="88"/>
      <c r="C3" s="88"/>
      <c r="D3" s="89"/>
      <c r="E3" s="90"/>
      <c r="F3" s="90"/>
      <c r="G3" s="91"/>
      <c r="H3" s="91"/>
      <c r="I3" s="183"/>
      <c r="J3" s="183"/>
      <c r="K3" s="183"/>
      <c r="L3" s="183"/>
      <c r="M3" s="183"/>
      <c r="N3" s="183"/>
      <c r="O3" s="183"/>
    </row>
    <row r="4" spans="1:15" ht="60.75" customHeight="1" x14ac:dyDescent="0.25">
      <c r="A4" s="55" t="s">
        <v>355</v>
      </c>
      <c r="B4" s="56" t="s">
        <v>353</v>
      </c>
      <c r="C4" s="55" t="s">
        <v>330</v>
      </c>
      <c r="D4" s="57" t="s">
        <v>354</v>
      </c>
      <c r="E4" s="57" t="str">
        <f>'Annex 2 EHV charges'!J10</f>
        <v>Export
Super Red
unit charge
(p/kWh)</v>
      </c>
      <c r="F4" s="57" t="str">
        <f>'Annex 2 EHV charges'!K10</f>
        <v>Export
fixed charge
(p/day)</v>
      </c>
      <c r="G4" s="57" t="str">
        <f>'Annex 2 EHV charges'!L10</f>
        <v>Export
capacity charge
(p/kVA/day)</v>
      </c>
      <c r="H4" s="57" t="str">
        <f>'Annex 2 EHV charges'!M10</f>
        <v>Export
exceeded capacity charge
(p/kVA/day)</v>
      </c>
    </row>
    <row r="5" spans="1:15" ht="12.75" customHeight="1" x14ac:dyDescent="0.25">
      <c r="A5" s="96" t="str">
        <f t="array" ref="A5">IFERROR(INDEX('Annex 2 EHV charges'!#REF!, MATCH(0, IF(ISBLANK('Annex 2 EHV charges'!#REF!),1, COUNTIF(A$4:$A4, 'Annex 2 EHV charges'!#REF!)), 0)),"")</f>
        <v/>
      </c>
      <c r="B5" s="95" t="str">
        <f>IF($A5="","",VLOOKUP($A5,'Annex 2 EHV charges'!$D:$O,2,0))</f>
        <v/>
      </c>
      <c r="C5" s="96" t="str">
        <f>IF($A5="","",VLOOKUP($A5,'Annex 2 EHV charges'!$D:$O,3,0))</f>
        <v/>
      </c>
      <c r="D5" s="95" t="str">
        <f>IF($A5="","",VLOOKUP($A5,'Annex 2 EHV charges'!$D:$O,4,0))</f>
        <v/>
      </c>
      <c r="E5" s="97" t="str">
        <f>IFERROR(IF(VLOOKUP($A5,'Annex 2 EHV charges'!$D:$O,9,FALSE)=0,"",VLOOKUP($A5,'Annex 2 EHV charges'!$D:$O,9,FALSE)),"")</f>
        <v/>
      </c>
      <c r="F5" s="98" t="str">
        <f>IFERROR(IF(VLOOKUP($A5,'Annex 2 EHV charges'!$D:$O,10,FALSE)=0,"",VLOOKUP($A5,'Annex 2 EHV charges'!$D:$O,10,FALSE)),"")</f>
        <v/>
      </c>
      <c r="G5" s="99" t="str">
        <f>IFERROR(IF(VLOOKUP($A5,'Annex 2 EHV charges'!$D:$O,11,FALSE)=0,"",VLOOKUP($A5,'Annex 2 EHV charges'!$D:$O,11,FALSE)),"")</f>
        <v/>
      </c>
      <c r="H5" s="99" t="str">
        <f>IFERROR(IF(VLOOKUP($A5,'Annex 2 EHV charges'!$D:$O,12,FALSE)=0,"",VLOOKUP($A5,'Annex 2 EHV charges'!$D:$O,12,FALSE)),"")</f>
        <v/>
      </c>
    </row>
    <row r="6" spans="1:15" ht="12.75" customHeight="1" x14ac:dyDescent="0.25">
      <c r="A6" s="96" t="str">
        <f t="array" ref="A6">IFERROR(INDEX('Annex 2 EHV charges'!#REF!, MATCH(0, IF(ISBLANK('Annex 2 EHV charges'!#REF!),1, COUNTIF(A$4:$A5, 'Annex 2 EHV charges'!#REF!)), 0)),"")</f>
        <v/>
      </c>
      <c r="B6" s="95" t="str">
        <f>IF($A6="","",VLOOKUP($A6,'Annex 2 EHV charges'!$D:$O,2,0))</f>
        <v/>
      </c>
      <c r="C6" s="96" t="str">
        <f>IF($A6="","",VLOOKUP($A6,'Annex 2 EHV charges'!$D:$O,3,0))</f>
        <v/>
      </c>
      <c r="D6" s="95" t="str">
        <f>IF($A6="","",VLOOKUP($A6,'Annex 2 EHV charges'!$D:$O,4,0))</f>
        <v/>
      </c>
      <c r="E6" s="97" t="str">
        <f>IFERROR(IF(VLOOKUP($A6,'Annex 2 EHV charges'!$D:$O,9,FALSE)=0,"",VLOOKUP($A6,'Annex 2 EHV charges'!$D:$O,9,FALSE)),"")</f>
        <v/>
      </c>
      <c r="F6" s="98" t="str">
        <f>IFERROR(IF(VLOOKUP($A6,'Annex 2 EHV charges'!$D:$O,10,FALSE)=0,"",VLOOKUP($A6,'Annex 2 EHV charges'!$D:$O,10,FALSE)),"")</f>
        <v/>
      </c>
      <c r="G6" s="99" t="str">
        <f>IFERROR(IF(VLOOKUP($A6,'Annex 2 EHV charges'!$D:$O,11,FALSE)=0,"",VLOOKUP($A6,'Annex 2 EHV charges'!$D:$O,11,FALSE)),"")</f>
        <v/>
      </c>
      <c r="H6" s="99" t="str">
        <f>IFERROR(IF(VLOOKUP($A6,'Annex 2 EHV charges'!$D:$O,12,FALSE)=0,"",VLOOKUP($A6,'Annex 2 EHV charges'!$D:$O,12,FALSE)),"")</f>
        <v/>
      </c>
    </row>
    <row r="7" spans="1:15" ht="12.75" customHeight="1" x14ac:dyDescent="0.25">
      <c r="A7" s="96" t="str">
        <f t="array" ref="A7">IFERROR(INDEX('Annex 2 EHV charges'!#REF!, MATCH(0, IF(ISBLANK('Annex 2 EHV charges'!#REF!),1, COUNTIF(A$4:$A6, 'Annex 2 EHV charges'!#REF!)), 0)),"")</f>
        <v/>
      </c>
      <c r="B7" s="95" t="str">
        <f>IF($A7="","",VLOOKUP($A7,'Annex 2 EHV charges'!$D:$O,2,0))</f>
        <v/>
      </c>
      <c r="C7" s="96" t="str">
        <f>IF($A7="","",VLOOKUP($A7,'Annex 2 EHV charges'!$D:$O,3,0))</f>
        <v/>
      </c>
      <c r="D7" s="95" t="str">
        <f>IF($A7="","",VLOOKUP($A7,'Annex 2 EHV charges'!$D:$O,4,0))</f>
        <v/>
      </c>
      <c r="E7" s="97" t="str">
        <f>IFERROR(IF(VLOOKUP($A7,'Annex 2 EHV charges'!$D:$O,9,FALSE)=0,"",VLOOKUP($A7,'Annex 2 EHV charges'!$D:$O,9,FALSE)),"")</f>
        <v/>
      </c>
      <c r="F7" s="98" t="str">
        <f>IFERROR(IF(VLOOKUP($A7,'Annex 2 EHV charges'!$D:$O,10,FALSE)=0,"",VLOOKUP($A7,'Annex 2 EHV charges'!$D:$O,10,FALSE)),"")</f>
        <v/>
      </c>
      <c r="G7" s="99" t="str">
        <f>IFERROR(IF(VLOOKUP($A7,'Annex 2 EHV charges'!$D:$O,11,FALSE)=0,"",VLOOKUP($A7,'Annex 2 EHV charges'!$D:$O,11,FALSE)),"")</f>
        <v/>
      </c>
      <c r="H7" s="99" t="str">
        <f>IFERROR(IF(VLOOKUP($A7,'Annex 2 EHV charges'!$D:$O,12,FALSE)=0,"",VLOOKUP($A7,'Annex 2 EHV charges'!$D:$O,12,FALSE)),"")</f>
        <v/>
      </c>
    </row>
    <row r="8" spans="1:15" ht="12.75" customHeight="1" x14ac:dyDescent="0.25">
      <c r="A8" s="96" t="str">
        <f t="array" ref="A8">IFERROR(INDEX('Annex 2 EHV charges'!#REF!, MATCH(0, IF(ISBLANK('Annex 2 EHV charges'!#REF!),1, COUNTIF(A$4:$A7, 'Annex 2 EHV charges'!#REF!)), 0)),"")</f>
        <v/>
      </c>
      <c r="B8" s="95" t="str">
        <f>IF($A8="","",VLOOKUP($A8,'Annex 2 EHV charges'!$D:$O,2,0))</f>
        <v/>
      </c>
      <c r="C8" s="96" t="str">
        <f>IF($A8="","",VLOOKUP($A8,'Annex 2 EHV charges'!$D:$O,3,0))</f>
        <v/>
      </c>
      <c r="D8" s="95" t="str">
        <f>IF($A8="","",VLOOKUP($A8,'Annex 2 EHV charges'!$D:$O,4,0))</f>
        <v/>
      </c>
      <c r="E8" s="97" t="str">
        <f>IFERROR(IF(VLOOKUP($A8,'Annex 2 EHV charges'!$D:$O,9,FALSE)=0,"",VLOOKUP($A8,'Annex 2 EHV charges'!$D:$O,9,FALSE)),"")</f>
        <v/>
      </c>
      <c r="F8" s="98" t="str">
        <f>IFERROR(IF(VLOOKUP($A8,'Annex 2 EHV charges'!$D:$O,10,FALSE)=0,"",VLOOKUP($A8,'Annex 2 EHV charges'!$D:$O,10,FALSE)),"")</f>
        <v/>
      </c>
      <c r="G8" s="99" t="str">
        <f>IFERROR(IF(VLOOKUP($A8,'Annex 2 EHV charges'!$D:$O,11,FALSE)=0,"",VLOOKUP($A8,'Annex 2 EHV charges'!$D:$O,11,FALSE)),"")</f>
        <v/>
      </c>
      <c r="H8" s="99" t="str">
        <f>IFERROR(IF(VLOOKUP($A8,'Annex 2 EHV charges'!$D:$O,12,FALSE)=0,"",VLOOKUP($A8,'Annex 2 EHV charges'!$D:$O,12,FALSE)),"")</f>
        <v/>
      </c>
    </row>
    <row r="9" spans="1:15" ht="12.75" customHeight="1" x14ac:dyDescent="0.25">
      <c r="A9" s="96" t="str">
        <f t="array" ref="A9">IFERROR(INDEX('Annex 2 EHV charges'!#REF!, MATCH(0, IF(ISBLANK('Annex 2 EHV charges'!#REF!),1, COUNTIF(A$4:$A8, 'Annex 2 EHV charges'!#REF!)), 0)),"")</f>
        <v/>
      </c>
      <c r="B9" s="95" t="str">
        <f>IF($A9="","",VLOOKUP($A9,'Annex 2 EHV charges'!$D:$O,2,0))</f>
        <v/>
      </c>
      <c r="C9" s="96" t="str">
        <f>IF($A9="","",VLOOKUP($A9,'Annex 2 EHV charges'!$D:$O,3,0))</f>
        <v/>
      </c>
      <c r="D9" s="95" t="str">
        <f>IF($A9="","",VLOOKUP($A9,'Annex 2 EHV charges'!$D:$O,4,0))</f>
        <v/>
      </c>
      <c r="E9" s="97" t="str">
        <f>IFERROR(IF(VLOOKUP($A9,'Annex 2 EHV charges'!$D:$O,9,FALSE)=0,"",VLOOKUP($A9,'Annex 2 EHV charges'!$D:$O,9,FALSE)),"")</f>
        <v/>
      </c>
      <c r="F9" s="98" t="str">
        <f>IFERROR(IF(VLOOKUP($A9,'Annex 2 EHV charges'!$D:$O,10,FALSE)=0,"",VLOOKUP($A9,'Annex 2 EHV charges'!$D:$O,10,FALSE)),"")</f>
        <v/>
      </c>
      <c r="G9" s="99" t="str">
        <f>IFERROR(IF(VLOOKUP($A9,'Annex 2 EHV charges'!$D:$O,11,FALSE)=0,"",VLOOKUP($A9,'Annex 2 EHV charges'!$D:$O,11,FALSE)),"")</f>
        <v/>
      </c>
      <c r="H9" s="99" t="str">
        <f>IFERROR(IF(VLOOKUP($A9,'Annex 2 EHV charges'!$D:$O,12,FALSE)=0,"",VLOOKUP($A9,'Annex 2 EHV charges'!$D:$O,12,FALSE)),"")</f>
        <v/>
      </c>
    </row>
    <row r="10" spans="1:15" ht="12.75" customHeight="1" x14ac:dyDescent="0.25">
      <c r="A10" s="96" t="str">
        <f t="array" ref="A10">IFERROR(INDEX('Annex 2 EHV charges'!#REF!, MATCH(0, IF(ISBLANK('Annex 2 EHV charges'!#REF!),1, COUNTIF(A$4:$A9, 'Annex 2 EHV charges'!#REF!)), 0)),"")</f>
        <v/>
      </c>
      <c r="B10" s="95" t="str">
        <f>IF($A10="","",VLOOKUP($A10,'Annex 2 EHV charges'!$D:$O,2,0))</f>
        <v/>
      </c>
      <c r="C10" s="96" t="str">
        <f>IF($A10="","",VLOOKUP($A10,'Annex 2 EHV charges'!$D:$O,3,0))</f>
        <v/>
      </c>
      <c r="D10" s="95" t="str">
        <f>IF($A10="","",VLOOKUP($A10,'Annex 2 EHV charges'!$D:$O,4,0))</f>
        <v/>
      </c>
      <c r="E10" s="97" t="str">
        <f>IFERROR(IF(VLOOKUP($A10,'Annex 2 EHV charges'!$D:$O,9,FALSE)=0,"",VLOOKUP($A10,'Annex 2 EHV charges'!$D:$O,9,FALSE)),"")</f>
        <v/>
      </c>
      <c r="F10" s="98" t="str">
        <f>IFERROR(IF(VLOOKUP($A10,'Annex 2 EHV charges'!$D:$O,10,FALSE)=0,"",VLOOKUP($A10,'Annex 2 EHV charges'!$D:$O,10,FALSE)),"")</f>
        <v/>
      </c>
      <c r="G10" s="99" t="str">
        <f>IFERROR(IF(VLOOKUP($A10,'Annex 2 EHV charges'!$D:$O,11,FALSE)=0,"",VLOOKUP($A10,'Annex 2 EHV charges'!$D:$O,11,FALSE)),"")</f>
        <v/>
      </c>
      <c r="H10" s="99" t="str">
        <f>IFERROR(IF(VLOOKUP($A10,'Annex 2 EHV charges'!$D:$O,12,FALSE)=0,"",VLOOKUP($A10,'Annex 2 EHV charges'!$D:$O,12,FALSE)),"")</f>
        <v/>
      </c>
    </row>
    <row r="11" spans="1:15" ht="12.75" customHeight="1" x14ac:dyDescent="0.25">
      <c r="A11" s="96" t="str">
        <f t="array" ref="A11">IFERROR(INDEX('Annex 2 EHV charges'!#REF!, MATCH(0, IF(ISBLANK('Annex 2 EHV charges'!#REF!),1, COUNTIF(A$4:$A10, 'Annex 2 EHV charges'!#REF!)), 0)),"")</f>
        <v/>
      </c>
      <c r="B11" s="95" t="str">
        <f>IF($A11="","",VLOOKUP($A11,'Annex 2 EHV charges'!$D:$O,2,0))</f>
        <v/>
      </c>
      <c r="C11" s="96" t="str">
        <f>IF($A11="","",VLOOKUP($A11,'Annex 2 EHV charges'!$D:$O,3,0))</f>
        <v/>
      </c>
      <c r="D11" s="95" t="str">
        <f>IF($A11="","",VLOOKUP($A11,'Annex 2 EHV charges'!$D:$O,4,0))</f>
        <v/>
      </c>
      <c r="E11" s="97" t="str">
        <f>IFERROR(IF(VLOOKUP($A11,'Annex 2 EHV charges'!$D:$O,9,FALSE)=0,"",VLOOKUP($A11,'Annex 2 EHV charges'!$D:$O,9,FALSE)),"")</f>
        <v/>
      </c>
      <c r="F11" s="98" t="str">
        <f>IFERROR(IF(VLOOKUP($A11,'Annex 2 EHV charges'!$D:$O,10,FALSE)=0,"",VLOOKUP($A11,'Annex 2 EHV charges'!$D:$O,10,FALSE)),"")</f>
        <v/>
      </c>
      <c r="G11" s="99" t="str">
        <f>IFERROR(IF(VLOOKUP($A11,'Annex 2 EHV charges'!$D:$O,11,FALSE)=0,"",VLOOKUP($A11,'Annex 2 EHV charges'!$D:$O,11,FALSE)),"")</f>
        <v/>
      </c>
      <c r="H11" s="99" t="str">
        <f>IFERROR(IF(VLOOKUP($A11,'Annex 2 EHV charges'!$D:$O,12,FALSE)=0,"",VLOOKUP($A11,'Annex 2 EHV charges'!$D:$O,12,FALSE)),"")</f>
        <v/>
      </c>
    </row>
    <row r="12" spans="1:15" ht="12.75" customHeight="1" x14ac:dyDescent="0.25">
      <c r="A12" s="96" t="str">
        <f t="array" ref="A12">IFERROR(INDEX('Annex 2 EHV charges'!#REF!, MATCH(0, IF(ISBLANK('Annex 2 EHV charges'!#REF!),1, COUNTIF(A$4:$A11, 'Annex 2 EHV charges'!#REF!)), 0)),"")</f>
        <v/>
      </c>
      <c r="B12" s="95" t="str">
        <f>IF($A12="","",VLOOKUP($A12,'Annex 2 EHV charges'!$D:$O,2,0))</f>
        <v/>
      </c>
      <c r="C12" s="96" t="str">
        <f>IF($A12="","",VLOOKUP($A12,'Annex 2 EHV charges'!$D:$O,3,0))</f>
        <v/>
      </c>
      <c r="D12" s="95" t="str">
        <f>IF($A12="","",VLOOKUP($A12,'Annex 2 EHV charges'!$D:$O,4,0))</f>
        <v/>
      </c>
      <c r="E12" s="97" t="str">
        <f>IFERROR(IF(VLOOKUP($A12,'Annex 2 EHV charges'!$D:$O,9,FALSE)=0,"",VLOOKUP($A12,'Annex 2 EHV charges'!$D:$O,9,FALSE)),"")</f>
        <v/>
      </c>
      <c r="F12" s="98" t="str">
        <f>IFERROR(IF(VLOOKUP($A12,'Annex 2 EHV charges'!$D:$O,10,FALSE)=0,"",VLOOKUP($A12,'Annex 2 EHV charges'!$D:$O,10,FALSE)),"")</f>
        <v/>
      </c>
      <c r="G12" s="99" t="str">
        <f>IFERROR(IF(VLOOKUP($A12,'Annex 2 EHV charges'!$D:$O,11,FALSE)=0,"",VLOOKUP($A12,'Annex 2 EHV charges'!$D:$O,11,FALSE)),"")</f>
        <v/>
      </c>
      <c r="H12" s="99" t="str">
        <f>IFERROR(IF(VLOOKUP($A12,'Annex 2 EHV charges'!$D:$O,12,FALSE)=0,"",VLOOKUP($A12,'Annex 2 EHV charges'!$D:$O,12,FALSE)),"")</f>
        <v/>
      </c>
    </row>
    <row r="13" spans="1:15" ht="12.75" customHeight="1" x14ac:dyDescent="0.25">
      <c r="A13" s="96" t="str">
        <f t="array" ref="A13">IFERROR(INDEX('Annex 2 EHV charges'!#REF!, MATCH(0, IF(ISBLANK('Annex 2 EHV charges'!#REF!),1, COUNTIF(A$4:$A12, 'Annex 2 EHV charges'!#REF!)), 0)),"")</f>
        <v/>
      </c>
      <c r="B13" s="95" t="str">
        <f>IF($A13="","",VLOOKUP($A13,'Annex 2 EHV charges'!$D:$O,2,0))</f>
        <v/>
      </c>
      <c r="C13" s="96" t="str">
        <f>IF($A13="","",VLOOKUP($A13,'Annex 2 EHV charges'!$D:$O,3,0))</f>
        <v/>
      </c>
      <c r="D13" s="95" t="str">
        <f>IF($A13="","",VLOOKUP($A13,'Annex 2 EHV charges'!$D:$O,4,0))</f>
        <v/>
      </c>
      <c r="E13" s="97" t="str">
        <f>IFERROR(IF(VLOOKUP($A13,'Annex 2 EHV charges'!$D:$O,9,FALSE)=0,"",VLOOKUP($A13,'Annex 2 EHV charges'!$D:$O,9,FALSE)),"")</f>
        <v/>
      </c>
      <c r="F13" s="98" t="str">
        <f>IFERROR(IF(VLOOKUP($A13,'Annex 2 EHV charges'!$D:$O,10,FALSE)=0,"",VLOOKUP($A13,'Annex 2 EHV charges'!$D:$O,10,FALSE)),"")</f>
        <v/>
      </c>
      <c r="G13" s="99" t="str">
        <f>IFERROR(IF(VLOOKUP($A13,'Annex 2 EHV charges'!$D:$O,11,FALSE)=0,"",VLOOKUP($A13,'Annex 2 EHV charges'!$D:$O,11,FALSE)),"")</f>
        <v/>
      </c>
      <c r="H13" s="99" t="str">
        <f>IFERROR(IF(VLOOKUP($A13,'Annex 2 EHV charges'!$D:$O,12,FALSE)=0,"",VLOOKUP($A13,'Annex 2 EHV charges'!$D:$O,12,FALSE)),"")</f>
        <v/>
      </c>
    </row>
    <row r="14" spans="1:15" ht="12.75" customHeight="1" x14ac:dyDescent="0.25">
      <c r="A14" s="96" t="str">
        <f t="array" ref="A14">IFERROR(INDEX('Annex 2 EHV charges'!#REF!, MATCH(0, IF(ISBLANK('Annex 2 EHV charges'!#REF!),1, COUNTIF(A$4:$A13, 'Annex 2 EHV charges'!#REF!)), 0)),"")</f>
        <v/>
      </c>
      <c r="B14" s="95" t="str">
        <f>IF($A14="","",VLOOKUP($A14,'Annex 2 EHV charges'!$D:$O,2,0))</f>
        <v/>
      </c>
      <c r="C14" s="96" t="str">
        <f>IF($A14="","",VLOOKUP($A14,'Annex 2 EHV charges'!$D:$O,3,0))</f>
        <v/>
      </c>
      <c r="D14" s="95" t="str">
        <f>IF($A14="","",VLOOKUP($A14,'Annex 2 EHV charges'!$D:$O,4,0))</f>
        <v/>
      </c>
      <c r="E14" s="97" t="str">
        <f>IFERROR(IF(VLOOKUP($A14,'Annex 2 EHV charges'!$D:$O,9,FALSE)=0,"",VLOOKUP($A14,'Annex 2 EHV charges'!$D:$O,9,FALSE)),"")</f>
        <v/>
      </c>
      <c r="F14" s="98" t="str">
        <f>IFERROR(IF(VLOOKUP($A14,'Annex 2 EHV charges'!$D:$O,10,FALSE)=0,"",VLOOKUP($A14,'Annex 2 EHV charges'!$D:$O,10,FALSE)),"")</f>
        <v/>
      </c>
      <c r="G14" s="99" t="str">
        <f>IFERROR(IF(VLOOKUP($A14,'Annex 2 EHV charges'!$D:$O,11,FALSE)=0,"",VLOOKUP($A14,'Annex 2 EHV charges'!$D:$O,11,FALSE)),"")</f>
        <v/>
      </c>
      <c r="H14" s="99" t="str">
        <f>IFERROR(IF(VLOOKUP($A14,'Annex 2 EHV charges'!$D:$O,12,FALSE)=0,"",VLOOKUP($A14,'Annex 2 EHV charges'!$D:$O,12,FALSE)),"")</f>
        <v/>
      </c>
    </row>
    <row r="15" spans="1:15" ht="12.75" customHeight="1" x14ac:dyDescent="0.25">
      <c r="A15" s="96" t="str">
        <f t="array" ref="A15">IFERROR(INDEX('Annex 2 EHV charges'!#REF!, MATCH(0, IF(ISBLANK('Annex 2 EHV charges'!#REF!),1, COUNTIF(A$4:$A14, 'Annex 2 EHV charges'!#REF!)), 0)),"")</f>
        <v/>
      </c>
      <c r="B15" s="95" t="str">
        <f>IF($A15="","",VLOOKUP($A15,'Annex 2 EHV charges'!$D:$O,2,0))</f>
        <v/>
      </c>
      <c r="C15" s="96" t="str">
        <f>IF($A15="","",VLOOKUP($A15,'Annex 2 EHV charges'!$D:$O,3,0))</f>
        <v/>
      </c>
      <c r="D15" s="95" t="str">
        <f>IF($A15="","",VLOOKUP($A15,'Annex 2 EHV charges'!$D:$O,4,0))</f>
        <v/>
      </c>
      <c r="E15" s="97" t="str">
        <f>IFERROR(IF(VLOOKUP($A15,'Annex 2 EHV charges'!$D:$O,9,FALSE)=0,"",VLOOKUP($A15,'Annex 2 EHV charges'!$D:$O,9,FALSE)),"")</f>
        <v/>
      </c>
      <c r="F15" s="98" t="str">
        <f>IFERROR(IF(VLOOKUP($A15,'Annex 2 EHV charges'!$D:$O,10,FALSE)=0,"",VLOOKUP($A15,'Annex 2 EHV charges'!$D:$O,10,FALSE)),"")</f>
        <v/>
      </c>
      <c r="G15" s="99" t="str">
        <f>IFERROR(IF(VLOOKUP($A15,'Annex 2 EHV charges'!$D:$O,11,FALSE)=0,"",VLOOKUP($A15,'Annex 2 EHV charges'!$D:$O,11,FALSE)),"")</f>
        <v/>
      </c>
      <c r="H15" s="99" t="str">
        <f>IFERROR(IF(VLOOKUP($A15,'Annex 2 EHV charges'!$D:$O,12,FALSE)=0,"",VLOOKUP($A15,'Annex 2 EHV charges'!$D:$O,12,FALSE)),"")</f>
        <v/>
      </c>
    </row>
    <row r="16" spans="1:15" ht="12.75" customHeight="1" x14ac:dyDescent="0.25">
      <c r="A16" s="96" t="str">
        <f t="array" ref="A16">IFERROR(INDEX('Annex 2 EHV charges'!#REF!, MATCH(0, IF(ISBLANK('Annex 2 EHV charges'!#REF!),1, COUNTIF(A$4:$A15, 'Annex 2 EHV charges'!#REF!)), 0)),"")</f>
        <v/>
      </c>
      <c r="B16" s="95" t="str">
        <f>IF($A16="","",VLOOKUP($A16,'Annex 2 EHV charges'!$D:$O,2,0))</f>
        <v/>
      </c>
      <c r="C16" s="96" t="str">
        <f>IF($A16="","",VLOOKUP($A16,'Annex 2 EHV charges'!$D:$O,3,0))</f>
        <v/>
      </c>
      <c r="D16" s="95" t="str">
        <f>IF($A16="","",VLOOKUP($A16,'Annex 2 EHV charges'!$D:$O,4,0))</f>
        <v/>
      </c>
      <c r="E16" s="97" t="str">
        <f>IFERROR(IF(VLOOKUP($A16,'Annex 2 EHV charges'!$D:$O,9,FALSE)=0,"",VLOOKUP($A16,'Annex 2 EHV charges'!$D:$O,9,FALSE)),"")</f>
        <v/>
      </c>
      <c r="F16" s="98" t="str">
        <f>IFERROR(IF(VLOOKUP($A16,'Annex 2 EHV charges'!$D:$O,10,FALSE)=0,"",VLOOKUP($A16,'Annex 2 EHV charges'!$D:$O,10,FALSE)),"")</f>
        <v/>
      </c>
      <c r="G16" s="99" t="str">
        <f>IFERROR(IF(VLOOKUP($A16,'Annex 2 EHV charges'!$D:$O,11,FALSE)=0,"",VLOOKUP($A16,'Annex 2 EHV charges'!$D:$O,11,FALSE)),"")</f>
        <v/>
      </c>
      <c r="H16" s="99" t="str">
        <f>IFERROR(IF(VLOOKUP($A16,'Annex 2 EHV charges'!$D:$O,12,FALSE)=0,"",VLOOKUP($A16,'Annex 2 EHV charges'!$D:$O,12,FALSE)),"")</f>
        <v/>
      </c>
    </row>
    <row r="17" spans="1:8" ht="12.75" customHeight="1" x14ac:dyDescent="0.25">
      <c r="A17" s="96" t="str">
        <f t="array" ref="A17">IFERROR(INDEX('Annex 2 EHV charges'!#REF!, MATCH(0, IF(ISBLANK('Annex 2 EHV charges'!#REF!),1, COUNTIF(A$4:$A16, 'Annex 2 EHV charges'!#REF!)), 0)),"")</f>
        <v/>
      </c>
      <c r="B17" s="95" t="str">
        <f>IF($A17="","",VLOOKUP($A17,'Annex 2 EHV charges'!$D:$O,2,0))</f>
        <v/>
      </c>
      <c r="C17" s="96" t="str">
        <f>IF($A17="","",VLOOKUP($A17,'Annex 2 EHV charges'!$D:$O,3,0))</f>
        <v/>
      </c>
      <c r="D17" s="95" t="str">
        <f>IF($A17="","",VLOOKUP($A17,'Annex 2 EHV charges'!$D:$O,4,0))</f>
        <v/>
      </c>
      <c r="E17" s="97" t="str">
        <f>IFERROR(IF(VLOOKUP($A17,'Annex 2 EHV charges'!$D:$O,9,FALSE)=0,"",VLOOKUP($A17,'Annex 2 EHV charges'!$D:$O,9,FALSE)),"")</f>
        <v/>
      </c>
      <c r="F17" s="98" t="str">
        <f>IFERROR(IF(VLOOKUP($A17,'Annex 2 EHV charges'!$D:$O,10,FALSE)=0,"",VLOOKUP($A17,'Annex 2 EHV charges'!$D:$O,10,FALSE)),"")</f>
        <v/>
      </c>
      <c r="G17" s="99" t="str">
        <f>IFERROR(IF(VLOOKUP($A17,'Annex 2 EHV charges'!$D:$O,11,FALSE)=0,"",VLOOKUP($A17,'Annex 2 EHV charges'!$D:$O,11,FALSE)),"")</f>
        <v/>
      </c>
      <c r="H17" s="99" t="str">
        <f>IFERROR(IF(VLOOKUP($A17,'Annex 2 EHV charges'!$D:$O,12,FALSE)=0,"",VLOOKUP($A17,'Annex 2 EHV charges'!$D:$O,12,FALSE)),"")</f>
        <v/>
      </c>
    </row>
    <row r="18" spans="1:8" ht="12.75" customHeight="1" x14ac:dyDescent="0.25">
      <c r="A18" s="96" t="str">
        <f t="array" ref="A18">IFERROR(INDEX('Annex 2 EHV charges'!#REF!, MATCH(0, IF(ISBLANK('Annex 2 EHV charges'!#REF!),1, COUNTIF(A$4:$A17, 'Annex 2 EHV charges'!#REF!)), 0)),"")</f>
        <v/>
      </c>
      <c r="B18" s="95" t="str">
        <f>IF($A18="","",VLOOKUP($A18,'Annex 2 EHV charges'!$D:$O,2,0))</f>
        <v/>
      </c>
      <c r="C18" s="96" t="str">
        <f>IF($A18="","",VLOOKUP($A18,'Annex 2 EHV charges'!$D:$O,3,0))</f>
        <v/>
      </c>
      <c r="D18" s="95" t="str">
        <f>IF($A18="","",VLOOKUP($A18,'Annex 2 EHV charges'!$D:$O,4,0))</f>
        <v/>
      </c>
      <c r="E18" s="97" t="str">
        <f>IFERROR(IF(VLOOKUP($A18,'Annex 2 EHV charges'!$D:$O,9,FALSE)=0,"",VLOOKUP($A18,'Annex 2 EHV charges'!$D:$O,9,FALSE)),"")</f>
        <v/>
      </c>
      <c r="F18" s="98" t="str">
        <f>IFERROR(IF(VLOOKUP($A18,'Annex 2 EHV charges'!$D:$O,10,FALSE)=0,"",VLOOKUP($A18,'Annex 2 EHV charges'!$D:$O,10,FALSE)),"")</f>
        <v/>
      </c>
      <c r="G18" s="99" t="str">
        <f>IFERROR(IF(VLOOKUP($A18,'Annex 2 EHV charges'!$D:$O,11,FALSE)=0,"",VLOOKUP($A18,'Annex 2 EHV charges'!$D:$O,11,FALSE)),"")</f>
        <v/>
      </c>
      <c r="H18" s="99" t="str">
        <f>IFERROR(IF(VLOOKUP($A18,'Annex 2 EHV charges'!$D:$O,12,FALSE)=0,"",VLOOKUP($A18,'Annex 2 EHV charges'!$D:$O,12,FALSE)),"")</f>
        <v/>
      </c>
    </row>
    <row r="19" spans="1:8" ht="12.75" customHeight="1" x14ac:dyDescent="0.25">
      <c r="A19" s="96" t="str">
        <f t="array" ref="A19">IFERROR(INDEX('Annex 2 EHV charges'!#REF!, MATCH(0, IF(ISBLANK('Annex 2 EHV charges'!#REF!),1, COUNTIF(A$4:$A18, 'Annex 2 EHV charges'!#REF!)), 0)),"")</f>
        <v/>
      </c>
      <c r="B19" s="95" t="str">
        <f>IF($A19="","",VLOOKUP($A19,'Annex 2 EHV charges'!$D:$O,2,0))</f>
        <v/>
      </c>
      <c r="C19" s="96" t="str">
        <f>IF($A19="","",VLOOKUP($A19,'Annex 2 EHV charges'!$D:$O,3,0))</f>
        <v/>
      </c>
      <c r="D19" s="95" t="str">
        <f>IF($A19="","",VLOOKUP($A19,'Annex 2 EHV charges'!$D:$O,4,0))</f>
        <v/>
      </c>
      <c r="E19" s="97" t="str">
        <f>IFERROR(IF(VLOOKUP($A19,'Annex 2 EHV charges'!$D:$O,9,FALSE)=0,"",VLOOKUP($A19,'Annex 2 EHV charges'!$D:$O,9,FALSE)),"")</f>
        <v/>
      </c>
      <c r="F19" s="98" t="str">
        <f>IFERROR(IF(VLOOKUP($A19,'Annex 2 EHV charges'!$D:$O,10,FALSE)=0,"",VLOOKUP($A19,'Annex 2 EHV charges'!$D:$O,10,FALSE)),"")</f>
        <v/>
      </c>
      <c r="G19" s="99" t="str">
        <f>IFERROR(IF(VLOOKUP($A19,'Annex 2 EHV charges'!$D:$O,11,FALSE)=0,"",VLOOKUP($A19,'Annex 2 EHV charges'!$D:$O,11,FALSE)),"")</f>
        <v/>
      </c>
      <c r="H19" s="99" t="str">
        <f>IFERROR(IF(VLOOKUP($A19,'Annex 2 EHV charges'!$D:$O,12,FALSE)=0,"",VLOOKUP($A19,'Annex 2 EHV charges'!$D:$O,12,FALSE)),"")</f>
        <v/>
      </c>
    </row>
    <row r="20" spans="1:8" ht="12.75" customHeight="1" x14ac:dyDescent="0.25">
      <c r="A20" s="96" t="str">
        <f t="array" ref="A20">IFERROR(INDEX('Annex 2 EHV charges'!#REF!, MATCH(0, IF(ISBLANK('Annex 2 EHV charges'!#REF!),1, COUNTIF(A$4:$A19, 'Annex 2 EHV charges'!#REF!)), 0)),"")</f>
        <v/>
      </c>
      <c r="B20" s="95" t="str">
        <f>IF($A20="","",VLOOKUP($A20,'Annex 2 EHV charges'!$D:$O,2,0))</f>
        <v/>
      </c>
      <c r="C20" s="96" t="str">
        <f>IF($A20="","",VLOOKUP($A20,'Annex 2 EHV charges'!$D:$O,3,0))</f>
        <v/>
      </c>
      <c r="D20" s="95" t="str">
        <f>IF($A20="","",VLOOKUP($A20,'Annex 2 EHV charges'!$D:$O,4,0))</f>
        <v/>
      </c>
      <c r="E20" s="97" t="str">
        <f>IFERROR(IF(VLOOKUP($A20,'Annex 2 EHV charges'!$D:$O,9,FALSE)=0,"",VLOOKUP($A20,'Annex 2 EHV charges'!$D:$O,9,FALSE)),"")</f>
        <v/>
      </c>
      <c r="F20" s="98" t="str">
        <f>IFERROR(IF(VLOOKUP($A20,'Annex 2 EHV charges'!$D:$O,10,FALSE)=0,"",VLOOKUP($A20,'Annex 2 EHV charges'!$D:$O,10,FALSE)),"")</f>
        <v/>
      </c>
      <c r="G20" s="99" t="str">
        <f>IFERROR(IF(VLOOKUP($A20,'Annex 2 EHV charges'!$D:$O,11,FALSE)=0,"",VLOOKUP($A20,'Annex 2 EHV charges'!$D:$O,11,FALSE)),"")</f>
        <v/>
      </c>
      <c r="H20" s="99" t="str">
        <f>IFERROR(IF(VLOOKUP($A20,'Annex 2 EHV charges'!$D:$O,12,FALSE)=0,"",VLOOKUP($A20,'Annex 2 EHV charges'!$D:$O,12,FALSE)),"")</f>
        <v/>
      </c>
    </row>
    <row r="21" spans="1:8" ht="12.75" customHeight="1" x14ac:dyDescent="0.25">
      <c r="A21" s="96" t="str">
        <f t="array" ref="A21">IFERROR(INDEX('Annex 2 EHV charges'!#REF!, MATCH(0, IF(ISBLANK('Annex 2 EHV charges'!#REF!),1, COUNTIF(A$4:$A20, 'Annex 2 EHV charges'!#REF!)), 0)),"")</f>
        <v/>
      </c>
      <c r="B21" s="95" t="str">
        <f>IF($A21="","",VLOOKUP($A21,'Annex 2 EHV charges'!$D:$O,2,0))</f>
        <v/>
      </c>
      <c r="C21" s="96" t="str">
        <f>IF($A21="","",VLOOKUP($A21,'Annex 2 EHV charges'!$D:$O,3,0))</f>
        <v/>
      </c>
      <c r="D21" s="95" t="str">
        <f>IF($A21="","",VLOOKUP($A21,'Annex 2 EHV charges'!$D:$O,4,0))</f>
        <v/>
      </c>
      <c r="E21" s="97" t="str">
        <f>IFERROR(IF(VLOOKUP($A21,'Annex 2 EHV charges'!$D:$O,9,FALSE)=0,"",VLOOKUP($A21,'Annex 2 EHV charges'!$D:$O,9,FALSE)),"")</f>
        <v/>
      </c>
      <c r="F21" s="98" t="str">
        <f>IFERROR(IF(VLOOKUP($A21,'Annex 2 EHV charges'!$D:$O,10,FALSE)=0,"",VLOOKUP($A21,'Annex 2 EHV charges'!$D:$O,10,FALSE)),"")</f>
        <v/>
      </c>
      <c r="G21" s="99" t="str">
        <f>IFERROR(IF(VLOOKUP($A21,'Annex 2 EHV charges'!$D:$O,11,FALSE)=0,"",VLOOKUP($A21,'Annex 2 EHV charges'!$D:$O,11,FALSE)),"")</f>
        <v/>
      </c>
      <c r="H21" s="99" t="str">
        <f>IFERROR(IF(VLOOKUP($A21,'Annex 2 EHV charges'!$D:$O,12,FALSE)=0,"",VLOOKUP($A21,'Annex 2 EHV charges'!$D:$O,12,FALSE)),"")</f>
        <v/>
      </c>
    </row>
    <row r="22" spans="1:8" ht="12.75" customHeight="1" x14ac:dyDescent="0.25">
      <c r="A22" s="96" t="str">
        <f t="array" ref="A22">IFERROR(INDEX('Annex 2 EHV charges'!#REF!, MATCH(0, IF(ISBLANK('Annex 2 EHV charges'!#REF!),1, COUNTIF(A$4:$A21, 'Annex 2 EHV charges'!#REF!)), 0)),"")</f>
        <v/>
      </c>
      <c r="B22" s="95" t="str">
        <f>IF($A22="","",VLOOKUP($A22,'Annex 2 EHV charges'!$D:$O,2,0))</f>
        <v/>
      </c>
      <c r="C22" s="96" t="str">
        <f>IF($A22="","",VLOOKUP($A22,'Annex 2 EHV charges'!$D:$O,3,0))</f>
        <v/>
      </c>
      <c r="D22" s="95" t="str">
        <f>IF($A22="","",VLOOKUP($A22,'Annex 2 EHV charges'!$D:$O,4,0))</f>
        <v/>
      </c>
      <c r="E22" s="97" t="str">
        <f>IFERROR(IF(VLOOKUP($A22,'Annex 2 EHV charges'!$D:$O,9,FALSE)=0,"",VLOOKUP($A22,'Annex 2 EHV charges'!$D:$O,9,FALSE)),"")</f>
        <v/>
      </c>
      <c r="F22" s="98" t="str">
        <f>IFERROR(IF(VLOOKUP($A22,'Annex 2 EHV charges'!$D:$O,10,FALSE)=0,"",VLOOKUP($A22,'Annex 2 EHV charges'!$D:$O,10,FALSE)),"")</f>
        <v/>
      </c>
      <c r="G22" s="99" t="str">
        <f>IFERROR(IF(VLOOKUP($A22,'Annex 2 EHV charges'!$D:$O,11,FALSE)=0,"",VLOOKUP($A22,'Annex 2 EHV charges'!$D:$O,11,FALSE)),"")</f>
        <v/>
      </c>
      <c r="H22" s="99" t="str">
        <f>IFERROR(IF(VLOOKUP($A22,'Annex 2 EHV charges'!$D:$O,12,FALSE)=0,"",VLOOKUP($A22,'Annex 2 EHV charges'!$D:$O,12,FALSE)),"")</f>
        <v/>
      </c>
    </row>
    <row r="23" spans="1:8" ht="12.75" customHeight="1" x14ac:dyDescent="0.25">
      <c r="A23" s="96" t="str">
        <f t="array" ref="A23">IFERROR(INDEX('Annex 2 EHV charges'!#REF!, MATCH(0, IF(ISBLANK('Annex 2 EHV charges'!#REF!),1, COUNTIF(A$4:$A22, 'Annex 2 EHV charges'!#REF!)), 0)),"")</f>
        <v/>
      </c>
      <c r="B23" s="95" t="str">
        <f>IF($A23="","",VLOOKUP($A23,'Annex 2 EHV charges'!$D:$O,2,0))</f>
        <v/>
      </c>
      <c r="C23" s="96" t="str">
        <f>IF($A23="","",VLOOKUP($A23,'Annex 2 EHV charges'!$D:$O,3,0))</f>
        <v/>
      </c>
      <c r="D23" s="95" t="str">
        <f>IF($A23="","",VLOOKUP($A23,'Annex 2 EHV charges'!$D:$O,4,0))</f>
        <v/>
      </c>
      <c r="E23" s="97" t="str">
        <f>IFERROR(IF(VLOOKUP($A23,'Annex 2 EHV charges'!$D:$O,9,FALSE)=0,"",VLOOKUP($A23,'Annex 2 EHV charges'!$D:$O,9,FALSE)),"")</f>
        <v/>
      </c>
      <c r="F23" s="98" t="str">
        <f>IFERROR(IF(VLOOKUP($A23,'Annex 2 EHV charges'!$D:$O,10,FALSE)=0,"",VLOOKUP($A23,'Annex 2 EHV charges'!$D:$O,10,FALSE)),"")</f>
        <v/>
      </c>
      <c r="G23" s="99" t="str">
        <f>IFERROR(IF(VLOOKUP($A23,'Annex 2 EHV charges'!$D:$O,11,FALSE)=0,"",VLOOKUP($A23,'Annex 2 EHV charges'!$D:$O,11,FALSE)),"")</f>
        <v/>
      </c>
      <c r="H23" s="99" t="str">
        <f>IFERROR(IF(VLOOKUP($A23,'Annex 2 EHV charges'!$D:$O,12,FALSE)=0,"",VLOOKUP($A23,'Annex 2 EHV charges'!$D:$O,12,FALSE)),"")</f>
        <v/>
      </c>
    </row>
    <row r="24" spans="1:8" ht="12.75" customHeight="1" x14ac:dyDescent="0.25">
      <c r="A24" s="96" t="str">
        <f t="array" ref="A24">IFERROR(INDEX('Annex 2 EHV charges'!#REF!, MATCH(0, IF(ISBLANK('Annex 2 EHV charges'!#REF!),1, COUNTIF(A$4:$A23, 'Annex 2 EHV charges'!#REF!)), 0)),"")</f>
        <v/>
      </c>
      <c r="B24" s="95" t="str">
        <f>IF($A24="","",VLOOKUP($A24,'Annex 2 EHV charges'!$D:$O,2,0))</f>
        <v/>
      </c>
      <c r="C24" s="96" t="str">
        <f>IF($A24="","",VLOOKUP($A24,'Annex 2 EHV charges'!$D:$O,3,0))</f>
        <v/>
      </c>
      <c r="D24" s="95" t="str">
        <f>IF($A24="","",VLOOKUP($A24,'Annex 2 EHV charges'!$D:$O,4,0))</f>
        <v/>
      </c>
      <c r="E24" s="97" t="str">
        <f>IFERROR(IF(VLOOKUP($A24,'Annex 2 EHV charges'!$D:$O,9,FALSE)=0,"",VLOOKUP($A24,'Annex 2 EHV charges'!$D:$O,9,FALSE)),"")</f>
        <v/>
      </c>
      <c r="F24" s="98" t="str">
        <f>IFERROR(IF(VLOOKUP($A24,'Annex 2 EHV charges'!$D:$O,10,FALSE)=0,"",VLOOKUP($A24,'Annex 2 EHV charges'!$D:$O,10,FALSE)),"")</f>
        <v/>
      </c>
      <c r="G24" s="99" t="str">
        <f>IFERROR(IF(VLOOKUP($A24,'Annex 2 EHV charges'!$D:$O,11,FALSE)=0,"",VLOOKUP($A24,'Annex 2 EHV charges'!$D:$O,11,FALSE)),"")</f>
        <v/>
      </c>
      <c r="H24" s="99" t="str">
        <f>IFERROR(IF(VLOOKUP($A24,'Annex 2 EHV charges'!$D:$O,12,FALSE)=0,"",VLOOKUP($A24,'Annex 2 EHV charges'!$D:$O,12,FALSE)),"")</f>
        <v/>
      </c>
    </row>
    <row r="25" spans="1:8" ht="12.75" customHeight="1" x14ac:dyDescent="0.25">
      <c r="A25" s="96" t="str">
        <f t="array" ref="A25">IFERROR(INDEX('Annex 2 EHV charges'!#REF!, MATCH(0, IF(ISBLANK('Annex 2 EHV charges'!#REF!),1, COUNTIF(A$4:$A24, 'Annex 2 EHV charges'!#REF!)), 0)),"")</f>
        <v/>
      </c>
      <c r="B25" s="95" t="str">
        <f>IF($A25="","",VLOOKUP($A25,'Annex 2 EHV charges'!$D:$O,2,0))</f>
        <v/>
      </c>
      <c r="C25" s="96" t="str">
        <f>IF($A25="","",VLOOKUP($A25,'Annex 2 EHV charges'!$D:$O,3,0))</f>
        <v/>
      </c>
      <c r="D25" s="95" t="str">
        <f>IF($A25="","",VLOOKUP($A25,'Annex 2 EHV charges'!$D:$O,4,0))</f>
        <v/>
      </c>
      <c r="E25" s="97" t="str">
        <f>IFERROR(IF(VLOOKUP($A25,'Annex 2 EHV charges'!$D:$O,9,FALSE)=0,"",VLOOKUP($A25,'Annex 2 EHV charges'!$D:$O,9,FALSE)),"")</f>
        <v/>
      </c>
      <c r="F25" s="98" t="str">
        <f>IFERROR(IF(VLOOKUP($A25,'Annex 2 EHV charges'!$D:$O,10,FALSE)=0,"",VLOOKUP($A25,'Annex 2 EHV charges'!$D:$O,10,FALSE)),"")</f>
        <v/>
      </c>
      <c r="G25" s="99" t="str">
        <f>IFERROR(IF(VLOOKUP($A25,'Annex 2 EHV charges'!$D:$O,11,FALSE)=0,"",VLOOKUP($A25,'Annex 2 EHV charges'!$D:$O,11,FALSE)),"")</f>
        <v/>
      </c>
      <c r="H25" s="99" t="str">
        <f>IFERROR(IF(VLOOKUP($A25,'Annex 2 EHV charges'!$D:$O,12,FALSE)=0,"",VLOOKUP($A25,'Annex 2 EHV charges'!$D:$O,12,FALSE)),"")</f>
        <v/>
      </c>
    </row>
    <row r="26" spans="1:8" ht="12.75" customHeight="1" x14ac:dyDescent="0.25">
      <c r="A26" s="96" t="str">
        <f t="array" ref="A26">IFERROR(INDEX('Annex 2 EHV charges'!#REF!, MATCH(0, IF(ISBLANK('Annex 2 EHV charges'!#REF!),1, COUNTIF(A$4:$A25, 'Annex 2 EHV charges'!#REF!)), 0)),"")</f>
        <v/>
      </c>
      <c r="B26" s="95" t="str">
        <f>IF($A26="","",VLOOKUP($A26,'Annex 2 EHV charges'!$D:$O,2,0))</f>
        <v/>
      </c>
      <c r="C26" s="96" t="str">
        <f>IF($A26="","",VLOOKUP($A26,'Annex 2 EHV charges'!$D:$O,3,0))</f>
        <v/>
      </c>
      <c r="D26" s="95" t="str">
        <f>IF($A26="","",VLOOKUP($A26,'Annex 2 EHV charges'!$D:$O,4,0))</f>
        <v/>
      </c>
      <c r="E26" s="97" t="str">
        <f>IFERROR(IF(VLOOKUP($A26,'Annex 2 EHV charges'!$D:$O,9,FALSE)=0,"",VLOOKUP($A26,'Annex 2 EHV charges'!$D:$O,9,FALSE)),"")</f>
        <v/>
      </c>
      <c r="F26" s="98" t="str">
        <f>IFERROR(IF(VLOOKUP($A26,'Annex 2 EHV charges'!$D:$O,10,FALSE)=0,"",VLOOKUP($A26,'Annex 2 EHV charges'!$D:$O,10,FALSE)),"")</f>
        <v/>
      </c>
      <c r="G26" s="99" t="str">
        <f>IFERROR(IF(VLOOKUP($A26,'Annex 2 EHV charges'!$D:$O,11,FALSE)=0,"",VLOOKUP($A26,'Annex 2 EHV charges'!$D:$O,11,FALSE)),"")</f>
        <v/>
      </c>
      <c r="H26" s="99" t="str">
        <f>IFERROR(IF(VLOOKUP($A26,'Annex 2 EHV charges'!$D:$O,12,FALSE)=0,"",VLOOKUP($A26,'Annex 2 EHV charges'!$D:$O,12,FALSE)),"")</f>
        <v/>
      </c>
    </row>
    <row r="27" spans="1:8" ht="12.75" customHeight="1" x14ac:dyDescent="0.25">
      <c r="A27" s="96" t="str">
        <f t="array" ref="A27">IFERROR(INDEX('Annex 2 EHV charges'!#REF!, MATCH(0, IF(ISBLANK('Annex 2 EHV charges'!#REF!),1, COUNTIF(A$4:$A26, 'Annex 2 EHV charges'!#REF!)), 0)),"")</f>
        <v/>
      </c>
      <c r="B27" s="95" t="str">
        <f>IF($A27="","",VLOOKUP($A27,'Annex 2 EHV charges'!$D:$O,2,0))</f>
        <v/>
      </c>
      <c r="C27" s="96" t="str">
        <f>IF($A27="","",VLOOKUP($A27,'Annex 2 EHV charges'!$D:$O,3,0))</f>
        <v/>
      </c>
      <c r="D27" s="95" t="str">
        <f>IF($A27="","",VLOOKUP($A27,'Annex 2 EHV charges'!$D:$O,4,0))</f>
        <v/>
      </c>
      <c r="E27" s="97" t="str">
        <f>IFERROR(IF(VLOOKUP($A27,'Annex 2 EHV charges'!$D:$O,9,FALSE)=0,"",VLOOKUP($A27,'Annex 2 EHV charges'!$D:$O,9,FALSE)),"")</f>
        <v/>
      </c>
      <c r="F27" s="98" t="str">
        <f>IFERROR(IF(VLOOKUP($A27,'Annex 2 EHV charges'!$D:$O,10,FALSE)=0,"",VLOOKUP($A27,'Annex 2 EHV charges'!$D:$O,10,FALSE)),"")</f>
        <v/>
      </c>
      <c r="G27" s="99" t="str">
        <f>IFERROR(IF(VLOOKUP($A27,'Annex 2 EHV charges'!$D:$O,11,FALSE)=0,"",VLOOKUP($A27,'Annex 2 EHV charges'!$D:$O,11,FALSE)),"")</f>
        <v/>
      </c>
      <c r="H27" s="99" t="str">
        <f>IFERROR(IF(VLOOKUP($A27,'Annex 2 EHV charges'!$D:$O,12,FALSE)=0,"",VLOOKUP($A27,'Annex 2 EHV charges'!$D:$O,12,FALSE)),"")</f>
        <v/>
      </c>
    </row>
    <row r="28" spans="1:8" ht="12.75" customHeight="1" x14ac:dyDescent="0.25">
      <c r="A28" s="96" t="str">
        <f t="array" ref="A28">IFERROR(INDEX('Annex 2 EHV charges'!#REF!, MATCH(0, IF(ISBLANK('Annex 2 EHV charges'!#REF!),1, COUNTIF(A$4:$A27, 'Annex 2 EHV charges'!#REF!)), 0)),"")</f>
        <v/>
      </c>
      <c r="B28" s="95" t="str">
        <f>IF($A28="","",VLOOKUP($A28,'Annex 2 EHV charges'!$D:$O,2,0))</f>
        <v/>
      </c>
      <c r="C28" s="96" t="str">
        <f>IF($A28="","",VLOOKUP($A28,'Annex 2 EHV charges'!$D:$O,3,0))</f>
        <v/>
      </c>
      <c r="D28" s="95" t="str">
        <f>IF($A28="","",VLOOKUP($A28,'Annex 2 EHV charges'!$D:$O,4,0))</f>
        <v/>
      </c>
      <c r="E28" s="97" t="str">
        <f>IFERROR(IF(VLOOKUP($A28,'Annex 2 EHV charges'!$D:$O,9,FALSE)=0,"",VLOOKUP($A28,'Annex 2 EHV charges'!$D:$O,9,FALSE)),"")</f>
        <v/>
      </c>
      <c r="F28" s="98" t="str">
        <f>IFERROR(IF(VLOOKUP($A28,'Annex 2 EHV charges'!$D:$O,10,FALSE)=0,"",VLOOKUP($A28,'Annex 2 EHV charges'!$D:$O,10,FALSE)),"")</f>
        <v/>
      </c>
      <c r="G28" s="99" t="str">
        <f>IFERROR(IF(VLOOKUP($A28,'Annex 2 EHV charges'!$D:$O,11,FALSE)=0,"",VLOOKUP($A28,'Annex 2 EHV charges'!$D:$O,11,FALSE)),"")</f>
        <v/>
      </c>
      <c r="H28" s="99" t="str">
        <f>IFERROR(IF(VLOOKUP($A28,'Annex 2 EHV charges'!$D:$O,12,FALSE)=0,"",VLOOKUP($A28,'Annex 2 EHV charges'!$D:$O,12,FALSE)),"")</f>
        <v/>
      </c>
    </row>
    <row r="29" spans="1:8" ht="12.75" customHeight="1" x14ac:dyDescent="0.25">
      <c r="A29" s="96" t="str">
        <f t="array" ref="A29">IFERROR(INDEX('Annex 2 EHV charges'!#REF!, MATCH(0, IF(ISBLANK('Annex 2 EHV charges'!#REF!),1, COUNTIF(A$4:$A28, 'Annex 2 EHV charges'!#REF!)), 0)),"")</f>
        <v/>
      </c>
      <c r="B29" s="95" t="str">
        <f>IF($A29="","",VLOOKUP($A29,'Annex 2 EHV charges'!$D:$O,2,0))</f>
        <v/>
      </c>
      <c r="C29" s="96" t="str">
        <f>IF($A29="","",VLOOKUP($A29,'Annex 2 EHV charges'!$D:$O,3,0))</f>
        <v/>
      </c>
      <c r="D29" s="95" t="str">
        <f>IF($A29="","",VLOOKUP($A29,'Annex 2 EHV charges'!$D:$O,4,0))</f>
        <v/>
      </c>
      <c r="E29" s="97" t="str">
        <f>IFERROR(IF(VLOOKUP($A29,'Annex 2 EHV charges'!$D:$O,9,FALSE)=0,"",VLOOKUP($A29,'Annex 2 EHV charges'!$D:$O,9,FALSE)),"")</f>
        <v/>
      </c>
      <c r="F29" s="98" t="str">
        <f>IFERROR(IF(VLOOKUP($A29,'Annex 2 EHV charges'!$D:$O,10,FALSE)=0,"",VLOOKUP($A29,'Annex 2 EHV charges'!$D:$O,10,FALSE)),"")</f>
        <v/>
      </c>
      <c r="G29" s="99" t="str">
        <f>IFERROR(IF(VLOOKUP($A29,'Annex 2 EHV charges'!$D:$O,11,FALSE)=0,"",VLOOKUP($A29,'Annex 2 EHV charges'!$D:$O,11,FALSE)),"")</f>
        <v/>
      </c>
      <c r="H29" s="99" t="str">
        <f>IFERROR(IF(VLOOKUP($A29,'Annex 2 EHV charges'!$D:$O,12,FALSE)=0,"",VLOOKUP($A29,'Annex 2 EHV charges'!$D:$O,12,FALSE)),"")</f>
        <v/>
      </c>
    </row>
    <row r="30" spans="1:8" ht="12.75" customHeight="1" x14ac:dyDescent="0.25">
      <c r="A30" s="96" t="str">
        <f t="array" ref="A30">IFERROR(INDEX('Annex 2 EHV charges'!#REF!, MATCH(0, IF(ISBLANK('Annex 2 EHV charges'!#REF!),1, COUNTIF(A$4:$A29, 'Annex 2 EHV charges'!#REF!)), 0)),"")</f>
        <v/>
      </c>
      <c r="B30" s="95" t="str">
        <f>IF($A30="","",VLOOKUP($A30,'Annex 2 EHV charges'!$D:$O,2,0))</f>
        <v/>
      </c>
      <c r="C30" s="96" t="str">
        <f>IF($A30="","",VLOOKUP($A30,'Annex 2 EHV charges'!$D:$O,3,0))</f>
        <v/>
      </c>
      <c r="D30" s="95" t="str">
        <f>IF($A30="","",VLOOKUP($A30,'Annex 2 EHV charges'!$D:$O,4,0))</f>
        <v/>
      </c>
      <c r="E30" s="97" t="str">
        <f>IFERROR(IF(VLOOKUP($A30,'Annex 2 EHV charges'!$D:$O,9,FALSE)=0,"",VLOOKUP($A30,'Annex 2 EHV charges'!$D:$O,9,FALSE)),"")</f>
        <v/>
      </c>
      <c r="F30" s="98" t="str">
        <f>IFERROR(IF(VLOOKUP($A30,'Annex 2 EHV charges'!$D:$O,10,FALSE)=0,"",VLOOKUP($A30,'Annex 2 EHV charges'!$D:$O,10,FALSE)),"")</f>
        <v/>
      </c>
      <c r="G30" s="99" t="str">
        <f>IFERROR(IF(VLOOKUP($A30,'Annex 2 EHV charges'!$D:$O,11,FALSE)=0,"",VLOOKUP($A30,'Annex 2 EHV charges'!$D:$O,11,FALSE)),"")</f>
        <v/>
      </c>
      <c r="H30" s="99" t="str">
        <f>IFERROR(IF(VLOOKUP($A30,'Annex 2 EHV charges'!$D:$O,12,FALSE)=0,"",VLOOKUP($A30,'Annex 2 EHV charges'!$D:$O,12,FALSE)),"")</f>
        <v/>
      </c>
    </row>
    <row r="31" spans="1:8" ht="12.75" customHeight="1" x14ac:dyDescent="0.25">
      <c r="A31" s="96" t="str">
        <f t="array" ref="A31">IFERROR(INDEX('Annex 2 EHV charges'!#REF!, MATCH(0, IF(ISBLANK('Annex 2 EHV charges'!#REF!),1, COUNTIF(A$4:$A30, 'Annex 2 EHV charges'!#REF!)), 0)),"")</f>
        <v/>
      </c>
      <c r="B31" s="95" t="str">
        <f>IF($A31="","",VLOOKUP($A31,'Annex 2 EHV charges'!$D:$O,2,0))</f>
        <v/>
      </c>
      <c r="C31" s="96" t="str">
        <f>IF($A31="","",VLOOKUP($A31,'Annex 2 EHV charges'!$D:$O,3,0))</f>
        <v/>
      </c>
      <c r="D31" s="95" t="str">
        <f>IF($A31="","",VLOOKUP($A31,'Annex 2 EHV charges'!$D:$O,4,0))</f>
        <v/>
      </c>
      <c r="E31" s="97" t="str">
        <f>IFERROR(IF(VLOOKUP($A31,'Annex 2 EHV charges'!$D:$O,9,FALSE)=0,"",VLOOKUP($A31,'Annex 2 EHV charges'!$D:$O,9,FALSE)),"")</f>
        <v/>
      </c>
      <c r="F31" s="98" t="str">
        <f>IFERROR(IF(VLOOKUP($A31,'Annex 2 EHV charges'!$D:$O,10,FALSE)=0,"",VLOOKUP($A31,'Annex 2 EHV charges'!$D:$O,10,FALSE)),"")</f>
        <v/>
      </c>
      <c r="G31" s="99" t="str">
        <f>IFERROR(IF(VLOOKUP($A31,'Annex 2 EHV charges'!$D:$O,11,FALSE)=0,"",VLOOKUP($A31,'Annex 2 EHV charges'!$D:$O,11,FALSE)),"")</f>
        <v/>
      </c>
      <c r="H31" s="99" t="str">
        <f>IFERROR(IF(VLOOKUP($A31,'Annex 2 EHV charges'!$D:$O,12,FALSE)=0,"",VLOOKUP($A31,'Annex 2 EHV charges'!$D:$O,12,FALSE)),"")</f>
        <v/>
      </c>
    </row>
    <row r="32" spans="1:8" ht="12.75" customHeight="1" x14ac:dyDescent="0.25">
      <c r="A32" s="96" t="str">
        <f t="array" ref="A32">IFERROR(INDEX('Annex 2 EHV charges'!#REF!, MATCH(0, IF(ISBLANK('Annex 2 EHV charges'!#REF!),1, COUNTIF(A$4:$A31, 'Annex 2 EHV charges'!#REF!)), 0)),"")</f>
        <v/>
      </c>
      <c r="B32" s="95" t="str">
        <f>IF($A32="","",VLOOKUP($A32,'Annex 2 EHV charges'!$D:$O,2,0))</f>
        <v/>
      </c>
      <c r="C32" s="96" t="str">
        <f>IF($A32="","",VLOOKUP($A32,'Annex 2 EHV charges'!$D:$O,3,0))</f>
        <v/>
      </c>
      <c r="D32" s="95" t="str">
        <f>IF($A32="","",VLOOKUP($A32,'Annex 2 EHV charges'!$D:$O,4,0))</f>
        <v/>
      </c>
      <c r="E32" s="97" t="str">
        <f>IFERROR(IF(VLOOKUP($A32,'Annex 2 EHV charges'!$D:$O,9,FALSE)=0,"",VLOOKUP($A32,'Annex 2 EHV charges'!$D:$O,9,FALSE)),"")</f>
        <v/>
      </c>
      <c r="F32" s="98" t="str">
        <f>IFERROR(IF(VLOOKUP($A32,'Annex 2 EHV charges'!$D:$O,10,FALSE)=0,"",VLOOKUP($A32,'Annex 2 EHV charges'!$D:$O,10,FALSE)),"")</f>
        <v/>
      </c>
      <c r="G32" s="99" t="str">
        <f>IFERROR(IF(VLOOKUP($A32,'Annex 2 EHV charges'!$D:$O,11,FALSE)=0,"",VLOOKUP($A32,'Annex 2 EHV charges'!$D:$O,11,FALSE)),"")</f>
        <v/>
      </c>
      <c r="H32" s="99" t="str">
        <f>IFERROR(IF(VLOOKUP($A32,'Annex 2 EHV charges'!$D:$O,12,FALSE)=0,"",VLOOKUP($A32,'Annex 2 EHV charges'!$D:$O,12,FALSE)),"")</f>
        <v/>
      </c>
    </row>
    <row r="33" spans="1:8" ht="12.75" customHeight="1" x14ac:dyDescent="0.25">
      <c r="A33" s="96" t="str">
        <f t="array" ref="A33">IFERROR(INDEX('Annex 2 EHV charges'!#REF!, MATCH(0, IF(ISBLANK('Annex 2 EHV charges'!#REF!),1, COUNTIF(A$4:$A32, 'Annex 2 EHV charges'!#REF!)), 0)),"")</f>
        <v/>
      </c>
      <c r="B33" s="95" t="str">
        <f>IF($A33="","",VLOOKUP($A33,'Annex 2 EHV charges'!$D:$O,2,0))</f>
        <v/>
      </c>
      <c r="C33" s="96" t="str">
        <f>IF($A33="","",VLOOKUP($A33,'Annex 2 EHV charges'!$D:$O,3,0))</f>
        <v/>
      </c>
      <c r="D33" s="95" t="str">
        <f>IF($A33="","",VLOOKUP($A33,'Annex 2 EHV charges'!$D:$O,4,0))</f>
        <v/>
      </c>
      <c r="E33" s="97" t="str">
        <f>IFERROR(IF(VLOOKUP($A33,'Annex 2 EHV charges'!$D:$O,9,FALSE)=0,"",VLOOKUP($A33,'Annex 2 EHV charges'!$D:$O,9,FALSE)),"")</f>
        <v/>
      </c>
      <c r="F33" s="98" t="str">
        <f>IFERROR(IF(VLOOKUP($A33,'Annex 2 EHV charges'!$D:$O,10,FALSE)=0,"",VLOOKUP($A33,'Annex 2 EHV charges'!$D:$O,10,FALSE)),"")</f>
        <v/>
      </c>
      <c r="G33" s="99" t="str">
        <f>IFERROR(IF(VLOOKUP($A33,'Annex 2 EHV charges'!$D:$O,11,FALSE)=0,"",VLOOKUP($A33,'Annex 2 EHV charges'!$D:$O,11,FALSE)),"")</f>
        <v/>
      </c>
      <c r="H33" s="99" t="str">
        <f>IFERROR(IF(VLOOKUP($A33,'Annex 2 EHV charges'!$D:$O,12,FALSE)=0,"",VLOOKUP($A33,'Annex 2 EHV charges'!$D:$O,12,FALSE)),"")</f>
        <v/>
      </c>
    </row>
    <row r="34" spans="1:8" ht="12.75" customHeight="1" x14ac:dyDescent="0.25">
      <c r="A34" s="96" t="str">
        <f t="array" ref="A34">IFERROR(INDEX('Annex 2 EHV charges'!#REF!, MATCH(0, IF(ISBLANK('Annex 2 EHV charges'!#REF!),1, COUNTIF(A$4:$A33, 'Annex 2 EHV charges'!#REF!)), 0)),"")</f>
        <v/>
      </c>
      <c r="B34" s="95" t="str">
        <f>IF($A34="","",VLOOKUP($A34,'Annex 2 EHV charges'!$D:$O,2,0))</f>
        <v/>
      </c>
      <c r="C34" s="96" t="str">
        <f>IF($A34="","",VLOOKUP($A34,'Annex 2 EHV charges'!$D:$O,3,0))</f>
        <v/>
      </c>
      <c r="D34" s="95" t="str">
        <f>IF($A34="","",VLOOKUP($A34,'Annex 2 EHV charges'!$D:$O,4,0))</f>
        <v/>
      </c>
      <c r="E34" s="97" t="str">
        <f>IFERROR(IF(VLOOKUP($A34,'Annex 2 EHV charges'!$D:$O,9,FALSE)=0,"",VLOOKUP($A34,'Annex 2 EHV charges'!$D:$O,9,FALSE)),"")</f>
        <v/>
      </c>
      <c r="F34" s="98" t="str">
        <f>IFERROR(IF(VLOOKUP($A34,'Annex 2 EHV charges'!$D:$O,10,FALSE)=0,"",VLOOKUP($A34,'Annex 2 EHV charges'!$D:$O,10,FALSE)),"")</f>
        <v/>
      </c>
      <c r="G34" s="99" t="str">
        <f>IFERROR(IF(VLOOKUP($A34,'Annex 2 EHV charges'!$D:$O,11,FALSE)=0,"",VLOOKUP($A34,'Annex 2 EHV charges'!$D:$O,11,FALSE)),"")</f>
        <v/>
      </c>
      <c r="H34" s="99" t="str">
        <f>IFERROR(IF(VLOOKUP($A34,'Annex 2 EHV charges'!$D:$O,12,FALSE)=0,"",VLOOKUP($A34,'Annex 2 EHV charges'!$D:$O,12,FALSE)),"")</f>
        <v/>
      </c>
    </row>
    <row r="35" spans="1:8" ht="12.75" customHeight="1" x14ac:dyDescent="0.25">
      <c r="A35" s="96" t="str">
        <f t="array" ref="A35">IFERROR(INDEX('Annex 2 EHV charges'!#REF!, MATCH(0, IF(ISBLANK('Annex 2 EHV charges'!#REF!),1, COUNTIF(A$4:$A34, 'Annex 2 EHV charges'!#REF!)), 0)),"")</f>
        <v/>
      </c>
      <c r="B35" s="95" t="str">
        <f>IF($A35="","",VLOOKUP($A35,'Annex 2 EHV charges'!$D:$O,2,0))</f>
        <v/>
      </c>
      <c r="C35" s="96" t="str">
        <f>IF($A35="","",VLOOKUP($A35,'Annex 2 EHV charges'!$D:$O,3,0))</f>
        <v/>
      </c>
      <c r="D35" s="95" t="str">
        <f>IF($A35="","",VLOOKUP($A35,'Annex 2 EHV charges'!$D:$O,4,0))</f>
        <v/>
      </c>
      <c r="E35" s="97" t="str">
        <f>IFERROR(IF(VLOOKUP($A35,'Annex 2 EHV charges'!$D:$O,9,FALSE)=0,"",VLOOKUP($A35,'Annex 2 EHV charges'!$D:$O,9,FALSE)),"")</f>
        <v/>
      </c>
      <c r="F35" s="98" t="str">
        <f>IFERROR(IF(VLOOKUP($A35,'Annex 2 EHV charges'!$D:$O,10,FALSE)=0,"",VLOOKUP($A35,'Annex 2 EHV charges'!$D:$O,10,FALSE)),"")</f>
        <v/>
      </c>
      <c r="G35" s="99" t="str">
        <f>IFERROR(IF(VLOOKUP($A35,'Annex 2 EHV charges'!$D:$O,11,FALSE)=0,"",VLOOKUP($A35,'Annex 2 EHV charges'!$D:$O,11,FALSE)),"")</f>
        <v/>
      </c>
      <c r="H35" s="99" t="str">
        <f>IFERROR(IF(VLOOKUP($A35,'Annex 2 EHV charges'!$D:$O,12,FALSE)=0,"",VLOOKUP($A35,'Annex 2 EHV charges'!$D:$O,12,FALSE)),"")</f>
        <v/>
      </c>
    </row>
    <row r="36" spans="1:8" ht="12.75" customHeight="1" x14ac:dyDescent="0.25">
      <c r="A36" s="96" t="str">
        <f t="array" ref="A36">IFERROR(INDEX('Annex 2 EHV charges'!#REF!, MATCH(0, IF(ISBLANK('Annex 2 EHV charges'!#REF!),1, COUNTIF(A$4:$A35, 'Annex 2 EHV charges'!#REF!)), 0)),"")</f>
        <v/>
      </c>
      <c r="B36" s="95" t="str">
        <f>IF($A36="","",VLOOKUP($A36,'Annex 2 EHV charges'!$D:$O,2,0))</f>
        <v/>
      </c>
      <c r="C36" s="96" t="str">
        <f>IF($A36="","",VLOOKUP($A36,'Annex 2 EHV charges'!$D:$O,3,0))</f>
        <v/>
      </c>
      <c r="D36" s="95" t="str">
        <f>IF($A36="","",VLOOKUP($A36,'Annex 2 EHV charges'!$D:$O,4,0))</f>
        <v/>
      </c>
      <c r="E36" s="97" t="str">
        <f>IFERROR(IF(VLOOKUP($A36,'Annex 2 EHV charges'!$D:$O,9,FALSE)=0,"",VLOOKUP($A36,'Annex 2 EHV charges'!$D:$O,9,FALSE)),"")</f>
        <v/>
      </c>
      <c r="F36" s="98" t="str">
        <f>IFERROR(IF(VLOOKUP($A36,'Annex 2 EHV charges'!$D:$O,10,FALSE)=0,"",VLOOKUP($A36,'Annex 2 EHV charges'!$D:$O,10,FALSE)),"")</f>
        <v/>
      </c>
      <c r="G36" s="99" t="str">
        <f>IFERROR(IF(VLOOKUP($A36,'Annex 2 EHV charges'!$D:$O,11,FALSE)=0,"",VLOOKUP($A36,'Annex 2 EHV charges'!$D:$O,11,FALSE)),"")</f>
        <v/>
      </c>
      <c r="H36" s="99" t="str">
        <f>IFERROR(IF(VLOOKUP($A36,'Annex 2 EHV charges'!$D:$O,12,FALSE)=0,"",VLOOKUP($A36,'Annex 2 EHV charges'!$D:$O,12,FALSE)),"")</f>
        <v/>
      </c>
    </row>
    <row r="37" spans="1:8" ht="12.75" customHeight="1" x14ac:dyDescent="0.25">
      <c r="A37" s="96" t="str">
        <f t="array" ref="A37">IFERROR(INDEX('Annex 2 EHV charges'!#REF!, MATCH(0, IF(ISBLANK('Annex 2 EHV charges'!#REF!),1, COUNTIF(A$4:$A36, 'Annex 2 EHV charges'!#REF!)), 0)),"")</f>
        <v/>
      </c>
      <c r="B37" s="95" t="str">
        <f>IF($A37="","",VLOOKUP($A37,'Annex 2 EHV charges'!$D:$O,2,0))</f>
        <v/>
      </c>
      <c r="C37" s="96" t="str">
        <f>IF($A37="","",VLOOKUP($A37,'Annex 2 EHV charges'!$D:$O,3,0))</f>
        <v/>
      </c>
      <c r="D37" s="95" t="str">
        <f>IF($A37="","",VLOOKUP($A37,'Annex 2 EHV charges'!$D:$O,4,0))</f>
        <v/>
      </c>
      <c r="E37" s="97" t="str">
        <f>IFERROR(IF(VLOOKUP($A37,'Annex 2 EHV charges'!$D:$O,9,FALSE)=0,"",VLOOKUP($A37,'Annex 2 EHV charges'!$D:$O,9,FALSE)),"")</f>
        <v/>
      </c>
      <c r="F37" s="98" t="str">
        <f>IFERROR(IF(VLOOKUP($A37,'Annex 2 EHV charges'!$D:$O,10,FALSE)=0,"",VLOOKUP($A37,'Annex 2 EHV charges'!$D:$O,10,FALSE)),"")</f>
        <v/>
      </c>
      <c r="G37" s="99" t="str">
        <f>IFERROR(IF(VLOOKUP($A37,'Annex 2 EHV charges'!$D:$O,11,FALSE)=0,"",VLOOKUP($A37,'Annex 2 EHV charges'!$D:$O,11,FALSE)),"")</f>
        <v/>
      </c>
      <c r="H37" s="99" t="str">
        <f>IFERROR(IF(VLOOKUP($A37,'Annex 2 EHV charges'!$D:$O,12,FALSE)=0,"",VLOOKUP($A37,'Annex 2 EHV charges'!$D:$O,12,FALSE)),"")</f>
        <v/>
      </c>
    </row>
    <row r="38" spans="1:8" ht="12.75" customHeight="1" x14ac:dyDescent="0.25">
      <c r="A38" s="96" t="str">
        <f t="array" ref="A38">IFERROR(INDEX('Annex 2 EHV charges'!#REF!, MATCH(0, IF(ISBLANK('Annex 2 EHV charges'!#REF!),1, COUNTIF(A$4:$A37, 'Annex 2 EHV charges'!#REF!)), 0)),"")</f>
        <v/>
      </c>
      <c r="B38" s="95" t="str">
        <f>IF($A38="","",VLOOKUP($A38,'Annex 2 EHV charges'!$D:$O,2,0))</f>
        <v/>
      </c>
      <c r="C38" s="96" t="str">
        <f>IF($A38="","",VLOOKUP($A38,'Annex 2 EHV charges'!$D:$O,3,0))</f>
        <v/>
      </c>
      <c r="D38" s="95" t="str">
        <f>IF($A38="","",VLOOKUP($A38,'Annex 2 EHV charges'!$D:$O,4,0))</f>
        <v/>
      </c>
      <c r="E38" s="97" t="str">
        <f>IFERROR(IF(VLOOKUP($A38,'Annex 2 EHV charges'!$D:$O,9,FALSE)=0,"",VLOOKUP($A38,'Annex 2 EHV charges'!$D:$O,9,FALSE)),"")</f>
        <v/>
      </c>
      <c r="F38" s="98" t="str">
        <f>IFERROR(IF(VLOOKUP($A38,'Annex 2 EHV charges'!$D:$O,10,FALSE)=0,"",VLOOKUP($A38,'Annex 2 EHV charges'!$D:$O,10,FALSE)),"")</f>
        <v/>
      </c>
      <c r="G38" s="99" t="str">
        <f>IFERROR(IF(VLOOKUP($A38,'Annex 2 EHV charges'!$D:$O,11,FALSE)=0,"",VLOOKUP($A38,'Annex 2 EHV charges'!$D:$O,11,FALSE)),"")</f>
        <v/>
      </c>
      <c r="H38" s="99" t="str">
        <f>IFERROR(IF(VLOOKUP($A38,'Annex 2 EHV charges'!$D:$O,12,FALSE)=0,"",VLOOKUP($A38,'Annex 2 EHV charges'!$D:$O,12,FALSE)),"")</f>
        <v/>
      </c>
    </row>
    <row r="39" spans="1:8" ht="12.75" customHeight="1" x14ac:dyDescent="0.25">
      <c r="A39" s="96" t="str">
        <f t="array" ref="A39">IFERROR(INDEX('Annex 2 EHV charges'!#REF!, MATCH(0, IF(ISBLANK('Annex 2 EHV charges'!#REF!),1, COUNTIF(A$4:$A38, 'Annex 2 EHV charges'!#REF!)), 0)),"")</f>
        <v/>
      </c>
      <c r="B39" s="95" t="str">
        <f>IF($A39="","",VLOOKUP($A39,'Annex 2 EHV charges'!$D:$O,2,0))</f>
        <v/>
      </c>
      <c r="C39" s="96" t="str">
        <f>IF($A39="","",VLOOKUP($A39,'Annex 2 EHV charges'!$D:$O,3,0))</f>
        <v/>
      </c>
      <c r="D39" s="95" t="str">
        <f>IF($A39="","",VLOOKUP($A39,'Annex 2 EHV charges'!$D:$O,4,0))</f>
        <v/>
      </c>
      <c r="E39" s="97" t="str">
        <f>IFERROR(IF(VLOOKUP($A39,'Annex 2 EHV charges'!$D:$O,9,FALSE)=0,"",VLOOKUP($A39,'Annex 2 EHV charges'!$D:$O,9,FALSE)),"")</f>
        <v/>
      </c>
      <c r="F39" s="98" t="str">
        <f>IFERROR(IF(VLOOKUP($A39,'Annex 2 EHV charges'!$D:$O,10,FALSE)=0,"",VLOOKUP($A39,'Annex 2 EHV charges'!$D:$O,10,FALSE)),"")</f>
        <v/>
      </c>
      <c r="G39" s="99" t="str">
        <f>IFERROR(IF(VLOOKUP($A39,'Annex 2 EHV charges'!$D:$O,11,FALSE)=0,"",VLOOKUP($A39,'Annex 2 EHV charges'!$D:$O,11,FALSE)),"")</f>
        <v/>
      </c>
      <c r="H39" s="99" t="str">
        <f>IFERROR(IF(VLOOKUP($A39,'Annex 2 EHV charges'!$D:$O,12,FALSE)=0,"",VLOOKUP($A39,'Annex 2 EHV charges'!$D:$O,12,FALSE)),"")</f>
        <v/>
      </c>
    </row>
    <row r="40" spans="1:8" ht="12.75" customHeight="1" x14ac:dyDescent="0.25">
      <c r="A40" s="96" t="str">
        <f t="array" ref="A40">IFERROR(INDEX('Annex 2 EHV charges'!#REF!, MATCH(0, IF(ISBLANK('Annex 2 EHV charges'!#REF!),1, COUNTIF(A$4:$A39, 'Annex 2 EHV charges'!#REF!)), 0)),"")</f>
        <v/>
      </c>
      <c r="B40" s="95" t="str">
        <f>IF($A40="","",VLOOKUP($A40,'Annex 2 EHV charges'!$D:$O,2,0))</f>
        <v/>
      </c>
      <c r="C40" s="96" t="str">
        <f>IF($A40="","",VLOOKUP($A40,'Annex 2 EHV charges'!$D:$O,3,0))</f>
        <v/>
      </c>
      <c r="D40" s="95" t="str">
        <f>IF($A40="","",VLOOKUP($A40,'Annex 2 EHV charges'!$D:$O,4,0))</f>
        <v/>
      </c>
      <c r="E40" s="97" t="str">
        <f>IFERROR(IF(VLOOKUP($A40,'Annex 2 EHV charges'!$D:$O,9,FALSE)=0,"",VLOOKUP($A40,'Annex 2 EHV charges'!$D:$O,9,FALSE)),"")</f>
        <v/>
      </c>
      <c r="F40" s="98" t="str">
        <f>IFERROR(IF(VLOOKUP($A40,'Annex 2 EHV charges'!$D:$O,10,FALSE)=0,"",VLOOKUP($A40,'Annex 2 EHV charges'!$D:$O,10,FALSE)),"")</f>
        <v/>
      </c>
      <c r="G40" s="99" t="str">
        <f>IFERROR(IF(VLOOKUP($A40,'Annex 2 EHV charges'!$D:$O,11,FALSE)=0,"",VLOOKUP($A40,'Annex 2 EHV charges'!$D:$O,11,FALSE)),"")</f>
        <v/>
      </c>
      <c r="H40" s="99" t="str">
        <f>IFERROR(IF(VLOOKUP($A40,'Annex 2 EHV charges'!$D:$O,12,FALSE)=0,"",VLOOKUP($A40,'Annex 2 EHV charges'!$D:$O,12,FALSE)),"")</f>
        <v/>
      </c>
    </row>
    <row r="41" spans="1:8" ht="12.75" customHeight="1" x14ac:dyDescent="0.25">
      <c r="A41" s="96" t="str">
        <f t="array" ref="A41">IFERROR(INDEX('Annex 2 EHV charges'!#REF!, MATCH(0, IF(ISBLANK('Annex 2 EHV charges'!#REF!),1, COUNTIF(A$4:$A40, 'Annex 2 EHV charges'!#REF!)), 0)),"")</f>
        <v/>
      </c>
      <c r="B41" s="95" t="str">
        <f>IF($A41="","",VLOOKUP($A41,'Annex 2 EHV charges'!$D:$O,2,0))</f>
        <v/>
      </c>
      <c r="C41" s="96" t="str">
        <f>IF($A41="","",VLOOKUP($A41,'Annex 2 EHV charges'!$D:$O,3,0))</f>
        <v/>
      </c>
      <c r="D41" s="95" t="str">
        <f>IF($A41="","",VLOOKUP($A41,'Annex 2 EHV charges'!$D:$O,4,0))</f>
        <v/>
      </c>
      <c r="E41" s="97" t="str">
        <f>IFERROR(IF(VLOOKUP($A41,'Annex 2 EHV charges'!$D:$O,9,FALSE)=0,"",VLOOKUP($A41,'Annex 2 EHV charges'!$D:$O,9,FALSE)),"")</f>
        <v/>
      </c>
      <c r="F41" s="98" t="str">
        <f>IFERROR(IF(VLOOKUP($A41,'Annex 2 EHV charges'!$D:$O,10,FALSE)=0,"",VLOOKUP($A41,'Annex 2 EHV charges'!$D:$O,10,FALSE)),"")</f>
        <v/>
      </c>
      <c r="G41" s="99" t="str">
        <f>IFERROR(IF(VLOOKUP($A41,'Annex 2 EHV charges'!$D:$O,11,FALSE)=0,"",VLOOKUP($A41,'Annex 2 EHV charges'!$D:$O,11,FALSE)),"")</f>
        <v/>
      </c>
      <c r="H41" s="99" t="str">
        <f>IFERROR(IF(VLOOKUP($A41,'Annex 2 EHV charges'!$D:$O,12,FALSE)=0,"",VLOOKUP($A41,'Annex 2 EHV charges'!$D:$O,12,FALSE)),"")</f>
        <v/>
      </c>
    </row>
    <row r="42" spans="1:8" ht="12.75" customHeight="1" x14ac:dyDescent="0.25">
      <c r="A42" s="96" t="str">
        <f t="array" ref="A42">IFERROR(INDEX('Annex 2 EHV charges'!#REF!, MATCH(0, IF(ISBLANK('Annex 2 EHV charges'!#REF!),1, COUNTIF(A$4:$A41, 'Annex 2 EHV charges'!#REF!)), 0)),"")</f>
        <v/>
      </c>
      <c r="B42" s="95" t="str">
        <f>IF($A42="","",VLOOKUP($A42,'Annex 2 EHV charges'!$D:$O,2,0))</f>
        <v/>
      </c>
      <c r="C42" s="96" t="str">
        <f>IF($A42="","",VLOOKUP($A42,'Annex 2 EHV charges'!$D:$O,3,0))</f>
        <v/>
      </c>
      <c r="D42" s="95" t="str">
        <f>IF($A42="","",VLOOKUP($A42,'Annex 2 EHV charges'!$D:$O,4,0))</f>
        <v/>
      </c>
      <c r="E42" s="97" t="str">
        <f>IFERROR(IF(VLOOKUP($A42,'Annex 2 EHV charges'!$D:$O,9,FALSE)=0,"",VLOOKUP($A42,'Annex 2 EHV charges'!$D:$O,9,FALSE)),"")</f>
        <v/>
      </c>
      <c r="F42" s="98" t="str">
        <f>IFERROR(IF(VLOOKUP($A42,'Annex 2 EHV charges'!$D:$O,10,FALSE)=0,"",VLOOKUP($A42,'Annex 2 EHV charges'!$D:$O,10,FALSE)),"")</f>
        <v/>
      </c>
      <c r="G42" s="99" t="str">
        <f>IFERROR(IF(VLOOKUP($A42,'Annex 2 EHV charges'!$D:$O,11,FALSE)=0,"",VLOOKUP($A42,'Annex 2 EHV charges'!$D:$O,11,FALSE)),"")</f>
        <v/>
      </c>
      <c r="H42" s="99" t="str">
        <f>IFERROR(IF(VLOOKUP($A42,'Annex 2 EHV charges'!$D:$O,12,FALSE)=0,"",VLOOKUP($A42,'Annex 2 EHV charges'!$D:$O,12,FALSE)),"")</f>
        <v/>
      </c>
    </row>
    <row r="43" spans="1:8" ht="12.75" customHeight="1" x14ac:dyDescent="0.25">
      <c r="A43" s="96" t="str">
        <f t="array" ref="A43">IFERROR(INDEX('Annex 2 EHV charges'!#REF!, MATCH(0, IF(ISBLANK('Annex 2 EHV charges'!#REF!),1, COUNTIF(A$4:$A42, 'Annex 2 EHV charges'!#REF!)), 0)),"")</f>
        <v/>
      </c>
      <c r="B43" s="95" t="str">
        <f>IF($A43="","",VLOOKUP($A43,'Annex 2 EHV charges'!$D:$O,2,0))</f>
        <v/>
      </c>
      <c r="C43" s="96" t="str">
        <f>IF($A43="","",VLOOKUP($A43,'Annex 2 EHV charges'!$D:$O,3,0))</f>
        <v/>
      </c>
      <c r="D43" s="95" t="str">
        <f>IF($A43="","",VLOOKUP($A43,'Annex 2 EHV charges'!$D:$O,4,0))</f>
        <v/>
      </c>
      <c r="E43" s="97" t="str">
        <f>IFERROR(IF(VLOOKUP($A43,'Annex 2 EHV charges'!$D:$O,9,FALSE)=0,"",VLOOKUP($A43,'Annex 2 EHV charges'!$D:$O,9,FALSE)),"")</f>
        <v/>
      </c>
      <c r="F43" s="98" t="str">
        <f>IFERROR(IF(VLOOKUP($A43,'Annex 2 EHV charges'!$D:$O,10,FALSE)=0,"",VLOOKUP($A43,'Annex 2 EHV charges'!$D:$O,10,FALSE)),"")</f>
        <v/>
      </c>
      <c r="G43" s="99" t="str">
        <f>IFERROR(IF(VLOOKUP($A43,'Annex 2 EHV charges'!$D:$O,11,FALSE)=0,"",VLOOKUP($A43,'Annex 2 EHV charges'!$D:$O,11,FALSE)),"")</f>
        <v/>
      </c>
      <c r="H43" s="99" t="str">
        <f>IFERROR(IF(VLOOKUP($A43,'Annex 2 EHV charges'!$D:$O,12,FALSE)=0,"",VLOOKUP($A43,'Annex 2 EHV charges'!$D:$O,12,FALSE)),"")</f>
        <v/>
      </c>
    </row>
    <row r="44" spans="1:8" ht="12.75" customHeight="1" x14ac:dyDescent="0.25">
      <c r="A44" s="96" t="str">
        <f t="array" ref="A44">IFERROR(INDEX('Annex 2 EHV charges'!#REF!, MATCH(0, IF(ISBLANK('Annex 2 EHV charges'!#REF!),1, COUNTIF(A$4:$A43, 'Annex 2 EHV charges'!#REF!)), 0)),"")</f>
        <v/>
      </c>
      <c r="B44" s="95" t="str">
        <f>IF($A44="","",VLOOKUP($A44,'Annex 2 EHV charges'!$D:$O,2,0))</f>
        <v/>
      </c>
      <c r="C44" s="96" t="str">
        <f>IF($A44="","",VLOOKUP($A44,'Annex 2 EHV charges'!$D:$O,3,0))</f>
        <v/>
      </c>
      <c r="D44" s="95" t="str">
        <f>IF($A44="","",VLOOKUP($A44,'Annex 2 EHV charges'!$D:$O,4,0))</f>
        <v/>
      </c>
      <c r="E44" s="97" t="str">
        <f>IFERROR(IF(VLOOKUP($A44,'Annex 2 EHV charges'!$D:$O,9,FALSE)=0,"",VLOOKUP($A44,'Annex 2 EHV charges'!$D:$O,9,FALSE)),"")</f>
        <v/>
      </c>
      <c r="F44" s="98" t="str">
        <f>IFERROR(IF(VLOOKUP($A44,'Annex 2 EHV charges'!$D:$O,10,FALSE)=0,"",VLOOKUP($A44,'Annex 2 EHV charges'!$D:$O,10,FALSE)),"")</f>
        <v/>
      </c>
      <c r="G44" s="99" t="str">
        <f>IFERROR(IF(VLOOKUP($A44,'Annex 2 EHV charges'!$D:$O,11,FALSE)=0,"",VLOOKUP($A44,'Annex 2 EHV charges'!$D:$O,11,FALSE)),"")</f>
        <v/>
      </c>
      <c r="H44" s="99" t="str">
        <f>IFERROR(IF(VLOOKUP($A44,'Annex 2 EHV charges'!$D:$O,12,FALSE)=0,"",VLOOKUP($A44,'Annex 2 EHV charges'!$D:$O,12,FALSE)),"")</f>
        <v/>
      </c>
    </row>
    <row r="45" spans="1:8" ht="12.75" customHeight="1" x14ac:dyDescent="0.25">
      <c r="A45" s="96" t="str">
        <f t="array" ref="A45">IFERROR(INDEX('Annex 2 EHV charges'!#REF!, MATCH(0, IF(ISBLANK('Annex 2 EHV charges'!#REF!),1, COUNTIF(A$4:$A44, 'Annex 2 EHV charges'!#REF!)), 0)),"")</f>
        <v/>
      </c>
      <c r="B45" s="95" t="str">
        <f>IF($A45="","",VLOOKUP($A45,'Annex 2 EHV charges'!$D:$O,2,0))</f>
        <v/>
      </c>
      <c r="C45" s="96" t="str">
        <f>IF($A45="","",VLOOKUP($A45,'Annex 2 EHV charges'!$D:$O,3,0))</f>
        <v/>
      </c>
      <c r="D45" s="95" t="str">
        <f>IF($A45="","",VLOOKUP($A45,'Annex 2 EHV charges'!$D:$O,4,0))</f>
        <v/>
      </c>
      <c r="E45" s="97" t="str">
        <f>IFERROR(IF(VLOOKUP($A45,'Annex 2 EHV charges'!$D:$O,9,FALSE)=0,"",VLOOKUP($A45,'Annex 2 EHV charges'!$D:$O,9,FALSE)),"")</f>
        <v/>
      </c>
      <c r="F45" s="98" t="str">
        <f>IFERROR(IF(VLOOKUP($A45,'Annex 2 EHV charges'!$D:$O,10,FALSE)=0,"",VLOOKUP($A45,'Annex 2 EHV charges'!$D:$O,10,FALSE)),"")</f>
        <v/>
      </c>
      <c r="G45" s="99" t="str">
        <f>IFERROR(IF(VLOOKUP($A45,'Annex 2 EHV charges'!$D:$O,11,FALSE)=0,"",VLOOKUP($A45,'Annex 2 EHV charges'!$D:$O,11,FALSE)),"")</f>
        <v/>
      </c>
      <c r="H45" s="99" t="str">
        <f>IFERROR(IF(VLOOKUP($A45,'Annex 2 EHV charges'!$D:$O,12,FALSE)=0,"",VLOOKUP($A45,'Annex 2 EHV charges'!$D:$O,12,FALSE)),"")</f>
        <v/>
      </c>
    </row>
    <row r="46" spans="1:8" ht="12.75" customHeight="1" x14ac:dyDescent="0.25">
      <c r="A46" s="96" t="str">
        <f t="array" ref="A46">IFERROR(INDEX('Annex 2 EHV charges'!#REF!, MATCH(0, IF(ISBLANK('Annex 2 EHV charges'!#REF!),1, COUNTIF(A$4:$A45, 'Annex 2 EHV charges'!#REF!)), 0)),"")</f>
        <v/>
      </c>
      <c r="B46" s="95" t="str">
        <f>IF($A46="","",VLOOKUP($A46,'Annex 2 EHV charges'!$D:$O,2,0))</f>
        <v/>
      </c>
      <c r="C46" s="96" t="str">
        <f>IF($A46="","",VLOOKUP($A46,'Annex 2 EHV charges'!$D:$O,3,0))</f>
        <v/>
      </c>
      <c r="D46" s="95" t="str">
        <f>IF($A46="","",VLOOKUP($A46,'Annex 2 EHV charges'!$D:$O,4,0))</f>
        <v/>
      </c>
      <c r="E46" s="97" t="str">
        <f>IFERROR(IF(VLOOKUP($A46,'Annex 2 EHV charges'!$D:$O,9,FALSE)=0,"",VLOOKUP($A46,'Annex 2 EHV charges'!$D:$O,9,FALSE)),"")</f>
        <v/>
      </c>
      <c r="F46" s="98" t="str">
        <f>IFERROR(IF(VLOOKUP($A46,'Annex 2 EHV charges'!$D:$O,10,FALSE)=0,"",VLOOKUP($A46,'Annex 2 EHV charges'!$D:$O,10,FALSE)),"")</f>
        <v/>
      </c>
      <c r="G46" s="99" t="str">
        <f>IFERROR(IF(VLOOKUP($A46,'Annex 2 EHV charges'!$D:$O,11,FALSE)=0,"",VLOOKUP($A46,'Annex 2 EHV charges'!$D:$O,11,FALSE)),"")</f>
        <v/>
      </c>
      <c r="H46" s="99" t="str">
        <f>IFERROR(IF(VLOOKUP($A46,'Annex 2 EHV charges'!$D:$O,12,FALSE)=0,"",VLOOKUP($A46,'Annex 2 EHV charges'!$D:$O,12,FALSE)),"")</f>
        <v/>
      </c>
    </row>
    <row r="47" spans="1:8" ht="12.75" customHeight="1" x14ac:dyDescent="0.25">
      <c r="A47" s="96" t="str">
        <f t="array" ref="A47">IFERROR(INDEX('Annex 2 EHV charges'!#REF!, MATCH(0, IF(ISBLANK('Annex 2 EHV charges'!#REF!),1, COUNTIF(A$4:$A46, 'Annex 2 EHV charges'!#REF!)), 0)),"")</f>
        <v/>
      </c>
      <c r="B47" s="95" t="str">
        <f>IF($A47="","",VLOOKUP($A47,'Annex 2 EHV charges'!$D:$O,2,0))</f>
        <v/>
      </c>
      <c r="C47" s="96" t="str">
        <f>IF($A47="","",VLOOKUP($A47,'Annex 2 EHV charges'!$D:$O,3,0))</f>
        <v/>
      </c>
      <c r="D47" s="95" t="str">
        <f>IF($A47="","",VLOOKUP($A47,'Annex 2 EHV charges'!$D:$O,4,0))</f>
        <v/>
      </c>
      <c r="E47" s="97" t="str">
        <f>IFERROR(IF(VLOOKUP($A47,'Annex 2 EHV charges'!$D:$O,9,FALSE)=0,"",VLOOKUP($A47,'Annex 2 EHV charges'!$D:$O,9,FALSE)),"")</f>
        <v/>
      </c>
      <c r="F47" s="98" t="str">
        <f>IFERROR(IF(VLOOKUP($A47,'Annex 2 EHV charges'!$D:$O,10,FALSE)=0,"",VLOOKUP($A47,'Annex 2 EHV charges'!$D:$O,10,FALSE)),"")</f>
        <v/>
      </c>
      <c r="G47" s="99" t="str">
        <f>IFERROR(IF(VLOOKUP($A47,'Annex 2 EHV charges'!$D:$O,11,FALSE)=0,"",VLOOKUP($A47,'Annex 2 EHV charges'!$D:$O,11,FALSE)),"")</f>
        <v/>
      </c>
      <c r="H47" s="99" t="str">
        <f>IFERROR(IF(VLOOKUP($A47,'Annex 2 EHV charges'!$D:$O,12,FALSE)=0,"",VLOOKUP($A47,'Annex 2 EHV charges'!$D:$O,12,FALSE)),"")</f>
        <v/>
      </c>
    </row>
    <row r="48" spans="1:8" ht="12.75" customHeight="1" x14ac:dyDescent="0.25">
      <c r="A48" s="96" t="str">
        <f t="array" ref="A48">IFERROR(INDEX('Annex 2 EHV charges'!#REF!, MATCH(0, IF(ISBLANK('Annex 2 EHV charges'!#REF!),1, COUNTIF(A$4:$A47, 'Annex 2 EHV charges'!#REF!)), 0)),"")</f>
        <v/>
      </c>
      <c r="B48" s="95" t="str">
        <f>IF($A48="","",VLOOKUP($A48,'Annex 2 EHV charges'!$D:$O,2,0))</f>
        <v/>
      </c>
      <c r="C48" s="96" t="str">
        <f>IF($A48="","",VLOOKUP($A48,'Annex 2 EHV charges'!$D:$O,3,0))</f>
        <v/>
      </c>
      <c r="D48" s="95" t="str">
        <f>IF($A48="","",VLOOKUP($A48,'Annex 2 EHV charges'!$D:$O,4,0))</f>
        <v/>
      </c>
      <c r="E48" s="97" t="str">
        <f>IFERROR(IF(VLOOKUP($A48,'Annex 2 EHV charges'!$D:$O,9,FALSE)=0,"",VLOOKUP($A48,'Annex 2 EHV charges'!$D:$O,9,FALSE)),"")</f>
        <v/>
      </c>
      <c r="F48" s="98" t="str">
        <f>IFERROR(IF(VLOOKUP($A48,'Annex 2 EHV charges'!$D:$O,10,FALSE)=0,"",VLOOKUP($A48,'Annex 2 EHV charges'!$D:$O,10,FALSE)),"")</f>
        <v/>
      </c>
      <c r="G48" s="99" t="str">
        <f>IFERROR(IF(VLOOKUP($A48,'Annex 2 EHV charges'!$D:$O,11,FALSE)=0,"",VLOOKUP($A48,'Annex 2 EHV charges'!$D:$O,11,FALSE)),"")</f>
        <v/>
      </c>
      <c r="H48" s="99" t="str">
        <f>IFERROR(IF(VLOOKUP($A48,'Annex 2 EHV charges'!$D:$O,12,FALSE)=0,"",VLOOKUP($A48,'Annex 2 EHV charges'!$D:$O,12,FALSE)),"")</f>
        <v/>
      </c>
    </row>
    <row r="49" spans="1:8" ht="12.75" customHeight="1" x14ac:dyDescent="0.25">
      <c r="A49" s="96" t="str">
        <f t="array" ref="A49">IFERROR(INDEX('Annex 2 EHV charges'!#REF!, MATCH(0, IF(ISBLANK('Annex 2 EHV charges'!#REF!),1, COUNTIF(A$4:$A48, 'Annex 2 EHV charges'!#REF!)), 0)),"")</f>
        <v/>
      </c>
      <c r="B49" s="95" t="str">
        <f>IF($A49="","",VLOOKUP($A49,'Annex 2 EHV charges'!$D:$O,2,0))</f>
        <v/>
      </c>
      <c r="C49" s="96" t="str">
        <f>IF($A49="","",VLOOKUP($A49,'Annex 2 EHV charges'!$D:$O,3,0))</f>
        <v/>
      </c>
      <c r="D49" s="95" t="str">
        <f>IF($A49="","",VLOOKUP($A49,'Annex 2 EHV charges'!$D:$O,4,0))</f>
        <v/>
      </c>
      <c r="E49" s="97" t="str">
        <f>IFERROR(IF(VLOOKUP($A49,'Annex 2 EHV charges'!$D:$O,9,FALSE)=0,"",VLOOKUP($A49,'Annex 2 EHV charges'!$D:$O,9,FALSE)),"")</f>
        <v/>
      </c>
      <c r="F49" s="98" t="str">
        <f>IFERROR(IF(VLOOKUP($A49,'Annex 2 EHV charges'!$D:$O,10,FALSE)=0,"",VLOOKUP($A49,'Annex 2 EHV charges'!$D:$O,10,FALSE)),"")</f>
        <v/>
      </c>
      <c r="G49" s="99" t="str">
        <f>IFERROR(IF(VLOOKUP($A49,'Annex 2 EHV charges'!$D:$O,11,FALSE)=0,"",VLOOKUP($A49,'Annex 2 EHV charges'!$D:$O,11,FALSE)),"")</f>
        <v/>
      </c>
      <c r="H49" s="99" t="str">
        <f>IFERROR(IF(VLOOKUP($A49,'Annex 2 EHV charges'!$D:$O,12,FALSE)=0,"",VLOOKUP($A49,'Annex 2 EHV charges'!$D:$O,12,FALSE)),"")</f>
        <v/>
      </c>
    </row>
    <row r="50" spans="1:8" ht="12.75" customHeight="1" x14ac:dyDescent="0.25">
      <c r="A50" s="96" t="str">
        <f t="array" ref="A50">IFERROR(INDEX('Annex 2 EHV charges'!#REF!, MATCH(0, IF(ISBLANK('Annex 2 EHV charges'!#REF!),1, COUNTIF(A$4:$A49, 'Annex 2 EHV charges'!#REF!)), 0)),"")</f>
        <v/>
      </c>
      <c r="B50" s="95" t="str">
        <f>IF($A50="","",VLOOKUP($A50,'Annex 2 EHV charges'!$D:$O,2,0))</f>
        <v/>
      </c>
      <c r="C50" s="96" t="str">
        <f>IF($A50="","",VLOOKUP($A50,'Annex 2 EHV charges'!$D:$O,3,0))</f>
        <v/>
      </c>
      <c r="D50" s="95" t="str">
        <f>IF($A50="","",VLOOKUP($A50,'Annex 2 EHV charges'!$D:$O,4,0))</f>
        <v/>
      </c>
      <c r="E50" s="97" t="str">
        <f>IFERROR(IF(VLOOKUP($A50,'Annex 2 EHV charges'!$D:$O,9,FALSE)=0,"",VLOOKUP($A50,'Annex 2 EHV charges'!$D:$O,9,FALSE)),"")</f>
        <v/>
      </c>
      <c r="F50" s="98" t="str">
        <f>IFERROR(IF(VLOOKUP($A50,'Annex 2 EHV charges'!$D:$O,10,FALSE)=0,"",VLOOKUP($A50,'Annex 2 EHV charges'!$D:$O,10,FALSE)),"")</f>
        <v/>
      </c>
      <c r="G50" s="99" t="str">
        <f>IFERROR(IF(VLOOKUP($A50,'Annex 2 EHV charges'!$D:$O,11,FALSE)=0,"",VLOOKUP($A50,'Annex 2 EHV charges'!$D:$O,11,FALSE)),"")</f>
        <v/>
      </c>
      <c r="H50" s="99" t="str">
        <f>IFERROR(IF(VLOOKUP($A50,'Annex 2 EHV charges'!$D:$O,12,FALSE)=0,"",VLOOKUP($A50,'Annex 2 EHV charges'!$D:$O,12,FALSE)),"")</f>
        <v/>
      </c>
    </row>
    <row r="51" spans="1:8" ht="12.75" customHeight="1" x14ac:dyDescent="0.25">
      <c r="A51" s="96" t="str">
        <f t="array" ref="A51">IFERROR(INDEX('Annex 2 EHV charges'!#REF!, MATCH(0, IF(ISBLANK('Annex 2 EHV charges'!#REF!),1, COUNTIF(A$4:$A50, 'Annex 2 EHV charges'!#REF!)), 0)),"")</f>
        <v/>
      </c>
      <c r="B51" s="95" t="str">
        <f>IF($A51="","",VLOOKUP($A51,'Annex 2 EHV charges'!$D:$O,2,0))</f>
        <v/>
      </c>
      <c r="C51" s="96" t="str">
        <f>IF($A51="","",VLOOKUP($A51,'Annex 2 EHV charges'!$D:$O,3,0))</f>
        <v/>
      </c>
      <c r="D51" s="95" t="str">
        <f>IF($A51="","",VLOOKUP($A51,'Annex 2 EHV charges'!$D:$O,4,0))</f>
        <v/>
      </c>
      <c r="E51" s="97" t="str">
        <f>IFERROR(IF(VLOOKUP($A51,'Annex 2 EHV charges'!$D:$O,9,FALSE)=0,"",VLOOKUP($A51,'Annex 2 EHV charges'!$D:$O,9,FALSE)),"")</f>
        <v/>
      </c>
      <c r="F51" s="98" t="str">
        <f>IFERROR(IF(VLOOKUP($A51,'Annex 2 EHV charges'!$D:$O,10,FALSE)=0,"",VLOOKUP($A51,'Annex 2 EHV charges'!$D:$O,10,FALSE)),"")</f>
        <v/>
      </c>
      <c r="G51" s="99" t="str">
        <f>IFERROR(IF(VLOOKUP($A51,'Annex 2 EHV charges'!$D:$O,11,FALSE)=0,"",VLOOKUP($A51,'Annex 2 EHV charges'!$D:$O,11,FALSE)),"")</f>
        <v/>
      </c>
      <c r="H51" s="99" t="str">
        <f>IFERROR(IF(VLOOKUP($A51,'Annex 2 EHV charges'!$D:$O,12,FALSE)=0,"",VLOOKUP($A51,'Annex 2 EHV charges'!$D:$O,12,FALSE)),"")</f>
        <v/>
      </c>
    </row>
    <row r="52" spans="1:8" ht="12.75" customHeight="1" x14ac:dyDescent="0.25">
      <c r="A52" s="96" t="str">
        <f t="array" ref="A52">IFERROR(INDEX('Annex 2 EHV charges'!#REF!, MATCH(0, IF(ISBLANK('Annex 2 EHV charges'!#REF!),1, COUNTIF(A$4:$A51, 'Annex 2 EHV charges'!#REF!)), 0)),"")</f>
        <v/>
      </c>
      <c r="B52" s="95" t="str">
        <f>IF($A52="","",VLOOKUP($A52,'Annex 2 EHV charges'!$D:$O,2,0))</f>
        <v/>
      </c>
      <c r="C52" s="96" t="str">
        <f>IF($A52="","",VLOOKUP($A52,'Annex 2 EHV charges'!$D:$O,3,0))</f>
        <v/>
      </c>
      <c r="D52" s="95" t="str">
        <f>IF($A52="","",VLOOKUP($A52,'Annex 2 EHV charges'!$D:$O,4,0))</f>
        <v/>
      </c>
      <c r="E52" s="97" t="str">
        <f>IFERROR(IF(VLOOKUP($A52,'Annex 2 EHV charges'!$D:$O,9,FALSE)=0,"",VLOOKUP($A52,'Annex 2 EHV charges'!$D:$O,9,FALSE)),"")</f>
        <v/>
      </c>
      <c r="F52" s="98" t="str">
        <f>IFERROR(IF(VLOOKUP($A52,'Annex 2 EHV charges'!$D:$O,10,FALSE)=0,"",VLOOKUP($A52,'Annex 2 EHV charges'!$D:$O,10,FALSE)),"")</f>
        <v/>
      </c>
      <c r="G52" s="99" t="str">
        <f>IFERROR(IF(VLOOKUP($A52,'Annex 2 EHV charges'!$D:$O,11,FALSE)=0,"",VLOOKUP($A52,'Annex 2 EHV charges'!$D:$O,11,FALSE)),"")</f>
        <v/>
      </c>
      <c r="H52" s="99" t="str">
        <f>IFERROR(IF(VLOOKUP($A52,'Annex 2 EHV charges'!$D:$O,12,FALSE)=0,"",VLOOKUP($A52,'Annex 2 EHV charges'!$D:$O,12,FALSE)),"")</f>
        <v/>
      </c>
    </row>
    <row r="53" spans="1:8" ht="12.75" customHeight="1" x14ac:dyDescent="0.25">
      <c r="A53" s="96" t="str">
        <f t="array" ref="A53">IFERROR(INDEX('Annex 2 EHV charges'!#REF!, MATCH(0, IF(ISBLANK('Annex 2 EHV charges'!#REF!),1, COUNTIF(A$4:$A52, 'Annex 2 EHV charges'!#REF!)), 0)),"")</f>
        <v/>
      </c>
      <c r="B53" s="95" t="str">
        <f>IF($A53="","",VLOOKUP($A53,'Annex 2 EHV charges'!$D:$O,2,0))</f>
        <v/>
      </c>
      <c r="C53" s="96" t="str">
        <f>IF($A53="","",VLOOKUP($A53,'Annex 2 EHV charges'!$D:$O,3,0))</f>
        <v/>
      </c>
      <c r="D53" s="95" t="str">
        <f>IF($A53="","",VLOOKUP($A53,'Annex 2 EHV charges'!$D:$O,4,0))</f>
        <v/>
      </c>
      <c r="E53" s="97" t="str">
        <f>IFERROR(IF(VLOOKUP($A53,'Annex 2 EHV charges'!$D:$O,9,FALSE)=0,"",VLOOKUP($A53,'Annex 2 EHV charges'!$D:$O,9,FALSE)),"")</f>
        <v/>
      </c>
      <c r="F53" s="98" t="str">
        <f>IFERROR(IF(VLOOKUP($A53,'Annex 2 EHV charges'!$D:$O,10,FALSE)=0,"",VLOOKUP($A53,'Annex 2 EHV charges'!$D:$O,10,FALSE)),"")</f>
        <v/>
      </c>
      <c r="G53" s="99" t="str">
        <f>IFERROR(IF(VLOOKUP($A53,'Annex 2 EHV charges'!$D:$O,11,FALSE)=0,"",VLOOKUP($A53,'Annex 2 EHV charges'!$D:$O,11,FALSE)),"")</f>
        <v/>
      </c>
      <c r="H53" s="99" t="str">
        <f>IFERROR(IF(VLOOKUP($A53,'Annex 2 EHV charges'!$D:$O,12,FALSE)=0,"",VLOOKUP($A53,'Annex 2 EHV charges'!$D:$O,12,FALSE)),"")</f>
        <v/>
      </c>
    </row>
    <row r="54" spans="1:8" ht="12.75" customHeight="1" x14ac:dyDescent="0.25">
      <c r="A54" s="96" t="str">
        <f t="array" ref="A54">IFERROR(INDEX('Annex 2 EHV charges'!#REF!, MATCH(0, IF(ISBLANK('Annex 2 EHV charges'!#REF!),1, COUNTIF(A$4:$A53, 'Annex 2 EHV charges'!#REF!)), 0)),"")</f>
        <v/>
      </c>
      <c r="B54" s="95" t="str">
        <f>IF($A54="","",VLOOKUP($A54,'Annex 2 EHV charges'!$D:$O,2,0))</f>
        <v/>
      </c>
      <c r="C54" s="96" t="str">
        <f>IF($A54="","",VLOOKUP($A54,'Annex 2 EHV charges'!$D:$O,3,0))</f>
        <v/>
      </c>
      <c r="D54" s="95" t="str">
        <f>IF($A54="","",VLOOKUP($A54,'Annex 2 EHV charges'!$D:$O,4,0))</f>
        <v/>
      </c>
      <c r="E54" s="97" t="str">
        <f>IFERROR(IF(VLOOKUP($A54,'Annex 2 EHV charges'!$D:$O,9,FALSE)=0,"",VLOOKUP($A54,'Annex 2 EHV charges'!$D:$O,9,FALSE)),"")</f>
        <v/>
      </c>
      <c r="F54" s="98" t="str">
        <f>IFERROR(IF(VLOOKUP($A54,'Annex 2 EHV charges'!$D:$O,10,FALSE)=0,"",VLOOKUP($A54,'Annex 2 EHV charges'!$D:$O,10,FALSE)),"")</f>
        <v/>
      </c>
      <c r="G54" s="99" t="str">
        <f>IFERROR(IF(VLOOKUP($A54,'Annex 2 EHV charges'!$D:$O,11,FALSE)=0,"",VLOOKUP($A54,'Annex 2 EHV charges'!$D:$O,11,FALSE)),"")</f>
        <v/>
      </c>
      <c r="H54" s="99" t="str">
        <f>IFERROR(IF(VLOOKUP($A54,'Annex 2 EHV charges'!$D:$O,12,FALSE)=0,"",VLOOKUP($A54,'Annex 2 EHV charges'!$D:$O,12,FALSE)),"")</f>
        <v/>
      </c>
    </row>
    <row r="55" spans="1:8" ht="12.75" customHeight="1" x14ac:dyDescent="0.25">
      <c r="A55" s="96" t="str">
        <f t="array" ref="A55">IFERROR(INDEX('Annex 2 EHV charges'!#REF!, MATCH(0, IF(ISBLANK('Annex 2 EHV charges'!#REF!),1, COUNTIF(A$4:$A54, 'Annex 2 EHV charges'!#REF!)), 0)),"")</f>
        <v/>
      </c>
      <c r="B55" s="95" t="str">
        <f>IF($A55="","",VLOOKUP($A55,'Annex 2 EHV charges'!$D:$O,2,0))</f>
        <v/>
      </c>
      <c r="C55" s="96" t="str">
        <f>IF($A55="","",VLOOKUP($A55,'Annex 2 EHV charges'!$D:$O,3,0))</f>
        <v/>
      </c>
      <c r="D55" s="95" t="str">
        <f>IF($A55="","",VLOOKUP($A55,'Annex 2 EHV charges'!$D:$O,4,0))</f>
        <v/>
      </c>
      <c r="E55" s="97" t="str">
        <f>IFERROR(IF(VLOOKUP($A55,'Annex 2 EHV charges'!$D:$O,9,FALSE)=0,"",VLOOKUP($A55,'Annex 2 EHV charges'!$D:$O,9,FALSE)),"")</f>
        <v/>
      </c>
      <c r="F55" s="98" t="str">
        <f>IFERROR(IF(VLOOKUP($A55,'Annex 2 EHV charges'!$D:$O,10,FALSE)=0,"",VLOOKUP($A55,'Annex 2 EHV charges'!$D:$O,10,FALSE)),"")</f>
        <v/>
      </c>
      <c r="G55" s="99" t="str">
        <f>IFERROR(IF(VLOOKUP($A55,'Annex 2 EHV charges'!$D:$O,11,FALSE)=0,"",VLOOKUP($A55,'Annex 2 EHV charges'!$D:$O,11,FALSE)),"")</f>
        <v/>
      </c>
      <c r="H55" s="99" t="str">
        <f>IFERROR(IF(VLOOKUP($A55,'Annex 2 EHV charges'!$D:$O,12,FALSE)=0,"",VLOOKUP($A55,'Annex 2 EHV charges'!$D:$O,12,FALSE)),"")</f>
        <v/>
      </c>
    </row>
    <row r="56" spans="1:8" ht="12.75" customHeight="1" x14ac:dyDescent="0.25">
      <c r="A56" s="96" t="str">
        <f t="array" ref="A56">IFERROR(INDEX('Annex 2 EHV charges'!#REF!, MATCH(0, IF(ISBLANK('Annex 2 EHV charges'!#REF!),1, COUNTIF(A$4:$A55, 'Annex 2 EHV charges'!#REF!)), 0)),"")</f>
        <v/>
      </c>
      <c r="B56" s="95" t="str">
        <f>IF($A56="","",VLOOKUP($A56,'Annex 2 EHV charges'!$D:$O,2,0))</f>
        <v/>
      </c>
      <c r="C56" s="96" t="str">
        <f>IF($A56="","",VLOOKUP($A56,'Annex 2 EHV charges'!$D:$O,3,0))</f>
        <v/>
      </c>
      <c r="D56" s="95" t="str">
        <f>IF($A56="","",VLOOKUP($A56,'Annex 2 EHV charges'!$D:$O,4,0))</f>
        <v/>
      </c>
      <c r="E56" s="97" t="str">
        <f>IFERROR(IF(VLOOKUP($A56,'Annex 2 EHV charges'!$D:$O,9,FALSE)=0,"",VLOOKUP($A56,'Annex 2 EHV charges'!$D:$O,9,FALSE)),"")</f>
        <v/>
      </c>
      <c r="F56" s="98" t="str">
        <f>IFERROR(IF(VLOOKUP($A56,'Annex 2 EHV charges'!$D:$O,10,FALSE)=0,"",VLOOKUP($A56,'Annex 2 EHV charges'!$D:$O,10,FALSE)),"")</f>
        <v/>
      </c>
      <c r="G56" s="99" t="str">
        <f>IFERROR(IF(VLOOKUP($A56,'Annex 2 EHV charges'!$D:$O,11,FALSE)=0,"",VLOOKUP($A56,'Annex 2 EHV charges'!$D:$O,11,FALSE)),"")</f>
        <v/>
      </c>
      <c r="H56" s="99" t="str">
        <f>IFERROR(IF(VLOOKUP($A56,'Annex 2 EHV charges'!$D:$O,12,FALSE)=0,"",VLOOKUP($A56,'Annex 2 EHV charges'!$D:$O,12,FALSE)),"")</f>
        <v/>
      </c>
    </row>
    <row r="57" spans="1:8" ht="12.75" customHeight="1" x14ac:dyDescent="0.25">
      <c r="A57" s="96" t="str">
        <f t="array" ref="A57">IFERROR(INDEX('Annex 2 EHV charges'!#REF!, MATCH(0, IF(ISBLANK('Annex 2 EHV charges'!#REF!),1, COUNTIF(A$4:$A56, 'Annex 2 EHV charges'!#REF!)), 0)),"")</f>
        <v/>
      </c>
      <c r="B57" s="95" t="str">
        <f>IF($A57="","",VLOOKUP($A57,'Annex 2 EHV charges'!$D:$O,2,0))</f>
        <v/>
      </c>
      <c r="C57" s="96" t="str">
        <f>IF($A57="","",VLOOKUP($A57,'Annex 2 EHV charges'!$D:$O,3,0))</f>
        <v/>
      </c>
      <c r="D57" s="95" t="str">
        <f>IF($A57="","",VLOOKUP($A57,'Annex 2 EHV charges'!$D:$O,4,0))</f>
        <v/>
      </c>
      <c r="E57" s="97" t="str">
        <f>IFERROR(IF(VLOOKUP($A57,'Annex 2 EHV charges'!$D:$O,9,FALSE)=0,"",VLOOKUP($A57,'Annex 2 EHV charges'!$D:$O,9,FALSE)),"")</f>
        <v/>
      </c>
      <c r="F57" s="98" t="str">
        <f>IFERROR(IF(VLOOKUP($A57,'Annex 2 EHV charges'!$D:$O,10,FALSE)=0,"",VLOOKUP($A57,'Annex 2 EHV charges'!$D:$O,10,FALSE)),"")</f>
        <v/>
      </c>
      <c r="G57" s="99" t="str">
        <f>IFERROR(IF(VLOOKUP($A57,'Annex 2 EHV charges'!$D:$O,11,FALSE)=0,"",VLOOKUP($A57,'Annex 2 EHV charges'!$D:$O,11,FALSE)),"")</f>
        <v/>
      </c>
      <c r="H57" s="99" t="str">
        <f>IFERROR(IF(VLOOKUP($A57,'Annex 2 EHV charges'!$D:$O,12,FALSE)=0,"",VLOOKUP($A57,'Annex 2 EHV charges'!$D:$O,12,FALSE)),"")</f>
        <v/>
      </c>
    </row>
    <row r="58" spans="1:8" ht="12.75" customHeight="1" x14ac:dyDescent="0.25">
      <c r="A58" s="96" t="str">
        <f t="array" ref="A58">IFERROR(INDEX('Annex 2 EHV charges'!#REF!, MATCH(0, IF(ISBLANK('Annex 2 EHV charges'!#REF!),1, COUNTIF(A$4:$A57, 'Annex 2 EHV charges'!#REF!)), 0)),"")</f>
        <v/>
      </c>
      <c r="B58" s="95" t="str">
        <f>IF($A58="","",VLOOKUP($A58,'Annex 2 EHV charges'!$D:$O,2,0))</f>
        <v/>
      </c>
      <c r="C58" s="96" t="str">
        <f>IF($A58="","",VLOOKUP($A58,'Annex 2 EHV charges'!$D:$O,3,0))</f>
        <v/>
      </c>
      <c r="D58" s="95" t="str">
        <f>IF($A58="","",VLOOKUP($A58,'Annex 2 EHV charges'!$D:$O,4,0))</f>
        <v/>
      </c>
      <c r="E58" s="97" t="str">
        <f>IFERROR(IF(VLOOKUP($A58,'Annex 2 EHV charges'!$D:$O,9,FALSE)=0,"",VLOOKUP($A58,'Annex 2 EHV charges'!$D:$O,9,FALSE)),"")</f>
        <v/>
      </c>
      <c r="F58" s="98" t="str">
        <f>IFERROR(IF(VLOOKUP($A58,'Annex 2 EHV charges'!$D:$O,10,FALSE)=0,"",VLOOKUP($A58,'Annex 2 EHV charges'!$D:$O,10,FALSE)),"")</f>
        <v/>
      </c>
      <c r="G58" s="99" t="str">
        <f>IFERROR(IF(VLOOKUP($A58,'Annex 2 EHV charges'!$D:$O,11,FALSE)=0,"",VLOOKUP($A58,'Annex 2 EHV charges'!$D:$O,11,FALSE)),"")</f>
        <v/>
      </c>
      <c r="H58" s="99" t="str">
        <f>IFERROR(IF(VLOOKUP($A58,'Annex 2 EHV charges'!$D:$O,12,FALSE)=0,"",VLOOKUP($A58,'Annex 2 EHV charges'!$D:$O,12,FALSE)),"")</f>
        <v/>
      </c>
    </row>
    <row r="59" spans="1:8" ht="12.75" customHeight="1" x14ac:dyDescent="0.25">
      <c r="A59" s="96" t="str">
        <f t="array" ref="A59">IFERROR(INDEX('Annex 2 EHV charges'!#REF!, MATCH(0, IF(ISBLANK('Annex 2 EHV charges'!#REF!),1, COUNTIF(A$4:$A58, 'Annex 2 EHV charges'!#REF!)), 0)),"")</f>
        <v/>
      </c>
      <c r="B59" s="95" t="str">
        <f>IF($A59="","",VLOOKUP($A59,'Annex 2 EHV charges'!$D:$O,2,0))</f>
        <v/>
      </c>
      <c r="C59" s="96" t="str">
        <f>IF($A59="","",VLOOKUP($A59,'Annex 2 EHV charges'!$D:$O,3,0))</f>
        <v/>
      </c>
      <c r="D59" s="95" t="str">
        <f>IF($A59="","",VLOOKUP($A59,'Annex 2 EHV charges'!$D:$O,4,0))</f>
        <v/>
      </c>
      <c r="E59" s="97" t="str">
        <f>IFERROR(IF(VLOOKUP($A59,'Annex 2 EHV charges'!$D:$O,9,FALSE)=0,"",VLOOKUP($A59,'Annex 2 EHV charges'!$D:$O,9,FALSE)),"")</f>
        <v/>
      </c>
      <c r="F59" s="98" t="str">
        <f>IFERROR(IF(VLOOKUP($A59,'Annex 2 EHV charges'!$D:$O,10,FALSE)=0,"",VLOOKUP($A59,'Annex 2 EHV charges'!$D:$O,10,FALSE)),"")</f>
        <v/>
      </c>
      <c r="G59" s="99" t="str">
        <f>IFERROR(IF(VLOOKUP($A59,'Annex 2 EHV charges'!$D:$O,11,FALSE)=0,"",VLOOKUP($A59,'Annex 2 EHV charges'!$D:$O,11,FALSE)),"")</f>
        <v/>
      </c>
      <c r="H59" s="99" t="str">
        <f>IFERROR(IF(VLOOKUP($A59,'Annex 2 EHV charges'!$D:$O,12,FALSE)=0,"",VLOOKUP($A59,'Annex 2 EHV charges'!$D:$O,12,FALSE)),"")</f>
        <v/>
      </c>
    </row>
    <row r="60" spans="1:8" ht="12.75" customHeight="1" x14ac:dyDescent="0.25">
      <c r="A60" s="96" t="str">
        <f t="array" ref="A60">IFERROR(INDEX('Annex 2 EHV charges'!#REF!, MATCH(0, IF(ISBLANK('Annex 2 EHV charges'!#REF!),1, COUNTIF(A$4:$A59, 'Annex 2 EHV charges'!#REF!)), 0)),"")</f>
        <v/>
      </c>
      <c r="B60" s="95" t="str">
        <f>IF($A60="","",VLOOKUP($A60,'Annex 2 EHV charges'!$D:$O,2,0))</f>
        <v/>
      </c>
      <c r="C60" s="96" t="str">
        <f>IF($A60="","",VLOOKUP($A60,'Annex 2 EHV charges'!$D:$O,3,0))</f>
        <v/>
      </c>
      <c r="D60" s="95" t="str">
        <f>IF($A60="","",VLOOKUP($A60,'Annex 2 EHV charges'!$D:$O,4,0))</f>
        <v/>
      </c>
      <c r="E60" s="97" t="str">
        <f>IFERROR(IF(VLOOKUP($A60,'Annex 2 EHV charges'!$D:$O,9,FALSE)=0,"",VLOOKUP($A60,'Annex 2 EHV charges'!$D:$O,9,FALSE)),"")</f>
        <v/>
      </c>
      <c r="F60" s="98" t="str">
        <f>IFERROR(IF(VLOOKUP($A60,'Annex 2 EHV charges'!$D:$O,10,FALSE)=0,"",VLOOKUP($A60,'Annex 2 EHV charges'!$D:$O,10,FALSE)),"")</f>
        <v/>
      </c>
      <c r="G60" s="99" t="str">
        <f>IFERROR(IF(VLOOKUP($A60,'Annex 2 EHV charges'!$D:$O,11,FALSE)=0,"",VLOOKUP($A60,'Annex 2 EHV charges'!$D:$O,11,FALSE)),"")</f>
        <v/>
      </c>
      <c r="H60" s="99" t="str">
        <f>IFERROR(IF(VLOOKUP($A60,'Annex 2 EHV charges'!$D:$O,12,FALSE)=0,"",VLOOKUP($A60,'Annex 2 EHV charges'!$D:$O,12,FALSE)),"")</f>
        <v/>
      </c>
    </row>
    <row r="61" spans="1:8" ht="12.75" customHeight="1" x14ac:dyDescent="0.25">
      <c r="A61" s="96" t="str">
        <f t="array" ref="A61">IFERROR(INDEX('Annex 2 EHV charges'!#REF!, MATCH(0, IF(ISBLANK('Annex 2 EHV charges'!#REF!),1, COUNTIF(A$4:$A60, 'Annex 2 EHV charges'!#REF!)), 0)),"")</f>
        <v/>
      </c>
      <c r="B61" s="95" t="str">
        <f>IF($A61="","",VLOOKUP($A61,'Annex 2 EHV charges'!$D:$O,2,0))</f>
        <v/>
      </c>
      <c r="C61" s="96" t="str">
        <f>IF($A61="","",VLOOKUP($A61,'Annex 2 EHV charges'!$D:$O,3,0))</f>
        <v/>
      </c>
      <c r="D61" s="95" t="str">
        <f>IF($A61="","",VLOOKUP($A61,'Annex 2 EHV charges'!$D:$O,4,0))</f>
        <v/>
      </c>
      <c r="E61" s="97" t="str">
        <f>IFERROR(IF(VLOOKUP($A61,'Annex 2 EHV charges'!$D:$O,9,FALSE)=0,"",VLOOKUP($A61,'Annex 2 EHV charges'!$D:$O,9,FALSE)),"")</f>
        <v/>
      </c>
      <c r="F61" s="98" t="str">
        <f>IFERROR(IF(VLOOKUP($A61,'Annex 2 EHV charges'!$D:$O,10,FALSE)=0,"",VLOOKUP($A61,'Annex 2 EHV charges'!$D:$O,10,FALSE)),"")</f>
        <v/>
      </c>
      <c r="G61" s="99" t="str">
        <f>IFERROR(IF(VLOOKUP($A61,'Annex 2 EHV charges'!$D:$O,11,FALSE)=0,"",VLOOKUP($A61,'Annex 2 EHV charges'!$D:$O,11,FALSE)),"")</f>
        <v/>
      </c>
      <c r="H61" s="99" t="str">
        <f>IFERROR(IF(VLOOKUP($A61,'Annex 2 EHV charges'!$D:$O,12,FALSE)=0,"",VLOOKUP($A61,'Annex 2 EHV charges'!$D:$O,12,FALSE)),"")</f>
        <v/>
      </c>
    </row>
    <row r="62" spans="1:8" ht="12.75" customHeight="1" x14ac:dyDescent="0.25">
      <c r="A62" s="96" t="str">
        <f t="array" ref="A62">IFERROR(INDEX('Annex 2 EHV charges'!#REF!, MATCH(0, IF(ISBLANK('Annex 2 EHV charges'!#REF!),1, COUNTIF(A$4:$A61, 'Annex 2 EHV charges'!#REF!)), 0)),"")</f>
        <v/>
      </c>
      <c r="B62" s="95" t="str">
        <f>IF($A62="","",VLOOKUP($A62,'Annex 2 EHV charges'!$D:$O,2,0))</f>
        <v/>
      </c>
      <c r="C62" s="96" t="str">
        <f>IF($A62="","",VLOOKUP($A62,'Annex 2 EHV charges'!$D:$O,3,0))</f>
        <v/>
      </c>
      <c r="D62" s="95" t="str">
        <f>IF($A62="","",VLOOKUP($A62,'Annex 2 EHV charges'!$D:$O,4,0))</f>
        <v/>
      </c>
      <c r="E62" s="97" t="str">
        <f>IFERROR(IF(VLOOKUP($A62,'Annex 2 EHV charges'!$D:$O,9,FALSE)=0,"",VLOOKUP($A62,'Annex 2 EHV charges'!$D:$O,9,FALSE)),"")</f>
        <v/>
      </c>
      <c r="F62" s="98" t="str">
        <f>IFERROR(IF(VLOOKUP($A62,'Annex 2 EHV charges'!$D:$O,10,FALSE)=0,"",VLOOKUP($A62,'Annex 2 EHV charges'!$D:$O,10,FALSE)),"")</f>
        <v/>
      </c>
      <c r="G62" s="99" t="str">
        <f>IFERROR(IF(VLOOKUP($A62,'Annex 2 EHV charges'!$D:$O,11,FALSE)=0,"",VLOOKUP($A62,'Annex 2 EHV charges'!$D:$O,11,FALSE)),"")</f>
        <v/>
      </c>
      <c r="H62" s="99" t="str">
        <f>IFERROR(IF(VLOOKUP($A62,'Annex 2 EHV charges'!$D:$O,12,FALSE)=0,"",VLOOKUP($A62,'Annex 2 EHV charges'!$D:$O,12,FALSE)),"")</f>
        <v/>
      </c>
    </row>
    <row r="63" spans="1:8" ht="12.75" customHeight="1" x14ac:dyDescent="0.25">
      <c r="A63" s="96" t="str">
        <f t="array" ref="A63">IFERROR(INDEX('Annex 2 EHV charges'!#REF!, MATCH(0, IF(ISBLANK('Annex 2 EHV charges'!#REF!),1, COUNTIF(A$4:$A62, 'Annex 2 EHV charges'!#REF!)), 0)),"")</f>
        <v/>
      </c>
      <c r="B63" s="95" t="str">
        <f>IF($A63="","",VLOOKUP($A63,'Annex 2 EHV charges'!$D:$O,2,0))</f>
        <v/>
      </c>
      <c r="C63" s="96" t="str">
        <f>IF($A63="","",VLOOKUP($A63,'Annex 2 EHV charges'!$D:$O,3,0))</f>
        <v/>
      </c>
      <c r="D63" s="95" t="str">
        <f>IF($A63="","",VLOOKUP($A63,'Annex 2 EHV charges'!$D:$O,4,0))</f>
        <v/>
      </c>
      <c r="E63" s="97" t="str">
        <f>IFERROR(IF(VLOOKUP($A63,'Annex 2 EHV charges'!$D:$O,9,FALSE)=0,"",VLOOKUP($A63,'Annex 2 EHV charges'!$D:$O,9,FALSE)),"")</f>
        <v/>
      </c>
      <c r="F63" s="98" t="str">
        <f>IFERROR(IF(VLOOKUP($A63,'Annex 2 EHV charges'!$D:$O,10,FALSE)=0,"",VLOOKUP($A63,'Annex 2 EHV charges'!$D:$O,10,FALSE)),"")</f>
        <v/>
      </c>
      <c r="G63" s="99" t="str">
        <f>IFERROR(IF(VLOOKUP($A63,'Annex 2 EHV charges'!$D:$O,11,FALSE)=0,"",VLOOKUP($A63,'Annex 2 EHV charges'!$D:$O,11,FALSE)),"")</f>
        <v/>
      </c>
      <c r="H63" s="99" t="str">
        <f>IFERROR(IF(VLOOKUP($A63,'Annex 2 EHV charges'!$D:$O,12,FALSE)=0,"",VLOOKUP($A63,'Annex 2 EHV charges'!$D:$O,12,FALSE)),"")</f>
        <v/>
      </c>
    </row>
    <row r="64" spans="1:8" ht="12.75" customHeight="1" x14ac:dyDescent="0.25">
      <c r="A64" s="96" t="str">
        <f t="array" ref="A64">IFERROR(INDEX('Annex 2 EHV charges'!#REF!, MATCH(0, IF(ISBLANK('Annex 2 EHV charges'!#REF!),1, COUNTIF(A$4:$A63, 'Annex 2 EHV charges'!#REF!)), 0)),"")</f>
        <v/>
      </c>
      <c r="B64" s="95" t="str">
        <f>IF($A64="","",VLOOKUP($A64,'Annex 2 EHV charges'!$D:$O,2,0))</f>
        <v/>
      </c>
      <c r="C64" s="96" t="str">
        <f>IF($A64="","",VLOOKUP($A64,'Annex 2 EHV charges'!$D:$O,3,0))</f>
        <v/>
      </c>
      <c r="D64" s="95" t="str">
        <f>IF($A64="","",VLOOKUP($A64,'Annex 2 EHV charges'!$D:$O,4,0))</f>
        <v/>
      </c>
      <c r="E64" s="97" t="str">
        <f>IFERROR(IF(VLOOKUP($A64,'Annex 2 EHV charges'!$D:$O,9,FALSE)=0,"",VLOOKUP($A64,'Annex 2 EHV charges'!$D:$O,9,FALSE)),"")</f>
        <v/>
      </c>
      <c r="F64" s="98" t="str">
        <f>IFERROR(IF(VLOOKUP($A64,'Annex 2 EHV charges'!$D:$O,10,FALSE)=0,"",VLOOKUP($A64,'Annex 2 EHV charges'!$D:$O,10,FALSE)),"")</f>
        <v/>
      </c>
      <c r="G64" s="99" t="str">
        <f>IFERROR(IF(VLOOKUP($A64,'Annex 2 EHV charges'!$D:$O,11,FALSE)=0,"",VLOOKUP($A64,'Annex 2 EHV charges'!$D:$O,11,FALSE)),"")</f>
        <v/>
      </c>
      <c r="H64" s="99" t="str">
        <f>IFERROR(IF(VLOOKUP($A64,'Annex 2 EHV charges'!$D:$O,12,FALSE)=0,"",VLOOKUP($A64,'Annex 2 EHV charges'!$D:$O,12,FALSE)),"")</f>
        <v/>
      </c>
    </row>
    <row r="65" spans="1:8" ht="12.75" customHeight="1" x14ac:dyDescent="0.25">
      <c r="A65" s="96" t="str">
        <f t="array" ref="A65">IFERROR(INDEX('Annex 2 EHV charges'!#REF!, MATCH(0, IF(ISBLANK('Annex 2 EHV charges'!#REF!),1, COUNTIF(A$4:$A64, 'Annex 2 EHV charges'!#REF!)), 0)),"")</f>
        <v/>
      </c>
      <c r="B65" s="95" t="str">
        <f>IF($A65="","",VLOOKUP($A65,'Annex 2 EHV charges'!$D:$O,2,0))</f>
        <v/>
      </c>
      <c r="C65" s="96" t="str">
        <f>IF($A65="","",VLOOKUP($A65,'Annex 2 EHV charges'!$D:$O,3,0))</f>
        <v/>
      </c>
      <c r="D65" s="95" t="str">
        <f>IF($A65="","",VLOOKUP($A65,'Annex 2 EHV charges'!$D:$O,4,0))</f>
        <v/>
      </c>
      <c r="E65" s="97" t="str">
        <f>IFERROR(IF(VLOOKUP($A65,'Annex 2 EHV charges'!$D:$O,9,FALSE)=0,"",VLOOKUP($A65,'Annex 2 EHV charges'!$D:$O,9,FALSE)),"")</f>
        <v/>
      </c>
      <c r="F65" s="98" t="str">
        <f>IFERROR(IF(VLOOKUP($A65,'Annex 2 EHV charges'!$D:$O,10,FALSE)=0,"",VLOOKUP($A65,'Annex 2 EHV charges'!$D:$O,10,FALSE)),"")</f>
        <v/>
      </c>
      <c r="G65" s="99" t="str">
        <f>IFERROR(IF(VLOOKUP($A65,'Annex 2 EHV charges'!$D:$O,11,FALSE)=0,"",VLOOKUP($A65,'Annex 2 EHV charges'!$D:$O,11,FALSE)),"")</f>
        <v/>
      </c>
      <c r="H65" s="99" t="str">
        <f>IFERROR(IF(VLOOKUP($A65,'Annex 2 EHV charges'!$D:$O,12,FALSE)=0,"",VLOOKUP($A65,'Annex 2 EHV charges'!$D:$O,12,FALSE)),"")</f>
        <v/>
      </c>
    </row>
    <row r="66" spans="1:8" ht="12.75" customHeight="1" x14ac:dyDescent="0.25">
      <c r="A66" s="96" t="str">
        <f t="array" ref="A66">IFERROR(INDEX('Annex 2 EHV charges'!#REF!, MATCH(0, IF(ISBLANK('Annex 2 EHV charges'!#REF!),1, COUNTIF(A$4:$A65, 'Annex 2 EHV charges'!#REF!)), 0)),"")</f>
        <v/>
      </c>
      <c r="B66" s="95" t="str">
        <f>IF($A66="","",VLOOKUP($A66,'Annex 2 EHV charges'!$D:$O,2,0))</f>
        <v/>
      </c>
      <c r="C66" s="96" t="str">
        <f>IF($A66="","",VLOOKUP($A66,'Annex 2 EHV charges'!$D:$O,3,0))</f>
        <v/>
      </c>
      <c r="D66" s="95" t="str">
        <f>IF($A66="","",VLOOKUP($A66,'Annex 2 EHV charges'!$D:$O,4,0))</f>
        <v/>
      </c>
      <c r="E66" s="97" t="str">
        <f>IFERROR(IF(VLOOKUP($A66,'Annex 2 EHV charges'!$D:$O,9,FALSE)=0,"",VLOOKUP($A66,'Annex 2 EHV charges'!$D:$O,9,FALSE)),"")</f>
        <v/>
      </c>
      <c r="F66" s="98" t="str">
        <f>IFERROR(IF(VLOOKUP($A66,'Annex 2 EHV charges'!$D:$O,10,FALSE)=0,"",VLOOKUP($A66,'Annex 2 EHV charges'!$D:$O,10,FALSE)),"")</f>
        <v/>
      </c>
      <c r="G66" s="99" t="str">
        <f>IFERROR(IF(VLOOKUP($A66,'Annex 2 EHV charges'!$D:$O,11,FALSE)=0,"",VLOOKUP($A66,'Annex 2 EHV charges'!$D:$O,11,FALSE)),"")</f>
        <v/>
      </c>
      <c r="H66" s="99" t="str">
        <f>IFERROR(IF(VLOOKUP($A66,'Annex 2 EHV charges'!$D:$O,12,FALSE)=0,"",VLOOKUP($A66,'Annex 2 EHV charges'!$D:$O,12,FALSE)),"")</f>
        <v/>
      </c>
    </row>
    <row r="67" spans="1:8" ht="12.75" customHeight="1" x14ac:dyDescent="0.25">
      <c r="A67" s="96" t="str">
        <f t="array" ref="A67">IFERROR(INDEX('Annex 2 EHV charges'!#REF!, MATCH(0, IF(ISBLANK('Annex 2 EHV charges'!#REF!),1, COUNTIF(A$4:$A66, 'Annex 2 EHV charges'!#REF!)), 0)),"")</f>
        <v/>
      </c>
      <c r="B67" s="95" t="str">
        <f>IF($A67="","",VLOOKUP($A67,'Annex 2 EHV charges'!$D:$O,2,0))</f>
        <v/>
      </c>
      <c r="C67" s="96" t="str">
        <f>IF($A67="","",VLOOKUP($A67,'Annex 2 EHV charges'!$D:$O,3,0))</f>
        <v/>
      </c>
      <c r="D67" s="95" t="str">
        <f>IF($A67="","",VLOOKUP($A67,'Annex 2 EHV charges'!$D:$O,4,0))</f>
        <v/>
      </c>
      <c r="E67" s="97" t="str">
        <f>IFERROR(IF(VLOOKUP($A67,'Annex 2 EHV charges'!$D:$O,9,FALSE)=0,"",VLOOKUP($A67,'Annex 2 EHV charges'!$D:$O,9,FALSE)),"")</f>
        <v/>
      </c>
      <c r="F67" s="98" t="str">
        <f>IFERROR(IF(VLOOKUP($A67,'Annex 2 EHV charges'!$D:$O,10,FALSE)=0,"",VLOOKUP($A67,'Annex 2 EHV charges'!$D:$O,10,FALSE)),"")</f>
        <v/>
      </c>
      <c r="G67" s="99" t="str">
        <f>IFERROR(IF(VLOOKUP($A67,'Annex 2 EHV charges'!$D:$O,11,FALSE)=0,"",VLOOKUP($A67,'Annex 2 EHV charges'!$D:$O,11,FALSE)),"")</f>
        <v/>
      </c>
      <c r="H67" s="99" t="str">
        <f>IFERROR(IF(VLOOKUP($A67,'Annex 2 EHV charges'!$D:$O,12,FALSE)=0,"",VLOOKUP($A67,'Annex 2 EHV charges'!$D:$O,12,FALSE)),"")</f>
        <v/>
      </c>
    </row>
    <row r="68" spans="1:8" ht="12.75" customHeight="1" x14ac:dyDescent="0.25">
      <c r="A68" s="96" t="str">
        <f t="array" ref="A68">IFERROR(INDEX('Annex 2 EHV charges'!#REF!, MATCH(0, IF(ISBLANK('Annex 2 EHV charges'!#REF!),1, COUNTIF(A$4:$A67, 'Annex 2 EHV charges'!#REF!)), 0)),"")</f>
        <v/>
      </c>
      <c r="B68" s="95" t="str">
        <f>IF($A68="","",VLOOKUP($A68,'Annex 2 EHV charges'!$D:$O,2,0))</f>
        <v/>
      </c>
      <c r="C68" s="96" t="str">
        <f>IF($A68="","",VLOOKUP($A68,'Annex 2 EHV charges'!$D:$O,3,0))</f>
        <v/>
      </c>
      <c r="D68" s="95" t="str">
        <f>IF($A68="","",VLOOKUP($A68,'Annex 2 EHV charges'!$D:$O,4,0))</f>
        <v/>
      </c>
      <c r="E68" s="97" t="str">
        <f>IFERROR(IF(VLOOKUP($A68,'Annex 2 EHV charges'!$D:$O,9,FALSE)=0,"",VLOOKUP($A68,'Annex 2 EHV charges'!$D:$O,9,FALSE)),"")</f>
        <v/>
      </c>
      <c r="F68" s="98" t="str">
        <f>IFERROR(IF(VLOOKUP($A68,'Annex 2 EHV charges'!$D:$O,10,FALSE)=0,"",VLOOKUP($A68,'Annex 2 EHV charges'!$D:$O,10,FALSE)),"")</f>
        <v/>
      </c>
      <c r="G68" s="99" t="str">
        <f>IFERROR(IF(VLOOKUP($A68,'Annex 2 EHV charges'!$D:$O,11,FALSE)=0,"",VLOOKUP($A68,'Annex 2 EHV charges'!$D:$O,11,FALSE)),"")</f>
        <v/>
      </c>
      <c r="H68" s="99" t="str">
        <f>IFERROR(IF(VLOOKUP($A68,'Annex 2 EHV charges'!$D:$O,12,FALSE)=0,"",VLOOKUP($A68,'Annex 2 EHV charges'!$D:$O,12,FALSE)),"")</f>
        <v/>
      </c>
    </row>
    <row r="69" spans="1:8" ht="12.75" customHeight="1" x14ac:dyDescent="0.25">
      <c r="A69" s="96" t="str">
        <f t="array" ref="A69">IFERROR(INDEX('Annex 2 EHV charges'!#REF!, MATCH(0, IF(ISBLANK('Annex 2 EHV charges'!#REF!),1, COUNTIF(A$4:$A68, 'Annex 2 EHV charges'!#REF!)), 0)),"")</f>
        <v/>
      </c>
      <c r="B69" s="95" t="str">
        <f>IF($A69="","",VLOOKUP($A69,'Annex 2 EHV charges'!$D:$O,2,0))</f>
        <v/>
      </c>
      <c r="C69" s="96" t="str">
        <f>IF($A69="","",VLOOKUP($A69,'Annex 2 EHV charges'!$D:$O,3,0))</f>
        <v/>
      </c>
      <c r="D69" s="95" t="str">
        <f>IF($A69="","",VLOOKUP($A69,'Annex 2 EHV charges'!$D:$O,4,0))</f>
        <v/>
      </c>
      <c r="E69" s="97" t="str">
        <f>IFERROR(IF(VLOOKUP($A69,'Annex 2 EHV charges'!$D:$O,9,FALSE)=0,"",VLOOKUP($A69,'Annex 2 EHV charges'!$D:$O,9,FALSE)),"")</f>
        <v/>
      </c>
      <c r="F69" s="98" t="str">
        <f>IFERROR(IF(VLOOKUP($A69,'Annex 2 EHV charges'!$D:$O,10,FALSE)=0,"",VLOOKUP($A69,'Annex 2 EHV charges'!$D:$O,10,FALSE)),"")</f>
        <v/>
      </c>
      <c r="G69" s="99" t="str">
        <f>IFERROR(IF(VLOOKUP($A69,'Annex 2 EHV charges'!$D:$O,11,FALSE)=0,"",VLOOKUP($A69,'Annex 2 EHV charges'!$D:$O,11,FALSE)),"")</f>
        <v/>
      </c>
      <c r="H69" s="99" t="str">
        <f>IFERROR(IF(VLOOKUP($A69,'Annex 2 EHV charges'!$D:$O,12,FALSE)=0,"",VLOOKUP($A69,'Annex 2 EHV charges'!$D:$O,12,FALSE)),"")</f>
        <v/>
      </c>
    </row>
    <row r="70" spans="1:8" ht="12.75" customHeight="1" x14ac:dyDescent="0.25">
      <c r="A70" s="96" t="str">
        <f t="array" ref="A70">IFERROR(INDEX('Annex 2 EHV charges'!#REF!, MATCH(0, IF(ISBLANK('Annex 2 EHV charges'!#REF!),1, COUNTIF(A$4:$A69, 'Annex 2 EHV charges'!#REF!)), 0)),"")</f>
        <v/>
      </c>
      <c r="B70" s="95" t="str">
        <f>IF($A70="","",VLOOKUP($A70,'Annex 2 EHV charges'!$D:$O,2,0))</f>
        <v/>
      </c>
      <c r="C70" s="96" t="str">
        <f>IF($A70="","",VLOOKUP($A70,'Annex 2 EHV charges'!$D:$O,3,0))</f>
        <v/>
      </c>
      <c r="D70" s="95" t="str">
        <f>IF($A70="","",VLOOKUP($A70,'Annex 2 EHV charges'!$D:$O,4,0))</f>
        <v/>
      </c>
      <c r="E70" s="97" t="str">
        <f>IFERROR(IF(VLOOKUP($A70,'Annex 2 EHV charges'!$D:$O,9,FALSE)=0,"",VLOOKUP($A70,'Annex 2 EHV charges'!$D:$O,9,FALSE)),"")</f>
        <v/>
      </c>
      <c r="F70" s="98" t="str">
        <f>IFERROR(IF(VLOOKUP($A70,'Annex 2 EHV charges'!$D:$O,10,FALSE)=0,"",VLOOKUP($A70,'Annex 2 EHV charges'!$D:$O,10,FALSE)),"")</f>
        <v/>
      </c>
      <c r="G70" s="99" t="str">
        <f>IFERROR(IF(VLOOKUP($A70,'Annex 2 EHV charges'!$D:$O,11,FALSE)=0,"",VLOOKUP($A70,'Annex 2 EHV charges'!$D:$O,11,FALSE)),"")</f>
        <v/>
      </c>
      <c r="H70" s="99" t="str">
        <f>IFERROR(IF(VLOOKUP($A70,'Annex 2 EHV charges'!$D:$O,12,FALSE)=0,"",VLOOKUP($A70,'Annex 2 EHV charges'!$D:$O,12,FALSE)),"")</f>
        <v/>
      </c>
    </row>
    <row r="71" spans="1:8" ht="12.75" customHeight="1" x14ac:dyDescent="0.25">
      <c r="A71" s="96" t="str">
        <f t="array" ref="A71">IFERROR(INDEX('Annex 2 EHV charges'!#REF!, MATCH(0, IF(ISBLANK('Annex 2 EHV charges'!#REF!),1, COUNTIF(A$4:$A70, 'Annex 2 EHV charges'!#REF!)), 0)),"")</f>
        <v/>
      </c>
      <c r="B71" s="95" t="str">
        <f>IF($A71="","",VLOOKUP($A71,'Annex 2 EHV charges'!$D:$O,2,0))</f>
        <v/>
      </c>
      <c r="C71" s="96" t="str">
        <f>IF($A71="","",VLOOKUP($A71,'Annex 2 EHV charges'!$D:$O,3,0))</f>
        <v/>
      </c>
      <c r="D71" s="95" t="str">
        <f>IF($A71="","",VLOOKUP($A71,'Annex 2 EHV charges'!$D:$O,4,0))</f>
        <v/>
      </c>
      <c r="E71" s="97" t="str">
        <f>IFERROR(IF(VLOOKUP($A71,'Annex 2 EHV charges'!$D:$O,9,FALSE)=0,"",VLOOKUP($A71,'Annex 2 EHV charges'!$D:$O,9,FALSE)),"")</f>
        <v/>
      </c>
      <c r="F71" s="98" t="str">
        <f>IFERROR(IF(VLOOKUP($A71,'Annex 2 EHV charges'!$D:$O,10,FALSE)=0,"",VLOOKUP($A71,'Annex 2 EHV charges'!$D:$O,10,FALSE)),"")</f>
        <v/>
      </c>
      <c r="G71" s="99" t="str">
        <f>IFERROR(IF(VLOOKUP($A71,'Annex 2 EHV charges'!$D:$O,11,FALSE)=0,"",VLOOKUP($A71,'Annex 2 EHV charges'!$D:$O,11,FALSE)),"")</f>
        <v/>
      </c>
      <c r="H71" s="99" t="str">
        <f>IFERROR(IF(VLOOKUP($A71,'Annex 2 EHV charges'!$D:$O,12,FALSE)=0,"",VLOOKUP($A71,'Annex 2 EHV charges'!$D:$O,12,FALSE)),"")</f>
        <v/>
      </c>
    </row>
    <row r="72" spans="1:8" ht="12.75" customHeight="1" x14ac:dyDescent="0.25">
      <c r="A72" s="96" t="str">
        <f t="array" ref="A72">IFERROR(INDEX('Annex 2 EHV charges'!#REF!, MATCH(0, IF(ISBLANK('Annex 2 EHV charges'!#REF!),1, COUNTIF(A$4:$A71, 'Annex 2 EHV charges'!#REF!)), 0)),"")</f>
        <v/>
      </c>
      <c r="B72" s="95" t="str">
        <f>IF($A72="","",VLOOKUP($A72,'Annex 2 EHV charges'!$D:$O,2,0))</f>
        <v/>
      </c>
      <c r="C72" s="96" t="str">
        <f>IF($A72="","",VLOOKUP($A72,'Annex 2 EHV charges'!$D:$O,3,0))</f>
        <v/>
      </c>
      <c r="D72" s="95" t="str">
        <f>IF($A72="","",VLOOKUP($A72,'Annex 2 EHV charges'!$D:$O,4,0))</f>
        <v/>
      </c>
      <c r="E72" s="97" t="str">
        <f>IFERROR(IF(VLOOKUP($A72,'Annex 2 EHV charges'!$D:$O,9,FALSE)=0,"",VLOOKUP($A72,'Annex 2 EHV charges'!$D:$O,9,FALSE)),"")</f>
        <v/>
      </c>
      <c r="F72" s="98" t="str">
        <f>IFERROR(IF(VLOOKUP($A72,'Annex 2 EHV charges'!$D:$O,10,FALSE)=0,"",VLOOKUP($A72,'Annex 2 EHV charges'!$D:$O,10,FALSE)),"")</f>
        <v/>
      </c>
      <c r="G72" s="99" t="str">
        <f>IFERROR(IF(VLOOKUP($A72,'Annex 2 EHV charges'!$D:$O,11,FALSE)=0,"",VLOOKUP($A72,'Annex 2 EHV charges'!$D:$O,11,FALSE)),"")</f>
        <v/>
      </c>
      <c r="H72" s="99" t="str">
        <f>IFERROR(IF(VLOOKUP($A72,'Annex 2 EHV charges'!$D:$O,12,FALSE)=0,"",VLOOKUP($A72,'Annex 2 EHV charges'!$D:$O,12,FALSE)),"")</f>
        <v/>
      </c>
    </row>
    <row r="73" spans="1:8" ht="12.75" customHeight="1" x14ac:dyDescent="0.25">
      <c r="A73" s="96" t="str">
        <f t="array" ref="A73">IFERROR(INDEX('Annex 2 EHV charges'!#REF!, MATCH(0, IF(ISBLANK('Annex 2 EHV charges'!#REF!),1, COUNTIF(A$4:$A72, 'Annex 2 EHV charges'!#REF!)), 0)),"")</f>
        <v/>
      </c>
      <c r="B73" s="95" t="str">
        <f>IF($A73="","",VLOOKUP($A73,'Annex 2 EHV charges'!$D:$O,2,0))</f>
        <v/>
      </c>
      <c r="C73" s="96" t="str">
        <f>IF($A73="","",VLOOKUP($A73,'Annex 2 EHV charges'!$D:$O,3,0))</f>
        <v/>
      </c>
      <c r="D73" s="95" t="str">
        <f>IF($A73="","",VLOOKUP($A73,'Annex 2 EHV charges'!$D:$O,4,0))</f>
        <v/>
      </c>
      <c r="E73" s="97" t="str">
        <f>IFERROR(IF(VLOOKUP($A73,'Annex 2 EHV charges'!$D:$O,9,FALSE)=0,"",VLOOKUP($A73,'Annex 2 EHV charges'!$D:$O,9,FALSE)),"")</f>
        <v/>
      </c>
      <c r="F73" s="98" t="str">
        <f>IFERROR(IF(VLOOKUP($A73,'Annex 2 EHV charges'!$D:$O,10,FALSE)=0,"",VLOOKUP($A73,'Annex 2 EHV charges'!$D:$O,10,FALSE)),"")</f>
        <v/>
      </c>
      <c r="G73" s="99" t="str">
        <f>IFERROR(IF(VLOOKUP($A73,'Annex 2 EHV charges'!$D:$O,11,FALSE)=0,"",VLOOKUP($A73,'Annex 2 EHV charges'!$D:$O,11,FALSE)),"")</f>
        <v/>
      </c>
      <c r="H73" s="99" t="str">
        <f>IFERROR(IF(VLOOKUP($A73,'Annex 2 EHV charges'!$D:$O,12,FALSE)=0,"",VLOOKUP($A73,'Annex 2 EHV charges'!$D:$O,12,FALSE)),"")</f>
        <v/>
      </c>
    </row>
    <row r="74" spans="1:8" ht="12.75" customHeight="1" x14ac:dyDescent="0.25">
      <c r="A74" s="96" t="str">
        <f t="array" ref="A74">IFERROR(INDEX('Annex 2 EHV charges'!#REF!, MATCH(0, IF(ISBLANK('Annex 2 EHV charges'!#REF!),1, COUNTIF(A$4:$A73, 'Annex 2 EHV charges'!#REF!)), 0)),"")</f>
        <v/>
      </c>
      <c r="B74" s="95" t="str">
        <f>IF($A74="","",VLOOKUP($A74,'Annex 2 EHV charges'!$D:$O,2,0))</f>
        <v/>
      </c>
      <c r="C74" s="96" t="str">
        <f>IF($A74="","",VLOOKUP($A74,'Annex 2 EHV charges'!$D:$O,3,0))</f>
        <v/>
      </c>
      <c r="D74" s="95" t="str">
        <f>IF($A74="","",VLOOKUP($A74,'Annex 2 EHV charges'!$D:$O,4,0))</f>
        <v/>
      </c>
      <c r="E74" s="97" t="str">
        <f>IFERROR(IF(VLOOKUP($A74,'Annex 2 EHV charges'!$D:$O,9,FALSE)=0,"",VLOOKUP($A74,'Annex 2 EHV charges'!$D:$O,9,FALSE)),"")</f>
        <v/>
      </c>
      <c r="F74" s="98" t="str">
        <f>IFERROR(IF(VLOOKUP($A74,'Annex 2 EHV charges'!$D:$O,10,FALSE)=0,"",VLOOKUP($A74,'Annex 2 EHV charges'!$D:$O,10,FALSE)),"")</f>
        <v/>
      </c>
      <c r="G74" s="99" t="str">
        <f>IFERROR(IF(VLOOKUP($A74,'Annex 2 EHV charges'!$D:$O,11,FALSE)=0,"",VLOOKUP($A74,'Annex 2 EHV charges'!$D:$O,11,FALSE)),"")</f>
        <v/>
      </c>
      <c r="H74" s="99" t="str">
        <f>IFERROR(IF(VLOOKUP($A74,'Annex 2 EHV charges'!$D:$O,12,FALSE)=0,"",VLOOKUP($A74,'Annex 2 EHV charges'!$D:$O,12,FALSE)),"")</f>
        <v/>
      </c>
    </row>
    <row r="75" spans="1:8" ht="12.75" customHeight="1" x14ac:dyDescent="0.25">
      <c r="A75" s="96" t="str">
        <f t="array" ref="A75">IFERROR(INDEX('Annex 2 EHV charges'!#REF!, MATCH(0, IF(ISBLANK('Annex 2 EHV charges'!#REF!),1, COUNTIF(A$4:$A74, 'Annex 2 EHV charges'!#REF!)), 0)),"")</f>
        <v/>
      </c>
      <c r="B75" s="95" t="str">
        <f>IF($A75="","",VLOOKUP($A75,'Annex 2 EHV charges'!$D:$O,2,0))</f>
        <v/>
      </c>
      <c r="C75" s="96" t="str">
        <f>IF($A75="","",VLOOKUP($A75,'Annex 2 EHV charges'!$D:$O,3,0))</f>
        <v/>
      </c>
      <c r="D75" s="95" t="str">
        <f>IF($A75="","",VLOOKUP($A75,'Annex 2 EHV charges'!$D:$O,4,0))</f>
        <v/>
      </c>
      <c r="E75" s="97" t="str">
        <f>IFERROR(IF(VLOOKUP($A75,'Annex 2 EHV charges'!$D:$O,9,FALSE)=0,"",VLOOKUP($A75,'Annex 2 EHV charges'!$D:$O,9,FALSE)),"")</f>
        <v/>
      </c>
      <c r="F75" s="98" t="str">
        <f>IFERROR(IF(VLOOKUP($A75,'Annex 2 EHV charges'!$D:$O,10,FALSE)=0,"",VLOOKUP($A75,'Annex 2 EHV charges'!$D:$O,10,FALSE)),"")</f>
        <v/>
      </c>
      <c r="G75" s="99" t="str">
        <f>IFERROR(IF(VLOOKUP($A75,'Annex 2 EHV charges'!$D:$O,11,FALSE)=0,"",VLOOKUP($A75,'Annex 2 EHV charges'!$D:$O,11,FALSE)),"")</f>
        <v/>
      </c>
      <c r="H75" s="99" t="str">
        <f>IFERROR(IF(VLOOKUP($A75,'Annex 2 EHV charges'!$D:$O,12,FALSE)=0,"",VLOOKUP($A75,'Annex 2 EHV charges'!$D:$O,12,FALSE)),"")</f>
        <v/>
      </c>
    </row>
    <row r="76" spans="1:8" ht="12.75" customHeight="1" x14ac:dyDescent="0.25">
      <c r="A76" s="96" t="str">
        <f t="array" ref="A76">IFERROR(INDEX('Annex 2 EHV charges'!#REF!, MATCH(0, IF(ISBLANK('Annex 2 EHV charges'!#REF!),1, COUNTIF(A$4:$A75, 'Annex 2 EHV charges'!#REF!)), 0)),"")</f>
        <v/>
      </c>
      <c r="B76" s="95" t="str">
        <f>IF($A76="","",VLOOKUP($A76,'Annex 2 EHV charges'!$D:$O,2,0))</f>
        <v/>
      </c>
      <c r="C76" s="96" t="str">
        <f>IF($A76="","",VLOOKUP($A76,'Annex 2 EHV charges'!$D:$O,3,0))</f>
        <v/>
      </c>
      <c r="D76" s="95" t="str">
        <f>IF($A76="","",VLOOKUP($A76,'Annex 2 EHV charges'!$D:$O,4,0))</f>
        <v/>
      </c>
      <c r="E76" s="97" t="str">
        <f>IFERROR(IF(VLOOKUP($A76,'Annex 2 EHV charges'!$D:$O,9,FALSE)=0,"",VLOOKUP($A76,'Annex 2 EHV charges'!$D:$O,9,FALSE)),"")</f>
        <v/>
      </c>
      <c r="F76" s="98" t="str">
        <f>IFERROR(IF(VLOOKUP($A76,'Annex 2 EHV charges'!$D:$O,10,FALSE)=0,"",VLOOKUP($A76,'Annex 2 EHV charges'!$D:$O,10,FALSE)),"")</f>
        <v/>
      </c>
      <c r="G76" s="99" t="str">
        <f>IFERROR(IF(VLOOKUP($A76,'Annex 2 EHV charges'!$D:$O,11,FALSE)=0,"",VLOOKUP($A76,'Annex 2 EHV charges'!$D:$O,11,FALSE)),"")</f>
        <v/>
      </c>
      <c r="H76" s="99" t="str">
        <f>IFERROR(IF(VLOOKUP($A76,'Annex 2 EHV charges'!$D:$O,12,FALSE)=0,"",VLOOKUP($A76,'Annex 2 EHV charges'!$D:$O,12,FALSE)),"")</f>
        <v/>
      </c>
    </row>
    <row r="77" spans="1:8" ht="12.75" customHeight="1" x14ac:dyDescent="0.25">
      <c r="A77" s="96" t="str">
        <f t="array" ref="A77">IFERROR(INDEX('Annex 2 EHV charges'!#REF!, MATCH(0, IF(ISBLANK('Annex 2 EHV charges'!#REF!),1, COUNTIF(A$4:$A76, 'Annex 2 EHV charges'!#REF!)), 0)),"")</f>
        <v/>
      </c>
      <c r="B77" s="95" t="str">
        <f>IF($A77="","",VLOOKUP($A77,'Annex 2 EHV charges'!$D:$O,2,0))</f>
        <v/>
      </c>
      <c r="C77" s="96" t="str">
        <f>IF($A77="","",VLOOKUP($A77,'Annex 2 EHV charges'!$D:$O,3,0))</f>
        <v/>
      </c>
      <c r="D77" s="95" t="str">
        <f>IF($A77="","",VLOOKUP($A77,'Annex 2 EHV charges'!$D:$O,4,0))</f>
        <v/>
      </c>
      <c r="E77" s="97" t="str">
        <f>IFERROR(IF(VLOOKUP($A77,'Annex 2 EHV charges'!$D:$O,9,FALSE)=0,"",VLOOKUP($A77,'Annex 2 EHV charges'!$D:$O,9,FALSE)),"")</f>
        <v/>
      </c>
      <c r="F77" s="98" t="str">
        <f>IFERROR(IF(VLOOKUP($A77,'Annex 2 EHV charges'!$D:$O,10,FALSE)=0,"",VLOOKUP($A77,'Annex 2 EHV charges'!$D:$O,10,FALSE)),"")</f>
        <v/>
      </c>
      <c r="G77" s="99" t="str">
        <f>IFERROR(IF(VLOOKUP($A77,'Annex 2 EHV charges'!$D:$O,11,FALSE)=0,"",VLOOKUP($A77,'Annex 2 EHV charges'!$D:$O,11,FALSE)),"")</f>
        <v/>
      </c>
      <c r="H77" s="99" t="str">
        <f>IFERROR(IF(VLOOKUP($A77,'Annex 2 EHV charges'!$D:$O,12,FALSE)=0,"",VLOOKUP($A77,'Annex 2 EHV charges'!$D:$O,12,FALSE)),"")</f>
        <v/>
      </c>
    </row>
    <row r="78" spans="1:8" ht="12.75" customHeight="1" x14ac:dyDescent="0.25">
      <c r="A78" s="96" t="str">
        <f t="array" ref="A78">IFERROR(INDEX('Annex 2 EHV charges'!#REF!, MATCH(0, IF(ISBLANK('Annex 2 EHV charges'!#REF!),1, COUNTIF(A$4:$A77, 'Annex 2 EHV charges'!#REF!)), 0)),"")</f>
        <v/>
      </c>
      <c r="B78" s="95" t="str">
        <f>IF($A78="","",VLOOKUP($A78,'Annex 2 EHV charges'!$D:$O,2,0))</f>
        <v/>
      </c>
      <c r="C78" s="96" t="str">
        <f>IF($A78="","",VLOOKUP($A78,'Annex 2 EHV charges'!$D:$O,3,0))</f>
        <v/>
      </c>
      <c r="D78" s="95" t="str">
        <f>IF($A78="","",VLOOKUP($A78,'Annex 2 EHV charges'!$D:$O,4,0))</f>
        <v/>
      </c>
      <c r="E78" s="97" t="str">
        <f>IFERROR(IF(VLOOKUP($A78,'Annex 2 EHV charges'!$D:$O,9,FALSE)=0,"",VLOOKUP($A78,'Annex 2 EHV charges'!$D:$O,9,FALSE)),"")</f>
        <v/>
      </c>
      <c r="F78" s="98" t="str">
        <f>IFERROR(IF(VLOOKUP($A78,'Annex 2 EHV charges'!$D:$O,10,FALSE)=0,"",VLOOKUP($A78,'Annex 2 EHV charges'!$D:$O,10,FALSE)),"")</f>
        <v/>
      </c>
      <c r="G78" s="99" t="str">
        <f>IFERROR(IF(VLOOKUP($A78,'Annex 2 EHV charges'!$D:$O,11,FALSE)=0,"",VLOOKUP($A78,'Annex 2 EHV charges'!$D:$O,11,FALSE)),"")</f>
        <v/>
      </c>
      <c r="H78" s="99" t="str">
        <f>IFERROR(IF(VLOOKUP($A78,'Annex 2 EHV charges'!$D:$O,12,FALSE)=0,"",VLOOKUP($A78,'Annex 2 EHV charges'!$D:$O,12,FALSE)),"")</f>
        <v/>
      </c>
    </row>
    <row r="79" spans="1:8" ht="12.75" customHeight="1" x14ac:dyDescent="0.25">
      <c r="A79" s="96" t="str">
        <f t="array" ref="A79">IFERROR(INDEX('Annex 2 EHV charges'!#REF!, MATCH(0, IF(ISBLANK('Annex 2 EHV charges'!#REF!),1, COUNTIF(A$4:$A78, 'Annex 2 EHV charges'!#REF!)), 0)),"")</f>
        <v/>
      </c>
      <c r="B79" s="95" t="str">
        <f>IF($A79="","",VLOOKUP($A79,'Annex 2 EHV charges'!$D:$O,2,0))</f>
        <v/>
      </c>
      <c r="C79" s="96" t="str">
        <f>IF($A79="","",VLOOKUP($A79,'Annex 2 EHV charges'!$D:$O,3,0))</f>
        <v/>
      </c>
      <c r="D79" s="95" t="str">
        <f>IF($A79="","",VLOOKUP($A79,'Annex 2 EHV charges'!$D:$O,4,0))</f>
        <v/>
      </c>
      <c r="E79" s="97" t="str">
        <f>IFERROR(IF(VLOOKUP($A79,'Annex 2 EHV charges'!$D:$O,9,FALSE)=0,"",VLOOKUP($A79,'Annex 2 EHV charges'!$D:$O,9,FALSE)),"")</f>
        <v/>
      </c>
      <c r="F79" s="98" t="str">
        <f>IFERROR(IF(VLOOKUP($A79,'Annex 2 EHV charges'!$D:$O,10,FALSE)=0,"",VLOOKUP($A79,'Annex 2 EHV charges'!$D:$O,10,FALSE)),"")</f>
        <v/>
      </c>
      <c r="G79" s="99" t="str">
        <f>IFERROR(IF(VLOOKUP($A79,'Annex 2 EHV charges'!$D:$O,11,FALSE)=0,"",VLOOKUP($A79,'Annex 2 EHV charges'!$D:$O,11,FALSE)),"")</f>
        <v/>
      </c>
      <c r="H79" s="99" t="str">
        <f>IFERROR(IF(VLOOKUP($A79,'Annex 2 EHV charges'!$D:$O,12,FALSE)=0,"",VLOOKUP($A79,'Annex 2 EHV charges'!$D:$O,12,FALSE)),"")</f>
        <v/>
      </c>
    </row>
    <row r="80" spans="1:8" ht="12.75" customHeight="1" x14ac:dyDescent="0.25">
      <c r="A80" s="96" t="str">
        <f t="array" ref="A80">IFERROR(INDEX('Annex 2 EHV charges'!#REF!, MATCH(0, IF(ISBLANK('Annex 2 EHV charges'!#REF!),1, COUNTIF(A$4:$A79, 'Annex 2 EHV charges'!#REF!)), 0)),"")</f>
        <v/>
      </c>
      <c r="B80" s="95" t="str">
        <f>IF($A80="","",VLOOKUP($A80,'Annex 2 EHV charges'!$D:$O,2,0))</f>
        <v/>
      </c>
      <c r="C80" s="96" t="str">
        <f>IF($A80="","",VLOOKUP($A80,'Annex 2 EHV charges'!$D:$O,3,0))</f>
        <v/>
      </c>
      <c r="D80" s="95" t="str">
        <f>IF($A80="","",VLOOKUP($A80,'Annex 2 EHV charges'!$D:$O,4,0))</f>
        <v/>
      </c>
      <c r="E80" s="97" t="str">
        <f>IFERROR(IF(VLOOKUP($A80,'Annex 2 EHV charges'!$D:$O,9,FALSE)=0,"",VLOOKUP($A80,'Annex 2 EHV charges'!$D:$O,9,FALSE)),"")</f>
        <v/>
      </c>
      <c r="F80" s="98" t="str">
        <f>IFERROR(IF(VLOOKUP($A80,'Annex 2 EHV charges'!$D:$O,10,FALSE)=0,"",VLOOKUP($A80,'Annex 2 EHV charges'!$D:$O,10,FALSE)),"")</f>
        <v/>
      </c>
      <c r="G80" s="99" t="str">
        <f>IFERROR(IF(VLOOKUP($A80,'Annex 2 EHV charges'!$D:$O,11,FALSE)=0,"",VLOOKUP($A80,'Annex 2 EHV charges'!$D:$O,11,FALSE)),"")</f>
        <v/>
      </c>
      <c r="H80" s="99" t="str">
        <f>IFERROR(IF(VLOOKUP($A80,'Annex 2 EHV charges'!$D:$O,12,FALSE)=0,"",VLOOKUP($A80,'Annex 2 EHV charges'!$D:$O,12,FALSE)),"")</f>
        <v/>
      </c>
    </row>
    <row r="81" spans="1:8" ht="12.75" customHeight="1" x14ac:dyDescent="0.25">
      <c r="A81" s="96" t="str">
        <f t="array" ref="A81">IFERROR(INDEX('Annex 2 EHV charges'!#REF!, MATCH(0, IF(ISBLANK('Annex 2 EHV charges'!#REF!),1, COUNTIF(A$4:$A80, 'Annex 2 EHV charges'!#REF!)), 0)),"")</f>
        <v/>
      </c>
      <c r="B81" s="95" t="str">
        <f>IF($A81="","",VLOOKUP($A81,'Annex 2 EHV charges'!$D:$O,2,0))</f>
        <v/>
      </c>
      <c r="C81" s="96" t="str">
        <f>IF($A81="","",VLOOKUP($A81,'Annex 2 EHV charges'!$D:$O,3,0))</f>
        <v/>
      </c>
      <c r="D81" s="95" t="str">
        <f>IF($A81="","",VLOOKUP($A81,'Annex 2 EHV charges'!$D:$O,4,0))</f>
        <v/>
      </c>
      <c r="E81" s="97" t="str">
        <f>IFERROR(IF(VLOOKUP($A81,'Annex 2 EHV charges'!$D:$O,9,FALSE)=0,"",VLOOKUP($A81,'Annex 2 EHV charges'!$D:$O,9,FALSE)),"")</f>
        <v/>
      </c>
      <c r="F81" s="98" t="str">
        <f>IFERROR(IF(VLOOKUP($A81,'Annex 2 EHV charges'!$D:$O,10,FALSE)=0,"",VLOOKUP($A81,'Annex 2 EHV charges'!$D:$O,10,FALSE)),"")</f>
        <v/>
      </c>
      <c r="G81" s="99" t="str">
        <f>IFERROR(IF(VLOOKUP($A81,'Annex 2 EHV charges'!$D:$O,11,FALSE)=0,"",VLOOKUP($A81,'Annex 2 EHV charges'!$D:$O,11,FALSE)),"")</f>
        <v/>
      </c>
      <c r="H81" s="99" t="str">
        <f>IFERROR(IF(VLOOKUP($A81,'Annex 2 EHV charges'!$D:$O,12,FALSE)=0,"",VLOOKUP($A81,'Annex 2 EHV charges'!$D:$O,12,FALSE)),"")</f>
        <v/>
      </c>
    </row>
    <row r="82" spans="1:8" ht="12.75" customHeight="1" x14ac:dyDescent="0.25">
      <c r="A82" s="96" t="str">
        <f t="array" ref="A82">IFERROR(INDEX('Annex 2 EHV charges'!#REF!, MATCH(0, IF(ISBLANK('Annex 2 EHV charges'!#REF!),1, COUNTIF(A$4:$A81, 'Annex 2 EHV charges'!#REF!)), 0)),"")</f>
        <v/>
      </c>
      <c r="B82" s="95" t="str">
        <f>IF($A82="","",VLOOKUP($A82,'Annex 2 EHV charges'!$D:$O,2,0))</f>
        <v/>
      </c>
      <c r="C82" s="96" t="str">
        <f>IF($A82="","",VLOOKUP($A82,'Annex 2 EHV charges'!$D:$O,3,0))</f>
        <v/>
      </c>
      <c r="D82" s="95" t="str">
        <f>IF($A82="","",VLOOKUP($A82,'Annex 2 EHV charges'!$D:$O,4,0))</f>
        <v/>
      </c>
      <c r="E82" s="97" t="str">
        <f>IFERROR(IF(VLOOKUP($A82,'Annex 2 EHV charges'!$D:$O,9,FALSE)=0,"",VLOOKUP($A82,'Annex 2 EHV charges'!$D:$O,9,FALSE)),"")</f>
        <v/>
      </c>
      <c r="F82" s="98" t="str">
        <f>IFERROR(IF(VLOOKUP($A82,'Annex 2 EHV charges'!$D:$O,10,FALSE)=0,"",VLOOKUP($A82,'Annex 2 EHV charges'!$D:$O,10,FALSE)),"")</f>
        <v/>
      </c>
      <c r="G82" s="99" t="str">
        <f>IFERROR(IF(VLOOKUP($A82,'Annex 2 EHV charges'!$D:$O,11,FALSE)=0,"",VLOOKUP($A82,'Annex 2 EHV charges'!$D:$O,11,FALSE)),"")</f>
        <v/>
      </c>
      <c r="H82" s="99" t="str">
        <f>IFERROR(IF(VLOOKUP($A82,'Annex 2 EHV charges'!$D:$O,12,FALSE)=0,"",VLOOKUP($A82,'Annex 2 EHV charges'!$D:$O,12,FALSE)),"")</f>
        <v/>
      </c>
    </row>
    <row r="83" spans="1:8" ht="12.75" customHeight="1" x14ac:dyDescent="0.25">
      <c r="A83" s="96" t="str">
        <f t="array" ref="A83">IFERROR(INDEX('Annex 2 EHV charges'!#REF!, MATCH(0, IF(ISBLANK('Annex 2 EHV charges'!#REF!),1, COUNTIF(A$4:$A82, 'Annex 2 EHV charges'!#REF!)), 0)),"")</f>
        <v/>
      </c>
      <c r="B83" s="95" t="str">
        <f>IF($A83="","",VLOOKUP($A83,'Annex 2 EHV charges'!$D:$O,2,0))</f>
        <v/>
      </c>
      <c r="C83" s="96" t="str">
        <f>IF($A83="","",VLOOKUP($A83,'Annex 2 EHV charges'!$D:$O,3,0))</f>
        <v/>
      </c>
      <c r="D83" s="95" t="str">
        <f>IF($A83="","",VLOOKUP($A83,'Annex 2 EHV charges'!$D:$O,4,0))</f>
        <v/>
      </c>
      <c r="E83" s="97" t="str">
        <f>IFERROR(IF(VLOOKUP($A83,'Annex 2 EHV charges'!$D:$O,9,FALSE)=0,"",VLOOKUP($A83,'Annex 2 EHV charges'!$D:$O,9,FALSE)),"")</f>
        <v/>
      </c>
      <c r="F83" s="98" t="str">
        <f>IFERROR(IF(VLOOKUP($A83,'Annex 2 EHV charges'!$D:$O,10,FALSE)=0,"",VLOOKUP($A83,'Annex 2 EHV charges'!$D:$O,10,FALSE)),"")</f>
        <v/>
      </c>
      <c r="G83" s="99" t="str">
        <f>IFERROR(IF(VLOOKUP($A83,'Annex 2 EHV charges'!$D:$O,11,FALSE)=0,"",VLOOKUP($A83,'Annex 2 EHV charges'!$D:$O,11,FALSE)),"")</f>
        <v/>
      </c>
      <c r="H83" s="99" t="str">
        <f>IFERROR(IF(VLOOKUP($A83,'Annex 2 EHV charges'!$D:$O,12,FALSE)=0,"",VLOOKUP($A83,'Annex 2 EHV charges'!$D:$O,12,FALSE)),"")</f>
        <v/>
      </c>
    </row>
    <row r="84" spans="1:8" ht="12.75" customHeight="1" x14ac:dyDescent="0.25">
      <c r="A84" s="96" t="str">
        <f t="array" ref="A84">IFERROR(INDEX('Annex 2 EHV charges'!#REF!, MATCH(0, IF(ISBLANK('Annex 2 EHV charges'!#REF!),1, COUNTIF(A$4:$A83, 'Annex 2 EHV charges'!#REF!)), 0)),"")</f>
        <v/>
      </c>
      <c r="B84" s="95" t="str">
        <f>IF($A84="","",VLOOKUP($A84,'Annex 2 EHV charges'!$D:$O,2,0))</f>
        <v/>
      </c>
      <c r="C84" s="96" t="str">
        <f>IF($A84="","",VLOOKUP($A84,'Annex 2 EHV charges'!$D:$O,3,0))</f>
        <v/>
      </c>
      <c r="D84" s="95" t="str">
        <f>IF($A84="","",VLOOKUP($A84,'Annex 2 EHV charges'!$D:$O,4,0))</f>
        <v/>
      </c>
      <c r="E84" s="97" t="str">
        <f>IFERROR(IF(VLOOKUP($A84,'Annex 2 EHV charges'!$D:$O,9,FALSE)=0,"",VLOOKUP($A84,'Annex 2 EHV charges'!$D:$O,9,FALSE)),"")</f>
        <v/>
      </c>
      <c r="F84" s="98" t="str">
        <f>IFERROR(IF(VLOOKUP($A84,'Annex 2 EHV charges'!$D:$O,10,FALSE)=0,"",VLOOKUP($A84,'Annex 2 EHV charges'!$D:$O,10,FALSE)),"")</f>
        <v/>
      </c>
      <c r="G84" s="99" t="str">
        <f>IFERROR(IF(VLOOKUP($A84,'Annex 2 EHV charges'!$D:$O,11,FALSE)=0,"",VLOOKUP($A84,'Annex 2 EHV charges'!$D:$O,11,FALSE)),"")</f>
        <v/>
      </c>
      <c r="H84" s="99" t="str">
        <f>IFERROR(IF(VLOOKUP($A84,'Annex 2 EHV charges'!$D:$O,12,FALSE)=0,"",VLOOKUP($A84,'Annex 2 EHV charges'!$D:$O,12,FALSE)),"")</f>
        <v/>
      </c>
    </row>
    <row r="85" spans="1:8" ht="12.75" customHeight="1" x14ac:dyDescent="0.25">
      <c r="A85" s="96" t="str">
        <f t="array" ref="A85">IFERROR(INDEX('Annex 2 EHV charges'!#REF!, MATCH(0, IF(ISBLANK('Annex 2 EHV charges'!#REF!),1, COUNTIF(A$4:$A84, 'Annex 2 EHV charges'!#REF!)), 0)),"")</f>
        <v/>
      </c>
      <c r="B85" s="95" t="str">
        <f>IF($A85="","",VLOOKUP($A85,'Annex 2 EHV charges'!$D:$O,2,0))</f>
        <v/>
      </c>
      <c r="C85" s="96" t="str">
        <f>IF($A85="","",VLOOKUP($A85,'Annex 2 EHV charges'!$D:$O,3,0))</f>
        <v/>
      </c>
      <c r="D85" s="95" t="str">
        <f>IF($A85="","",VLOOKUP($A85,'Annex 2 EHV charges'!$D:$O,4,0))</f>
        <v/>
      </c>
      <c r="E85" s="97" t="str">
        <f>IFERROR(IF(VLOOKUP($A85,'Annex 2 EHV charges'!$D:$O,9,FALSE)=0,"",VLOOKUP($A85,'Annex 2 EHV charges'!$D:$O,9,FALSE)),"")</f>
        <v/>
      </c>
      <c r="F85" s="98" t="str">
        <f>IFERROR(IF(VLOOKUP($A85,'Annex 2 EHV charges'!$D:$O,10,FALSE)=0,"",VLOOKUP($A85,'Annex 2 EHV charges'!$D:$O,10,FALSE)),"")</f>
        <v/>
      </c>
      <c r="G85" s="99" t="str">
        <f>IFERROR(IF(VLOOKUP($A85,'Annex 2 EHV charges'!$D:$O,11,FALSE)=0,"",VLOOKUP($A85,'Annex 2 EHV charges'!$D:$O,11,FALSE)),"")</f>
        <v/>
      </c>
      <c r="H85" s="99" t="str">
        <f>IFERROR(IF(VLOOKUP($A85,'Annex 2 EHV charges'!$D:$O,12,FALSE)=0,"",VLOOKUP($A85,'Annex 2 EHV charges'!$D:$O,12,FALSE)),"")</f>
        <v/>
      </c>
    </row>
    <row r="86" spans="1:8" ht="12.75" customHeight="1" x14ac:dyDescent="0.25">
      <c r="A86" s="96" t="str">
        <f t="array" ref="A86">IFERROR(INDEX('Annex 2 EHV charges'!#REF!, MATCH(0, IF(ISBLANK('Annex 2 EHV charges'!#REF!),1, COUNTIF(A$4:$A85, 'Annex 2 EHV charges'!#REF!)), 0)),"")</f>
        <v/>
      </c>
      <c r="B86" s="95" t="str">
        <f>IF($A86="","",VLOOKUP($A86,'Annex 2 EHV charges'!$D:$O,2,0))</f>
        <v/>
      </c>
      <c r="C86" s="96" t="str">
        <f>IF($A86="","",VLOOKUP($A86,'Annex 2 EHV charges'!$D:$O,3,0))</f>
        <v/>
      </c>
      <c r="D86" s="95" t="str">
        <f>IF($A86="","",VLOOKUP($A86,'Annex 2 EHV charges'!$D:$O,4,0))</f>
        <v/>
      </c>
      <c r="E86" s="97" t="str">
        <f>IFERROR(IF(VLOOKUP($A86,'Annex 2 EHV charges'!$D:$O,9,FALSE)=0,"",VLOOKUP($A86,'Annex 2 EHV charges'!$D:$O,9,FALSE)),"")</f>
        <v/>
      </c>
      <c r="F86" s="98" t="str">
        <f>IFERROR(IF(VLOOKUP($A86,'Annex 2 EHV charges'!$D:$O,10,FALSE)=0,"",VLOOKUP($A86,'Annex 2 EHV charges'!$D:$O,10,FALSE)),"")</f>
        <v/>
      </c>
      <c r="G86" s="99" t="str">
        <f>IFERROR(IF(VLOOKUP($A86,'Annex 2 EHV charges'!$D:$O,11,FALSE)=0,"",VLOOKUP($A86,'Annex 2 EHV charges'!$D:$O,11,FALSE)),"")</f>
        <v/>
      </c>
      <c r="H86" s="99" t="str">
        <f>IFERROR(IF(VLOOKUP($A86,'Annex 2 EHV charges'!$D:$O,12,FALSE)=0,"",VLOOKUP($A86,'Annex 2 EHV charges'!$D:$O,12,FALSE)),"")</f>
        <v/>
      </c>
    </row>
    <row r="87" spans="1:8" ht="12.75" customHeight="1" x14ac:dyDescent="0.25">
      <c r="A87" s="96" t="str">
        <f t="array" ref="A87">IFERROR(INDEX('Annex 2 EHV charges'!#REF!, MATCH(0, IF(ISBLANK('Annex 2 EHV charges'!#REF!),1, COUNTIF(A$4:$A86, 'Annex 2 EHV charges'!#REF!)), 0)),"")</f>
        <v/>
      </c>
      <c r="B87" s="95" t="str">
        <f>IF($A87="","",VLOOKUP($A87,'Annex 2 EHV charges'!$D:$O,2,0))</f>
        <v/>
      </c>
      <c r="C87" s="96" t="str">
        <f>IF($A87="","",VLOOKUP($A87,'Annex 2 EHV charges'!$D:$O,3,0))</f>
        <v/>
      </c>
      <c r="D87" s="95" t="str">
        <f>IF($A87="","",VLOOKUP($A87,'Annex 2 EHV charges'!$D:$O,4,0))</f>
        <v/>
      </c>
      <c r="E87" s="97" t="str">
        <f>IFERROR(IF(VLOOKUP($A87,'Annex 2 EHV charges'!$D:$O,9,FALSE)=0,"",VLOOKUP($A87,'Annex 2 EHV charges'!$D:$O,9,FALSE)),"")</f>
        <v/>
      </c>
      <c r="F87" s="98" t="str">
        <f>IFERROR(IF(VLOOKUP($A87,'Annex 2 EHV charges'!$D:$O,10,FALSE)=0,"",VLOOKUP($A87,'Annex 2 EHV charges'!$D:$O,10,FALSE)),"")</f>
        <v/>
      </c>
      <c r="G87" s="99" t="str">
        <f>IFERROR(IF(VLOOKUP($A87,'Annex 2 EHV charges'!$D:$O,11,FALSE)=0,"",VLOOKUP($A87,'Annex 2 EHV charges'!$D:$O,11,FALSE)),"")</f>
        <v/>
      </c>
      <c r="H87" s="99" t="str">
        <f>IFERROR(IF(VLOOKUP($A87,'Annex 2 EHV charges'!$D:$O,12,FALSE)=0,"",VLOOKUP($A87,'Annex 2 EHV charges'!$D:$O,12,FALSE)),"")</f>
        <v/>
      </c>
    </row>
    <row r="88" spans="1:8" ht="12.75" customHeight="1" x14ac:dyDescent="0.25">
      <c r="A88" s="96" t="str">
        <f t="array" ref="A88">IFERROR(INDEX('Annex 2 EHV charges'!#REF!, MATCH(0, IF(ISBLANK('Annex 2 EHV charges'!#REF!),1, COUNTIF(A$4:$A87, 'Annex 2 EHV charges'!#REF!)), 0)),"")</f>
        <v/>
      </c>
      <c r="B88" s="95" t="str">
        <f>IF($A88="","",VLOOKUP($A88,'Annex 2 EHV charges'!$D:$O,2,0))</f>
        <v/>
      </c>
      <c r="C88" s="96" t="str">
        <f>IF($A88="","",VLOOKUP($A88,'Annex 2 EHV charges'!$D:$O,3,0))</f>
        <v/>
      </c>
      <c r="D88" s="95" t="str">
        <f>IF($A88="","",VLOOKUP($A88,'Annex 2 EHV charges'!$D:$O,4,0))</f>
        <v/>
      </c>
      <c r="E88" s="97" t="str">
        <f>IFERROR(IF(VLOOKUP($A88,'Annex 2 EHV charges'!$D:$O,9,FALSE)=0,"",VLOOKUP($A88,'Annex 2 EHV charges'!$D:$O,9,FALSE)),"")</f>
        <v/>
      </c>
      <c r="F88" s="98" t="str">
        <f>IFERROR(IF(VLOOKUP($A88,'Annex 2 EHV charges'!$D:$O,10,FALSE)=0,"",VLOOKUP($A88,'Annex 2 EHV charges'!$D:$O,10,FALSE)),"")</f>
        <v/>
      </c>
      <c r="G88" s="99" t="str">
        <f>IFERROR(IF(VLOOKUP($A88,'Annex 2 EHV charges'!$D:$O,11,FALSE)=0,"",VLOOKUP($A88,'Annex 2 EHV charges'!$D:$O,11,FALSE)),"")</f>
        <v/>
      </c>
      <c r="H88" s="99" t="str">
        <f>IFERROR(IF(VLOOKUP($A88,'Annex 2 EHV charges'!$D:$O,12,FALSE)=0,"",VLOOKUP($A88,'Annex 2 EHV charges'!$D:$O,12,FALSE)),"")</f>
        <v/>
      </c>
    </row>
    <row r="89" spans="1:8" ht="12.75" customHeight="1" x14ac:dyDescent="0.25">
      <c r="A89" s="96" t="str">
        <f t="array" ref="A89">IFERROR(INDEX('Annex 2 EHV charges'!#REF!, MATCH(0, IF(ISBLANK('Annex 2 EHV charges'!#REF!),1, COUNTIF(A$4:$A88, 'Annex 2 EHV charges'!#REF!)), 0)),"")</f>
        <v/>
      </c>
      <c r="B89" s="95" t="str">
        <f>IF($A89="","",VLOOKUP($A89,'Annex 2 EHV charges'!$D:$O,2,0))</f>
        <v/>
      </c>
      <c r="C89" s="96" t="str">
        <f>IF($A89="","",VLOOKUP($A89,'Annex 2 EHV charges'!$D:$O,3,0))</f>
        <v/>
      </c>
      <c r="D89" s="95" t="str">
        <f>IF($A89="","",VLOOKUP($A89,'Annex 2 EHV charges'!$D:$O,4,0))</f>
        <v/>
      </c>
      <c r="E89" s="97" t="str">
        <f>IFERROR(IF(VLOOKUP($A89,'Annex 2 EHV charges'!$D:$O,9,FALSE)=0,"",VLOOKUP($A89,'Annex 2 EHV charges'!$D:$O,9,FALSE)),"")</f>
        <v/>
      </c>
      <c r="F89" s="98" t="str">
        <f>IFERROR(IF(VLOOKUP($A89,'Annex 2 EHV charges'!$D:$O,10,FALSE)=0,"",VLOOKUP($A89,'Annex 2 EHV charges'!$D:$O,10,FALSE)),"")</f>
        <v/>
      </c>
      <c r="G89" s="99" t="str">
        <f>IFERROR(IF(VLOOKUP($A89,'Annex 2 EHV charges'!$D:$O,11,FALSE)=0,"",VLOOKUP($A89,'Annex 2 EHV charges'!$D:$O,11,FALSE)),"")</f>
        <v/>
      </c>
      <c r="H89" s="99" t="str">
        <f>IFERROR(IF(VLOOKUP($A89,'Annex 2 EHV charges'!$D:$O,12,FALSE)=0,"",VLOOKUP($A89,'Annex 2 EHV charges'!$D:$O,12,FALSE)),"")</f>
        <v/>
      </c>
    </row>
    <row r="90" spans="1:8" ht="12.75" customHeight="1" x14ac:dyDescent="0.25">
      <c r="A90" s="96" t="str">
        <f t="array" ref="A90">IFERROR(INDEX('Annex 2 EHV charges'!#REF!, MATCH(0, IF(ISBLANK('Annex 2 EHV charges'!#REF!),1, COUNTIF(A$4:$A89, 'Annex 2 EHV charges'!#REF!)), 0)),"")</f>
        <v/>
      </c>
      <c r="B90" s="95" t="str">
        <f>IF($A90="","",VLOOKUP($A90,'Annex 2 EHV charges'!$D:$O,2,0))</f>
        <v/>
      </c>
      <c r="C90" s="96" t="str">
        <f>IF($A90="","",VLOOKUP($A90,'Annex 2 EHV charges'!$D:$O,3,0))</f>
        <v/>
      </c>
      <c r="D90" s="95" t="str">
        <f>IF($A90="","",VLOOKUP($A90,'Annex 2 EHV charges'!$D:$O,4,0))</f>
        <v/>
      </c>
      <c r="E90" s="97" t="str">
        <f>IFERROR(IF(VLOOKUP($A90,'Annex 2 EHV charges'!$D:$O,9,FALSE)=0,"",VLOOKUP($A90,'Annex 2 EHV charges'!$D:$O,9,FALSE)),"")</f>
        <v/>
      </c>
      <c r="F90" s="98" t="str">
        <f>IFERROR(IF(VLOOKUP($A90,'Annex 2 EHV charges'!$D:$O,10,FALSE)=0,"",VLOOKUP($A90,'Annex 2 EHV charges'!$D:$O,10,FALSE)),"")</f>
        <v/>
      </c>
      <c r="G90" s="99" t="str">
        <f>IFERROR(IF(VLOOKUP($A90,'Annex 2 EHV charges'!$D:$O,11,FALSE)=0,"",VLOOKUP($A90,'Annex 2 EHV charges'!$D:$O,11,FALSE)),"")</f>
        <v/>
      </c>
      <c r="H90" s="99" t="str">
        <f>IFERROR(IF(VLOOKUP($A90,'Annex 2 EHV charges'!$D:$O,12,FALSE)=0,"",VLOOKUP($A90,'Annex 2 EHV charges'!$D:$O,12,FALSE)),"")</f>
        <v/>
      </c>
    </row>
    <row r="91" spans="1:8" ht="12.75" customHeight="1" x14ac:dyDescent="0.25">
      <c r="A91" s="96" t="str">
        <f t="array" ref="A91">IFERROR(INDEX('Annex 2 EHV charges'!#REF!, MATCH(0, IF(ISBLANK('Annex 2 EHV charges'!#REF!),1, COUNTIF(A$4:$A90, 'Annex 2 EHV charges'!#REF!)), 0)),"")</f>
        <v/>
      </c>
      <c r="B91" s="95" t="str">
        <f>IF($A91="","",VLOOKUP($A91,'Annex 2 EHV charges'!$D:$O,2,0))</f>
        <v/>
      </c>
      <c r="C91" s="96" t="str">
        <f>IF($A91="","",VLOOKUP($A91,'Annex 2 EHV charges'!$D:$O,3,0))</f>
        <v/>
      </c>
      <c r="D91" s="95" t="str">
        <f>IF($A91="","",VLOOKUP($A91,'Annex 2 EHV charges'!$D:$O,4,0))</f>
        <v/>
      </c>
      <c r="E91" s="97" t="str">
        <f>IFERROR(IF(VLOOKUP($A91,'Annex 2 EHV charges'!$D:$O,9,FALSE)=0,"",VLOOKUP($A91,'Annex 2 EHV charges'!$D:$O,9,FALSE)),"")</f>
        <v/>
      </c>
      <c r="F91" s="98" t="str">
        <f>IFERROR(IF(VLOOKUP($A91,'Annex 2 EHV charges'!$D:$O,10,FALSE)=0,"",VLOOKUP($A91,'Annex 2 EHV charges'!$D:$O,10,FALSE)),"")</f>
        <v/>
      </c>
      <c r="G91" s="99" t="str">
        <f>IFERROR(IF(VLOOKUP($A91,'Annex 2 EHV charges'!$D:$O,11,FALSE)=0,"",VLOOKUP($A91,'Annex 2 EHV charges'!$D:$O,11,FALSE)),"")</f>
        <v/>
      </c>
      <c r="H91" s="99" t="str">
        <f>IFERROR(IF(VLOOKUP($A91,'Annex 2 EHV charges'!$D:$O,12,FALSE)=0,"",VLOOKUP($A91,'Annex 2 EHV charges'!$D:$O,12,FALSE)),"")</f>
        <v/>
      </c>
    </row>
    <row r="92" spans="1:8" ht="12.75" customHeight="1" x14ac:dyDescent="0.25">
      <c r="A92" s="96" t="str">
        <f t="array" ref="A92">IFERROR(INDEX('Annex 2 EHV charges'!#REF!, MATCH(0, IF(ISBLANK('Annex 2 EHV charges'!#REF!),1, COUNTIF(A$4:$A91, 'Annex 2 EHV charges'!#REF!)), 0)),"")</f>
        <v/>
      </c>
      <c r="B92" s="95" t="str">
        <f>IF($A92="","",VLOOKUP($A92,'Annex 2 EHV charges'!$D:$O,2,0))</f>
        <v/>
      </c>
      <c r="C92" s="96" t="str">
        <f>IF($A92="","",VLOOKUP($A92,'Annex 2 EHV charges'!$D:$O,3,0))</f>
        <v/>
      </c>
      <c r="D92" s="95" t="str">
        <f>IF($A92="","",VLOOKUP($A92,'Annex 2 EHV charges'!$D:$O,4,0))</f>
        <v/>
      </c>
      <c r="E92" s="97" t="str">
        <f>IFERROR(IF(VLOOKUP($A92,'Annex 2 EHV charges'!$D:$O,9,FALSE)=0,"",VLOOKUP($A92,'Annex 2 EHV charges'!$D:$O,9,FALSE)),"")</f>
        <v/>
      </c>
      <c r="F92" s="98" t="str">
        <f>IFERROR(IF(VLOOKUP($A92,'Annex 2 EHV charges'!$D:$O,10,FALSE)=0,"",VLOOKUP($A92,'Annex 2 EHV charges'!$D:$O,10,FALSE)),"")</f>
        <v/>
      </c>
      <c r="G92" s="99" t="str">
        <f>IFERROR(IF(VLOOKUP($A92,'Annex 2 EHV charges'!$D:$O,11,FALSE)=0,"",VLOOKUP($A92,'Annex 2 EHV charges'!$D:$O,11,FALSE)),"")</f>
        <v/>
      </c>
      <c r="H92" s="99" t="str">
        <f>IFERROR(IF(VLOOKUP($A92,'Annex 2 EHV charges'!$D:$O,12,FALSE)=0,"",VLOOKUP($A92,'Annex 2 EHV charges'!$D:$O,12,FALSE)),"")</f>
        <v/>
      </c>
    </row>
    <row r="93" spans="1:8" ht="12.75" customHeight="1" x14ac:dyDescent="0.25">
      <c r="A93" s="96" t="str">
        <f t="array" ref="A93">IFERROR(INDEX('Annex 2 EHV charges'!#REF!, MATCH(0, IF(ISBLANK('Annex 2 EHV charges'!#REF!),1, COUNTIF(A$4:$A92, 'Annex 2 EHV charges'!#REF!)), 0)),"")</f>
        <v/>
      </c>
      <c r="B93" s="95" t="str">
        <f>IF($A93="","",VLOOKUP($A93,'Annex 2 EHV charges'!$D:$O,2,0))</f>
        <v/>
      </c>
      <c r="C93" s="96" t="str">
        <f>IF($A93="","",VLOOKUP($A93,'Annex 2 EHV charges'!$D:$O,3,0))</f>
        <v/>
      </c>
      <c r="D93" s="95" t="str">
        <f>IF($A93="","",VLOOKUP($A93,'Annex 2 EHV charges'!$D:$O,4,0))</f>
        <v/>
      </c>
      <c r="E93" s="97" t="str">
        <f>IFERROR(IF(VLOOKUP($A93,'Annex 2 EHV charges'!$D:$O,9,FALSE)=0,"",VLOOKUP($A93,'Annex 2 EHV charges'!$D:$O,9,FALSE)),"")</f>
        <v/>
      </c>
      <c r="F93" s="98" t="str">
        <f>IFERROR(IF(VLOOKUP($A93,'Annex 2 EHV charges'!$D:$O,10,FALSE)=0,"",VLOOKUP($A93,'Annex 2 EHV charges'!$D:$O,10,FALSE)),"")</f>
        <v/>
      </c>
      <c r="G93" s="99" t="str">
        <f>IFERROR(IF(VLOOKUP($A93,'Annex 2 EHV charges'!$D:$O,11,FALSE)=0,"",VLOOKUP($A93,'Annex 2 EHV charges'!$D:$O,11,FALSE)),"")</f>
        <v/>
      </c>
      <c r="H93" s="99" t="str">
        <f>IFERROR(IF(VLOOKUP($A93,'Annex 2 EHV charges'!$D:$O,12,FALSE)=0,"",VLOOKUP($A93,'Annex 2 EHV charges'!$D:$O,12,FALSE)),"")</f>
        <v/>
      </c>
    </row>
    <row r="94" spans="1:8" ht="12.75" customHeight="1" x14ac:dyDescent="0.25">
      <c r="A94" s="96" t="str">
        <f t="array" ref="A94">IFERROR(INDEX('Annex 2 EHV charges'!#REF!, MATCH(0, IF(ISBLANK('Annex 2 EHV charges'!#REF!),1, COUNTIF(A$4:$A93, 'Annex 2 EHV charges'!#REF!)), 0)),"")</f>
        <v/>
      </c>
      <c r="B94" s="95" t="str">
        <f>IF($A94="","",VLOOKUP($A94,'Annex 2 EHV charges'!$D:$O,2,0))</f>
        <v/>
      </c>
      <c r="C94" s="96" t="str">
        <f>IF($A94="","",VLOOKUP($A94,'Annex 2 EHV charges'!$D:$O,3,0))</f>
        <v/>
      </c>
      <c r="D94" s="95" t="str">
        <f>IF($A94="","",VLOOKUP($A94,'Annex 2 EHV charges'!$D:$O,4,0))</f>
        <v/>
      </c>
      <c r="E94" s="97" t="str">
        <f>IFERROR(IF(VLOOKUP($A94,'Annex 2 EHV charges'!$D:$O,9,FALSE)=0,"",VLOOKUP($A94,'Annex 2 EHV charges'!$D:$O,9,FALSE)),"")</f>
        <v/>
      </c>
      <c r="F94" s="98" t="str">
        <f>IFERROR(IF(VLOOKUP($A94,'Annex 2 EHV charges'!$D:$O,10,FALSE)=0,"",VLOOKUP($A94,'Annex 2 EHV charges'!$D:$O,10,FALSE)),"")</f>
        <v/>
      </c>
      <c r="G94" s="99" t="str">
        <f>IFERROR(IF(VLOOKUP($A94,'Annex 2 EHV charges'!$D:$O,11,FALSE)=0,"",VLOOKUP($A94,'Annex 2 EHV charges'!$D:$O,11,FALSE)),"")</f>
        <v/>
      </c>
      <c r="H94" s="99" t="str">
        <f>IFERROR(IF(VLOOKUP($A94,'Annex 2 EHV charges'!$D:$O,12,FALSE)=0,"",VLOOKUP($A94,'Annex 2 EHV charges'!$D:$O,12,FALSE)),"")</f>
        <v/>
      </c>
    </row>
    <row r="95" spans="1:8" ht="12.75" customHeight="1" x14ac:dyDescent="0.25">
      <c r="A95" s="96" t="str">
        <f t="array" ref="A95">IFERROR(INDEX('Annex 2 EHV charges'!#REF!, MATCH(0, IF(ISBLANK('Annex 2 EHV charges'!#REF!),1, COUNTIF(A$4:$A94, 'Annex 2 EHV charges'!#REF!)), 0)),"")</f>
        <v/>
      </c>
      <c r="B95" s="95" t="str">
        <f>IF($A95="","",VLOOKUP($A95,'Annex 2 EHV charges'!$D:$O,2,0))</f>
        <v/>
      </c>
      <c r="C95" s="96" t="str">
        <f>IF($A95="","",VLOOKUP($A95,'Annex 2 EHV charges'!$D:$O,3,0))</f>
        <v/>
      </c>
      <c r="D95" s="95" t="str">
        <f>IF($A95="","",VLOOKUP($A95,'Annex 2 EHV charges'!$D:$O,4,0))</f>
        <v/>
      </c>
      <c r="E95" s="97" t="str">
        <f>IFERROR(IF(VLOOKUP($A95,'Annex 2 EHV charges'!$D:$O,9,FALSE)=0,"",VLOOKUP($A95,'Annex 2 EHV charges'!$D:$O,9,FALSE)),"")</f>
        <v/>
      </c>
      <c r="F95" s="98" t="str">
        <f>IFERROR(IF(VLOOKUP($A95,'Annex 2 EHV charges'!$D:$O,10,FALSE)=0,"",VLOOKUP($A95,'Annex 2 EHV charges'!$D:$O,10,FALSE)),"")</f>
        <v/>
      </c>
      <c r="G95" s="99" t="str">
        <f>IFERROR(IF(VLOOKUP($A95,'Annex 2 EHV charges'!$D:$O,11,FALSE)=0,"",VLOOKUP($A95,'Annex 2 EHV charges'!$D:$O,11,FALSE)),"")</f>
        <v/>
      </c>
      <c r="H95" s="99" t="str">
        <f>IFERROR(IF(VLOOKUP($A95,'Annex 2 EHV charges'!$D:$O,12,FALSE)=0,"",VLOOKUP($A95,'Annex 2 EHV charges'!$D:$O,12,FALSE)),"")</f>
        <v/>
      </c>
    </row>
    <row r="96" spans="1:8" ht="12.75" customHeight="1" x14ac:dyDescent="0.25">
      <c r="A96" s="96" t="str">
        <f t="array" ref="A96">IFERROR(INDEX('Annex 2 EHV charges'!#REF!, MATCH(0, IF(ISBLANK('Annex 2 EHV charges'!#REF!),1, COUNTIF(A$4:$A95, 'Annex 2 EHV charges'!#REF!)), 0)),"")</f>
        <v/>
      </c>
      <c r="B96" s="95" t="str">
        <f>IF($A96="","",VLOOKUP($A96,'Annex 2 EHV charges'!$D:$O,2,0))</f>
        <v/>
      </c>
      <c r="C96" s="96" t="str">
        <f>IF($A96="","",VLOOKUP($A96,'Annex 2 EHV charges'!$D:$O,3,0))</f>
        <v/>
      </c>
      <c r="D96" s="95" t="str">
        <f>IF($A96="","",VLOOKUP($A96,'Annex 2 EHV charges'!$D:$O,4,0))</f>
        <v/>
      </c>
      <c r="E96" s="97" t="str">
        <f>IFERROR(IF(VLOOKUP($A96,'Annex 2 EHV charges'!$D:$O,9,FALSE)=0,"",VLOOKUP($A96,'Annex 2 EHV charges'!$D:$O,9,FALSE)),"")</f>
        <v/>
      </c>
      <c r="F96" s="98" t="str">
        <f>IFERROR(IF(VLOOKUP($A96,'Annex 2 EHV charges'!$D:$O,10,FALSE)=0,"",VLOOKUP($A96,'Annex 2 EHV charges'!$D:$O,10,FALSE)),"")</f>
        <v/>
      </c>
      <c r="G96" s="99" t="str">
        <f>IFERROR(IF(VLOOKUP($A96,'Annex 2 EHV charges'!$D:$O,11,FALSE)=0,"",VLOOKUP($A96,'Annex 2 EHV charges'!$D:$O,11,FALSE)),"")</f>
        <v/>
      </c>
      <c r="H96" s="99" t="str">
        <f>IFERROR(IF(VLOOKUP($A96,'Annex 2 EHV charges'!$D:$O,12,FALSE)=0,"",VLOOKUP($A96,'Annex 2 EHV charges'!$D:$O,12,FALSE)),"")</f>
        <v/>
      </c>
    </row>
    <row r="97" spans="1:8" ht="12.75" customHeight="1" x14ac:dyDescent="0.25">
      <c r="A97" s="96" t="str">
        <f t="array" ref="A97">IFERROR(INDEX('Annex 2 EHV charges'!#REF!, MATCH(0, IF(ISBLANK('Annex 2 EHV charges'!#REF!),1, COUNTIF(A$4:$A96, 'Annex 2 EHV charges'!#REF!)), 0)),"")</f>
        <v/>
      </c>
      <c r="B97" s="95" t="str">
        <f>IF($A97="","",VLOOKUP($A97,'Annex 2 EHV charges'!$D:$O,2,0))</f>
        <v/>
      </c>
      <c r="C97" s="96" t="str">
        <f>IF($A97="","",VLOOKUP($A97,'Annex 2 EHV charges'!$D:$O,3,0))</f>
        <v/>
      </c>
      <c r="D97" s="95" t="str">
        <f>IF($A97="","",VLOOKUP($A97,'Annex 2 EHV charges'!$D:$O,4,0))</f>
        <v/>
      </c>
      <c r="E97" s="97" t="str">
        <f>IFERROR(IF(VLOOKUP($A97,'Annex 2 EHV charges'!$D:$O,9,FALSE)=0,"",VLOOKUP($A97,'Annex 2 EHV charges'!$D:$O,9,FALSE)),"")</f>
        <v/>
      </c>
      <c r="F97" s="98" t="str">
        <f>IFERROR(IF(VLOOKUP($A97,'Annex 2 EHV charges'!$D:$O,10,FALSE)=0,"",VLOOKUP($A97,'Annex 2 EHV charges'!$D:$O,10,FALSE)),"")</f>
        <v/>
      </c>
      <c r="G97" s="99" t="str">
        <f>IFERROR(IF(VLOOKUP($A97,'Annex 2 EHV charges'!$D:$O,11,FALSE)=0,"",VLOOKUP($A97,'Annex 2 EHV charges'!$D:$O,11,FALSE)),"")</f>
        <v/>
      </c>
      <c r="H97" s="99" t="str">
        <f>IFERROR(IF(VLOOKUP($A97,'Annex 2 EHV charges'!$D:$O,12,FALSE)=0,"",VLOOKUP($A97,'Annex 2 EHV charges'!$D:$O,12,FALSE)),"")</f>
        <v/>
      </c>
    </row>
    <row r="98" spans="1:8" ht="12.75" customHeight="1" x14ac:dyDescent="0.25">
      <c r="A98" s="96" t="str">
        <f t="array" ref="A98">IFERROR(INDEX('Annex 2 EHV charges'!#REF!, MATCH(0, IF(ISBLANK('Annex 2 EHV charges'!#REF!),1, COUNTIF(A$4:$A97, 'Annex 2 EHV charges'!#REF!)), 0)),"")</f>
        <v/>
      </c>
      <c r="B98" s="95" t="str">
        <f>IF($A98="","",VLOOKUP($A98,'Annex 2 EHV charges'!$D:$O,2,0))</f>
        <v/>
      </c>
      <c r="C98" s="96" t="str">
        <f>IF($A98="","",VLOOKUP($A98,'Annex 2 EHV charges'!$D:$O,3,0))</f>
        <v/>
      </c>
      <c r="D98" s="95" t="str">
        <f>IF($A98="","",VLOOKUP($A98,'Annex 2 EHV charges'!$D:$O,4,0))</f>
        <v/>
      </c>
      <c r="E98" s="97" t="str">
        <f>IFERROR(IF(VLOOKUP($A98,'Annex 2 EHV charges'!$D:$O,9,FALSE)=0,"",VLOOKUP($A98,'Annex 2 EHV charges'!$D:$O,9,FALSE)),"")</f>
        <v/>
      </c>
      <c r="F98" s="98" t="str">
        <f>IFERROR(IF(VLOOKUP($A98,'Annex 2 EHV charges'!$D:$O,10,FALSE)=0,"",VLOOKUP($A98,'Annex 2 EHV charges'!$D:$O,10,FALSE)),"")</f>
        <v/>
      </c>
      <c r="G98" s="99" t="str">
        <f>IFERROR(IF(VLOOKUP($A98,'Annex 2 EHV charges'!$D:$O,11,FALSE)=0,"",VLOOKUP($A98,'Annex 2 EHV charges'!$D:$O,11,FALSE)),"")</f>
        <v/>
      </c>
      <c r="H98" s="99" t="str">
        <f>IFERROR(IF(VLOOKUP($A98,'Annex 2 EHV charges'!$D:$O,12,FALSE)=0,"",VLOOKUP($A98,'Annex 2 EHV charges'!$D:$O,12,FALSE)),"")</f>
        <v/>
      </c>
    </row>
    <row r="99" spans="1:8" ht="12.75" customHeight="1" x14ac:dyDescent="0.25">
      <c r="A99" s="96" t="str">
        <f t="array" ref="A99">IFERROR(INDEX('Annex 2 EHV charges'!#REF!, MATCH(0, IF(ISBLANK('Annex 2 EHV charges'!#REF!),1, COUNTIF(A$4:$A98, 'Annex 2 EHV charges'!#REF!)), 0)),"")</f>
        <v/>
      </c>
      <c r="B99" s="95" t="str">
        <f>IF($A99="","",VLOOKUP($A99,'Annex 2 EHV charges'!$D:$O,2,0))</f>
        <v/>
      </c>
      <c r="C99" s="96" t="str">
        <f>IF($A99="","",VLOOKUP($A99,'Annex 2 EHV charges'!$D:$O,3,0))</f>
        <v/>
      </c>
      <c r="D99" s="95" t="str">
        <f>IF($A99="","",VLOOKUP($A99,'Annex 2 EHV charges'!$D:$O,4,0))</f>
        <v/>
      </c>
      <c r="E99" s="97" t="str">
        <f>IFERROR(IF(VLOOKUP($A99,'Annex 2 EHV charges'!$D:$O,9,FALSE)=0,"",VLOOKUP($A99,'Annex 2 EHV charges'!$D:$O,9,FALSE)),"")</f>
        <v/>
      </c>
      <c r="F99" s="98" t="str">
        <f>IFERROR(IF(VLOOKUP($A99,'Annex 2 EHV charges'!$D:$O,10,FALSE)=0,"",VLOOKUP($A99,'Annex 2 EHV charges'!$D:$O,10,FALSE)),"")</f>
        <v/>
      </c>
      <c r="G99" s="99" t="str">
        <f>IFERROR(IF(VLOOKUP($A99,'Annex 2 EHV charges'!$D:$O,11,FALSE)=0,"",VLOOKUP($A99,'Annex 2 EHV charges'!$D:$O,11,FALSE)),"")</f>
        <v/>
      </c>
      <c r="H99" s="99" t="str">
        <f>IFERROR(IF(VLOOKUP($A99,'Annex 2 EHV charges'!$D:$O,12,FALSE)=0,"",VLOOKUP($A99,'Annex 2 EHV charges'!$D:$O,12,FALSE)),"")</f>
        <v/>
      </c>
    </row>
    <row r="100" spans="1:8" ht="12.75" customHeight="1" x14ac:dyDescent="0.25">
      <c r="A100" s="96" t="str">
        <f t="array" ref="A100">IFERROR(INDEX('Annex 2 EHV charges'!#REF!, MATCH(0, IF(ISBLANK('Annex 2 EHV charges'!#REF!),1, COUNTIF(A$4:$A99, 'Annex 2 EHV charges'!#REF!)), 0)),"")</f>
        <v/>
      </c>
      <c r="B100" s="95" t="str">
        <f>IF($A100="","",VLOOKUP($A100,'Annex 2 EHV charges'!$D:$O,2,0))</f>
        <v/>
      </c>
      <c r="C100" s="96" t="str">
        <f>IF($A100="","",VLOOKUP($A100,'Annex 2 EHV charges'!$D:$O,3,0))</f>
        <v/>
      </c>
      <c r="D100" s="95" t="str">
        <f>IF($A100="","",VLOOKUP($A100,'Annex 2 EHV charges'!$D:$O,4,0))</f>
        <v/>
      </c>
      <c r="E100" s="97" t="str">
        <f>IFERROR(IF(VLOOKUP($A100,'Annex 2 EHV charges'!$D:$O,9,FALSE)=0,"",VLOOKUP($A100,'Annex 2 EHV charges'!$D:$O,9,FALSE)),"")</f>
        <v/>
      </c>
      <c r="F100" s="98" t="str">
        <f>IFERROR(IF(VLOOKUP($A100,'Annex 2 EHV charges'!$D:$O,10,FALSE)=0,"",VLOOKUP($A100,'Annex 2 EHV charges'!$D:$O,10,FALSE)),"")</f>
        <v/>
      </c>
      <c r="G100" s="99" t="str">
        <f>IFERROR(IF(VLOOKUP($A100,'Annex 2 EHV charges'!$D:$O,11,FALSE)=0,"",VLOOKUP($A100,'Annex 2 EHV charges'!$D:$O,11,FALSE)),"")</f>
        <v/>
      </c>
      <c r="H100" s="99" t="str">
        <f>IFERROR(IF(VLOOKUP($A100,'Annex 2 EHV charges'!$D:$O,12,FALSE)=0,"",VLOOKUP($A100,'Annex 2 EHV charges'!$D:$O,12,FALSE)),"")</f>
        <v/>
      </c>
    </row>
    <row r="101" spans="1:8" ht="12.75" customHeight="1" x14ac:dyDescent="0.25">
      <c r="A101" s="96" t="str">
        <f t="array" ref="A101">IFERROR(INDEX('Annex 2 EHV charges'!#REF!, MATCH(0, IF(ISBLANK('Annex 2 EHV charges'!#REF!),1, COUNTIF(A$4:$A100, 'Annex 2 EHV charges'!#REF!)), 0)),"")</f>
        <v/>
      </c>
      <c r="B101" s="95" t="str">
        <f>IF($A101="","",VLOOKUP($A101,'Annex 2 EHV charges'!$D:$O,2,0))</f>
        <v/>
      </c>
      <c r="C101" s="96" t="str">
        <f>IF($A101="","",VLOOKUP($A101,'Annex 2 EHV charges'!$D:$O,3,0))</f>
        <v/>
      </c>
      <c r="D101" s="95" t="str">
        <f>IF($A101="","",VLOOKUP($A101,'Annex 2 EHV charges'!$D:$O,4,0))</f>
        <v/>
      </c>
      <c r="E101" s="97" t="str">
        <f>IFERROR(IF(VLOOKUP($A101,'Annex 2 EHV charges'!$D:$O,9,FALSE)=0,"",VLOOKUP($A101,'Annex 2 EHV charges'!$D:$O,9,FALSE)),"")</f>
        <v/>
      </c>
      <c r="F101" s="98" t="str">
        <f>IFERROR(IF(VLOOKUP($A101,'Annex 2 EHV charges'!$D:$O,10,FALSE)=0,"",VLOOKUP($A101,'Annex 2 EHV charges'!$D:$O,10,FALSE)),"")</f>
        <v/>
      </c>
      <c r="G101" s="99" t="str">
        <f>IFERROR(IF(VLOOKUP($A101,'Annex 2 EHV charges'!$D:$O,11,FALSE)=0,"",VLOOKUP($A101,'Annex 2 EHV charges'!$D:$O,11,FALSE)),"")</f>
        <v/>
      </c>
      <c r="H101" s="99" t="str">
        <f>IFERROR(IF(VLOOKUP($A101,'Annex 2 EHV charges'!$D:$O,12,FALSE)=0,"",VLOOKUP($A101,'Annex 2 EHV charges'!$D:$O,12,FALSE)),"")</f>
        <v/>
      </c>
    </row>
    <row r="102" spans="1:8" ht="12.75" customHeight="1" x14ac:dyDescent="0.25">
      <c r="A102" s="96" t="str">
        <f t="array" ref="A102">IFERROR(INDEX('Annex 2 EHV charges'!#REF!, MATCH(0, IF(ISBLANK('Annex 2 EHV charges'!#REF!),1, COUNTIF(A$4:$A101, 'Annex 2 EHV charges'!#REF!)), 0)),"")</f>
        <v/>
      </c>
      <c r="B102" s="95" t="str">
        <f>IF($A102="","",VLOOKUP($A102,'Annex 2 EHV charges'!$D:$O,2,0))</f>
        <v/>
      </c>
      <c r="C102" s="96" t="str">
        <f>IF($A102="","",VLOOKUP($A102,'Annex 2 EHV charges'!$D:$O,3,0))</f>
        <v/>
      </c>
      <c r="D102" s="95" t="str">
        <f>IF($A102="","",VLOOKUP($A102,'Annex 2 EHV charges'!$D:$O,4,0))</f>
        <v/>
      </c>
      <c r="E102" s="97" t="str">
        <f>IFERROR(IF(VLOOKUP($A102,'Annex 2 EHV charges'!$D:$O,9,FALSE)=0,"",VLOOKUP($A102,'Annex 2 EHV charges'!$D:$O,9,FALSE)),"")</f>
        <v/>
      </c>
      <c r="F102" s="98" t="str">
        <f>IFERROR(IF(VLOOKUP($A102,'Annex 2 EHV charges'!$D:$O,10,FALSE)=0,"",VLOOKUP($A102,'Annex 2 EHV charges'!$D:$O,10,FALSE)),"")</f>
        <v/>
      </c>
      <c r="G102" s="99" t="str">
        <f>IFERROR(IF(VLOOKUP($A102,'Annex 2 EHV charges'!$D:$O,11,FALSE)=0,"",VLOOKUP($A102,'Annex 2 EHV charges'!$D:$O,11,FALSE)),"")</f>
        <v/>
      </c>
      <c r="H102" s="99" t="str">
        <f>IFERROR(IF(VLOOKUP($A102,'Annex 2 EHV charges'!$D:$O,12,FALSE)=0,"",VLOOKUP($A102,'Annex 2 EHV charges'!$D:$O,12,FALSE)),"")</f>
        <v/>
      </c>
    </row>
    <row r="103" spans="1:8" ht="12.75" customHeight="1" x14ac:dyDescent="0.25">
      <c r="A103" s="96" t="str">
        <f t="array" ref="A103">IFERROR(INDEX('Annex 2 EHV charges'!#REF!, MATCH(0, IF(ISBLANK('Annex 2 EHV charges'!#REF!),1, COUNTIF(A$4:$A102, 'Annex 2 EHV charges'!#REF!)), 0)),"")</f>
        <v/>
      </c>
      <c r="B103" s="95" t="str">
        <f>IF($A103="","",VLOOKUP($A103,'Annex 2 EHV charges'!$D:$O,2,0))</f>
        <v/>
      </c>
      <c r="C103" s="96" t="str">
        <f>IF($A103="","",VLOOKUP($A103,'Annex 2 EHV charges'!$D:$O,3,0))</f>
        <v/>
      </c>
      <c r="D103" s="95" t="str">
        <f>IF($A103="","",VLOOKUP($A103,'Annex 2 EHV charges'!$D:$O,4,0))</f>
        <v/>
      </c>
      <c r="E103" s="97" t="str">
        <f>IFERROR(IF(VLOOKUP($A103,'Annex 2 EHV charges'!$D:$O,9,FALSE)=0,"",VLOOKUP($A103,'Annex 2 EHV charges'!$D:$O,9,FALSE)),"")</f>
        <v/>
      </c>
      <c r="F103" s="98" t="str">
        <f>IFERROR(IF(VLOOKUP($A103,'Annex 2 EHV charges'!$D:$O,10,FALSE)=0,"",VLOOKUP($A103,'Annex 2 EHV charges'!$D:$O,10,FALSE)),"")</f>
        <v/>
      </c>
      <c r="G103" s="99" t="str">
        <f>IFERROR(IF(VLOOKUP($A103,'Annex 2 EHV charges'!$D:$O,11,FALSE)=0,"",VLOOKUP($A103,'Annex 2 EHV charges'!$D:$O,11,FALSE)),"")</f>
        <v/>
      </c>
      <c r="H103" s="99" t="str">
        <f>IFERROR(IF(VLOOKUP($A103,'Annex 2 EHV charges'!$D:$O,12,FALSE)=0,"",VLOOKUP($A103,'Annex 2 EHV charges'!$D:$O,12,FALSE)),"")</f>
        <v/>
      </c>
    </row>
    <row r="104" spans="1:8" ht="12.75" customHeight="1" x14ac:dyDescent="0.25">
      <c r="A104" s="96" t="str">
        <f t="array" ref="A104">IFERROR(INDEX('Annex 2 EHV charges'!#REF!, MATCH(0, IF(ISBLANK('Annex 2 EHV charges'!#REF!),1, COUNTIF(A$4:$A103, 'Annex 2 EHV charges'!#REF!)), 0)),"")</f>
        <v/>
      </c>
      <c r="B104" s="95" t="str">
        <f>IF($A104="","",VLOOKUP($A104,'Annex 2 EHV charges'!$D:$O,2,0))</f>
        <v/>
      </c>
      <c r="C104" s="96" t="str">
        <f>IF($A104="","",VLOOKUP($A104,'Annex 2 EHV charges'!$D:$O,3,0))</f>
        <v/>
      </c>
      <c r="D104" s="95" t="str">
        <f>IF($A104="","",VLOOKUP($A104,'Annex 2 EHV charges'!$D:$O,4,0))</f>
        <v/>
      </c>
      <c r="E104" s="97" t="str">
        <f>IFERROR(IF(VLOOKUP($A104,'Annex 2 EHV charges'!$D:$O,9,FALSE)=0,"",VLOOKUP($A104,'Annex 2 EHV charges'!$D:$O,9,FALSE)),"")</f>
        <v/>
      </c>
      <c r="F104" s="98" t="str">
        <f>IFERROR(IF(VLOOKUP($A104,'Annex 2 EHV charges'!$D:$O,10,FALSE)=0,"",VLOOKUP($A104,'Annex 2 EHV charges'!$D:$O,10,FALSE)),"")</f>
        <v/>
      </c>
      <c r="G104" s="99" t="str">
        <f>IFERROR(IF(VLOOKUP($A104,'Annex 2 EHV charges'!$D:$O,11,FALSE)=0,"",VLOOKUP($A104,'Annex 2 EHV charges'!$D:$O,11,FALSE)),"")</f>
        <v/>
      </c>
      <c r="H104" s="99" t="str">
        <f>IFERROR(IF(VLOOKUP($A104,'Annex 2 EHV charges'!$D:$O,12,FALSE)=0,"",VLOOKUP($A104,'Annex 2 EHV charges'!$D:$O,12,FALSE)),"")</f>
        <v/>
      </c>
    </row>
    <row r="105" spans="1:8" ht="12.75" customHeight="1" x14ac:dyDescent="0.25">
      <c r="A105" s="96" t="str">
        <f t="array" ref="A105">IFERROR(INDEX('Annex 2 EHV charges'!#REF!, MATCH(0, IF(ISBLANK('Annex 2 EHV charges'!#REF!),1, COUNTIF(A$4:$A104, 'Annex 2 EHV charges'!#REF!)), 0)),"")</f>
        <v/>
      </c>
      <c r="B105" s="95" t="str">
        <f>IF($A105="","",VLOOKUP($A105,'Annex 2 EHV charges'!$D:$O,2,0))</f>
        <v/>
      </c>
      <c r="C105" s="96" t="str">
        <f>IF($A105="","",VLOOKUP($A105,'Annex 2 EHV charges'!$D:$O,3,0))</f>
        <v/>
      </c>
      <c r="D105" s="95" t="str">
        <f>IF($A105="","",VLOOKUP($A105,'Annex 2 EHV charges'!$D:$O,4,0))</f>
        <v/>
      </c>
      <c r="E105" s="97" t="str">
        <f>IFERROR(IF(VLOOKUP($A105,'Annex 2 EHV charges'!$D:$O,9,FALSE)=0,"",VLOOKUP($A105,'Annex 2 EHV charges'!$D:$O,9,FALSE)),"")</f>
        <v/>
      </c>
      <c r="F105" s="98" t="str">
        <f>IFERROR(IF(VLOOKUP($A105,'Annex 2 EHV charges'!$D:$O,10,FALSE)=0,"",VLOOKUP($A105,'Annex 2 EHV charges'!$D:$O,10,FALSE)),"")</f>
        <v/>
      </c>
      <c r="G105" s="99" t="str">
        <f>IFERROR(IF(VLOOKUP($A105,'Annex 2 EHV charges'!$D:$O,11,FALSE)=0,"",VLOOKUP($A105,'Annex 2 EHV charges'!$D:$O,11,FALSE)),"")</f>
        <v/>
      </c>
      <c r="H105" s="99" t="str">
        <f>IFERROR(IF(VLOOKUP($A105,'Annex 2 EHV charges'!$D:$O,12,FALSE)=0,"",VLOOKUP($A105,'Annex 2 EHV charges'!$D:$O,12,FALSE)),"")</f>
        <v/>
      </c>
    </row>
    <row r="106" spans="1:8" ht="12.75" customHeight="1" x14ac:dyDescent="0.25">
      <c r="A106" s="96" t="str">
        <f t="array" ref="A106">IFERROR(INDEX('Annex 2 EHV charges'!#REF!, MATCH(0, IF(ISBLANK('Annex 2 EHV charges'!#REF!),1, COUNTIF(A$4:$A105, 'Annex 2 EHV charges'!#REF!)), 0)),"")</f>
        <v/>
      </c>
      <c r="B106" s="95" t="str">
        <f>IF($A106="","",VLOOKUP($A106,'Annex 2 EHV charges'!$D:$O,2,0))</f>
        <v/>
      </c>
      <c r="C106" s="96" t="str">
        <f>IF($A106="","",VLOOKUP($A106,'Annex 2 EHV charges'!$D:$O,3,0))</f>
        <v/>
      </c>
      <c r="D106" s="95" t="str">
        <f>IF($A106="","",VLOOKUP($A106,'Annex 2 EHV charges'!$D:$O,4,0))</f>
        <v/>
      </c>
      <c r="E106" s="97" t="str">
        <f>IFERROR(IF(VLOOKUP($A106,'Annex 2 EHV charges'!$D:$O,9,FALSE)=0,"",VLOOKUP($A106,'Annex 2 EHV charges'!$D:$O,9,FALSE)),"")</f>
        <v/>
      </c>
      <c r="F106" s="98" t="str">
        <f>IFERROR(IF(VLOOKUP($A106,'Annex 2 EHV charges'!$D:$O,10,FALSE)=0,"",VLOOKUP($A106,'Annex 2 EHV charges'!$D:$O,10,FALSE)),"")</f>
        <v/>
      </c>
      <c r="G106" s="99" t="str">
        <f>IFERROR(IF(VLOOKUP($A106,'Annex 2 EHV charges'!$D:$O,11,FALSE)=0,"",VLOOKUP($A106,'Annex 2 EHV charges'!$D:$O,11,FALSE)),"")</f>
        <v/>
      </c>
      <c r="H106" s="99" t="str">
        <f>IFERROR(IF(VLOOKUP($A106,'Annex 2 EHV charges'!$D:$O,12,FALSE)=0,"",VLOOKUP($A106,'Annex 2 EHV charges'!$D:$O,12,FALSE)),"")</f>
        <v/>
      </c>
    </row>
    <row r="107" spans="1:8" ht="12.75" customHeight="1" x14ac:dyDescent="0.25">
      <c r="A107" s="96" t="str">
        <f t="array" ref="A107">IFERROR(INDEX('Annex 2 EHV charges'!#REF!, MATCH(0, IF(ISBLANK('Annex 2 EHV charges'!#REF!),1, COUNTIF(A$4:$A106, 'Annex 2 EHV charges'!#REF!)), 0)),"")</f>
        <v/>
      </c>
      <c r="B107" s="95" t="str">
        <f>IF($A107="","",VLOOKUP($A107,'Annex 2 EHV charges'!$D:$O,2,0))</f>
        <v/>
      </c>
      <c r="C107" s="96" t="str">
        <f>IF($A107="","",VLOOKUP($A107,'Annex 2 EHV charges'!$D:$O,3,0))</f>
        <v/>
      </c>
      <c r="D107" s="95" t="str">
        <f>IF($A107="","",VLOOKUP($A107,'Annex 2 EHV charges'!$D:$O,4,0))</f>
        <v/>
      </c>
      <c r="E107" s="97" t="str">
        <f>IFERROR(IF(VLOOKUP($A107,'Annex 2 EHV charges'!$D:$O,9,FALSE)=0,"",VLOOKUP($A107,'Annex 2 EHV charges'!$D:$O,9,FALSE)),"")</f>
        <v/>
      </c>
      <c r="F107" s="98" t="str">
        <f>IFERROR(IF(VLOOKUP($A107,'Annex 2 EHV charges'!$D:$O,10,FALSE)=0,"",VLOOKUP($A107,'Annex 2 EHV charges'!$D:$O,10,FALSE)),"")</f>
        <v/>
      </c>
      <c r="G107" s="99" t="str">
        <f>IFERROR(IF(VLOOKUP($A107,'Annex 2 EHV charges'!$D:$O,11,FALSE)=0,"",VLOOKUP($A107,'Annex 2 EHV charges'!$D:$O,11,FALSE)),"")</f>
        <v/>
      </c>
      <c r="H107" s="99" t="str">
        <f>IFERROR(IF(VLOOKUP($A107,'Annex 2 EHV charges'!$D:$O,12,FALSE)=0,"",VLOOKUP($A107,'Annex 2 EHV charges'!$D:$O,12,FALSE)),"")</f>
        <v/>
      </c>
    </row>
    <row r="108" spans="1:8" ht="12.75" customHeight="1" x14ac:dyDescent="0.25">
      <c r="A108" s="96" t="str">
        <f t="array" ref="A108">IFERROR(INDEX('Annex 2 EHV charges'!#REF!, MATCH(0, IF(ISBLANK('Annex 2 EHV charges'!#REF!),1, COUNTIF(A$4:$A107, 'Annex 2 EHV charges'!#REF!)), 0)),"")</f>
        <v/>
      </c>
      <c r="B108" s="95" t="str">
        <f>IF($A108="","",VLOOKUP($A108,'Annex 2 EHV charges'!$D:$O,2,0))</f>
        <v/>
      </c>
      <c r="C108" s="96" t="str">
        <f>IF($A108="","",VLOOKUP($A108,'Annex 2 EHV charges'!$D:$O,3,0))</f>
        <v/>
      </c>
      <c r="D108" s="95" t="str">
        <f>IF($A108="","",VLOOKUP($A108,'Annex 2 EHV charges'!$D:$O,4,0))</f>
        <v/>
      </c>
      <c r="E108" s="97" t="str">
        <f>IFERROR(IF(VLOOKUP($A108,'Annex 2 EHV charges'!$D:$O,9,FALSE)=0,"",VLOOKUP($A108,'Annex 2 EHV charges'!$D:$O,9,FALSE)),"")</f>
        <v/>
      </c>
      <c r="F108" s="98" t="str">
        <f>IFERROR(IF(VLOOKUP($A108,'Annex 2 EHV charges'!$D:$O,10,FALSE)=0,"",VLOOKUP($A108,'Annex 2 EHV charges'!$D:$O,10,FALSE)),"")</f>
        <v/>
      </c>
      <c r="G108" s="99" t="str">
        <f>IFERROR(IF(VLOOKUP($A108,'Annex 2 EHV charges'!$D:$O,11,FALSE)=0,"",VLOOKUP($A108,'Annex 2 EHV charges'!$D:$O,11,FALSE)),"")</f>
        <v/>
      </c>
      <c r="H108" s="99" t="str">
        <f>IFERROR(IF(VLOOKUP($A108,'Annex 2 EHV charges'!$D:$O,12,FALSE)=0,"",VLOOKUP($A108,'Annex 2 EHV charges'!$D:$O,12,FALSE)),"")</f>
        <v/>
      </c>
    </row>
    <row r="109" spans="1:8" ht="12.75" customHeight="1" x14ac:dyDescent="0.25">
      <c r="A109" s="96" t="str">
        <f t="array" ref="A109">IFERROR(INDEX('Annex 2 EHV charges'!#REF!, MATCH(0, IF(ISBLANK('Annex 2 EHV charges'!#REF!),1, COUNTIF(A$4:$A108, 'Annex 2 EHV charges'!#REF!)), 0)),"")</f>
        <v/>
      </c>
      <c r="B109" s="95" t="str">
        <f>IF($A109="","",VLOOKUP($A109,'Annex 2 EHV charges'!$D:$O,2,0))</f>
        <v/>
      </c>
      <c r="C109" s="96" t="str">
        <f>IF($A109="","",VLOOKUP($A109,'Annex 2 EHV charges'!$D:$O,3,0))</f>
        <v/>
      </c>
      <c r="D109" s="95" t="str">
        <f>IF($A109="","",VLOOKUP($A109,'Annex 2 EHV charges'!$D:$O,4,0))</f>
        <v/>
      </c>
      <c r="E109" s="97" t="str">
        <f>IFERROR(IF(VLOOKUP($A109,'Annex 2 EHV charges'!$D:$O,9,FALSE)=0,"",VLOOKUP($A109,'Annex 2 EHV charges'!$D:$O,9,FALSE)),"")</f>
        <v/>
      </c>
      <c r="F109" s="98" t="str">
        <f>IFERROR(IF(VLOOKUP($A109,'Annex 2 EHV charges'!$D:$O,10,FALSE)=0,"",VLOOKUP($A109,'Annex 2 EHV charges'!$D:$O,10,FALSE)),"")</f>
        <v/>
      </c>
      <c r="G109" s="99" t="str">
        <f>IFERROR(IF(VLOOKUP($A109,'Annex 2 EHV charges'!$D:$O,11,FALSE)=0,"",VLOOKUP($A109,'Annex 2 EHV charges'!$D:$O,11,FALSE)),"")</f>
        <v/>
      </c>
      <c r="H109" s="99" t="str">
        <f>IFERROR(IF(VLOOKUP($A109,'Annex 2 EHV charges'!$D:$O,12,FALSE)=0,"",VLOOKUP($A109,'Annex 2 EHV charges'!$D:$O,12,FALSE)),"")</f>
        <v/>
      </c>
    </row>
    <row r="110" spans="1:8" ht="12.75" customHeight="1" x14ac:dyDescent="0.25">
      <c r="A110" s="96" t="str">
        <f t="array" ref="A110">IFERROR(INDEX('Annex 2 EHV charges'!#REF!, MATCH(0, IF(ISBLANK('Annex 2 EHV charges'!#REF!),1, COUNTIF(A$4:$A109, 'Annex 2 EHV charges'!#REF!)), 0)),"")</f>
        <v/>
      </c>
      <c r="B110" s="95" t="str">
        <f>IF($A110="","",VLOOKUP($A110,'Annex 2 EHV charges'!$D:$O,2,0))</f>
        <v/>
      </c>
      <c r="C110" s="96" t="str">
        <f>IF($A110="","",VLOOKUP($A110,'Annex 2 EHV charges'!$D:$O,3,0))</f>
        <v/>
      </c>
      <c r="D110" s="95" t="str">
        <f>IF($A110="","",VLOOKUP($A110,'Annex 2 EHV charges'!$D:$O,4,0))</f>
        <v/>
      </c>
      <c r="E110" s="97" t="str">
        <f>IFERROR(IF(VLOOKUP($A110,'Annex 2 EHV charges'!$D:$O,9,FALSE)=0,"",VLOOKUP($A110,'Annex 2 EHV charges'!$D:$O,9,FALSE)),"")</f>
        <v/>
      </c>
      <c r="F110" s="98" t="str">
        <f>IFERROR(IF(VLOOKUP($A110,'Annex 2 EHV charges'!$D:$O,10,FALSE)=0,"",VLOOKUP($A110,'Annex 2 EHV charges'!$D:$O,10,FALSE)),"")</f>
        <v/>
      </c>
      <c r="G110" s="99" t="str">
        <f>IFERROR(IF(VLOOKUP($A110,'Annex 2 EHV charges'!$D:$O,11,FALSE)=0,"",VLOOKUP($A110,'Annex 2 EHV charges'!$D:$O,11,FALSE)),"")</f>
        <v/>
      </c>
      <c r="H110" s="99" t="str">
        <f>IFERROR(IF(VLOOKUP($A110,'Annex 2 EHV charges'!$D:$O,12,FALSE)=0,"",VLOOKUP($A110,'Annex 2 EHV charges'!$D:$O,12,FALSE)),"")</f>
        <v/>
      </c>
    </row>
    <row r="111" spans="1:8" ht="12.75" customHeight="1" x14ac:dyDescent="0.25">
      <c r="A111" s="96" t="str">
        <f t="array" ref="A111">IFERROR(INDEX('Annex 2 EHV charges'!#REF!, MATCH(0, IF(ISBLANK('Annex 2 EHV charges'!#REF!),1, COUNTIF(A$4:$A110, 'Annex 2 EHV charges'!#REF!)), 0)),"")</f>
        <v/>
      </c>
      <c r="B111" s="95" t="str">
        <f>IF($A111="","",VLOOKUP($A111,'Annex 2 EHV charges'!$D:$O,2,0))</f>
        <v/>
      </c>
      <c r="C111" s="96" t="str">
        <f>IF($A111="","",VLOOKUP($A111,'Annex 2 EHV charges'!$D:$O,3,0))</f>
        <v/>
      </c>
      <c r="D111" s="95" t="str">
        <f>IF($A111="","",VLOOKUP($A111,'Annex 2 EHV charges'!$D:$O,4,0))</f>
        <v/>
      </c>
      <c r="E111" s="97" t="str">
        <f>IFERROR(IF(VLOOKUP($A111,'Annex 2 EHV charges'!$D:$O,9,FALSE)=0,"",VLOOKUP($A111,'Annex 2 EHV charges'!$D:$O,9,FALSE)),"")</f>
        <v/>
      </c>
      <c r="F111" s="98" t="str">
        <f>IFERROR(IF(VLOOKUP($A111,'Annex 2 EHV charges'!$D:$O,10,FALSE)=0,"",VLOOKUP($A111,'Annex 2 EHV charges'!$D:$O,10,FALSE)),"")</f>
        <v/>
      </c>
      <c r="G111" s="99" t="str">
        <f>IFERROR(IF(VLOOKUP($A111,'Annex 2 EHV charges'!$D:$O,11,FALSE)=0,"",VLOOKUP($A111,'Annex 2 EHV charges'!$D:$O,11,FALSE)),"")</f>
        <v/>
      </c>
      <c r="H111" s="99" t="str">
        <f>IFERROR(IF(VLOOKUP($A111,'Annex 2 EHV charges'!$D:$O,12,FALSE)=0,"",VLOOKUP($A111,'Annex 2 EHV charges'!$D:$O,12,FALSE)),"")</f>
        <v/>
      </c>
    </row>
    <row r="112" spans="1:8" ht="12.75" customHeight="1" x14ac:dyDescent="0.25">
      <c r="A112" s="96" t="str">
        <f t="array" ref="A112">IFERROR(INDEX('Annex 2 EHV charges'!#REF!, MATCH(0, IF(ISBLANK('Annex 2 EHV charges'!#REF!),1, COUNTIF(A$4:$A111, 'Annex 2 EHV charges'!#REF!)), 0)),"")</f>
        <v/>
      </c>
      <c r="B112" s="95" t="str">
        <f>IF($A112="","",VLOOKUP($A112,'Annex 2 EHV charges'!$D:$O,2,0))</f>
        <v/>
      </c>
      <c r="C112" s="96" t="str">
        <f>IF($A112="","",VLOOKUP($A112,'Annex 2 EHV charges'!$D:$O,3,0))</f>
        <v/>
      </c>
      <c r="D112" s="95" t="str">
        <f>IF($A112="","",VLOOKUP($A112,'Annex 2 EHV charges'!$D:$O,4,0))</f>
        <v/>
      </c>
      <c r="E112" s="97" t="str">
        <f>IFERROR(IF(VLOOKUP($A112,'Annex 2 EHV charges'!$D:$O,9,FALSE)=0,"",VLOOKUP($A112,'Annex 2 EHV charges'!$D:$O,9,FALSE)),"")</f>
        <v/>
      </c>
      <c r="F112" s="98" t="str">
        <f>IFERROR(IF(VLOOKUP($A112,'Annex 2 EHV charges'!$D:$O,10,FALSE)=0,"",VLOOKUP($A112,'Annex 2 EHV charges'!$D:$O,10,FALSE)),"")</f>
        <v/>
      </c>
      <c r="G112" s="99" t="str">
        <f>IFERROR(IF(VLOOKUP($A112,'Annex 2 EHV charges'!$D:$O,11,FALSE)=0,"",VLOOKUP($A112,'Annex 2 EHV charges'!$D:$O,11,FALSE)),"")</f>
        <v/>
      </c>
      <c r="H112" s="99" t="str">
        <f>IFERROR(IF(VLOOKUP($A112,'Annex 2 EHV charges'!$D:$O,12,FALSE)=0,"",VLOOKUP($A112,'Annex 2 EHV charges'!$D:$O,12,FALSE)),"")</f>
        <v/>
      </c>
    </row>
    <row r="113" spans="1:8" ht="12.75" customHeight="1" x14ac:dyDescent="0.25">
      <c r="A113" s="96" t="str">
        <f t="array" ref="A113">IFERROR(INDEX('Annex 2 EHV charges'!#REF!, MATCH(0, IF(ISBLANK('Annex 2 EHV charges'!#REF!),1, COUNTIF(A$4:$A112, 'Annex 2 EHV charges'!#REF!)), 0)),"")</f>
        <v/>
      </c>
      <c r="B113" s="95" t="str">
        <f>IF($A113="","",VLOOKUP($A113,'Annex 2 EHV charges'!$D:$O,2,0))</f>
        <v/>
      </c>
      <c r="C113" s="96" t="str">
        <f>IF($A113="","",VLOOKUP($A113,'Annex 2 EHV charges'!$D:$O,3,0))</f>
        <v/>
      </c>
      <c r="D113" s="95" t="str">
        <f>IF($A113="","",VLOOKUP($A113,'Annex 2 EHV charges'!$D:$O,4,0))</f>
        <v/>
      </c>
      <c r="E113" s="97" t="str">
        <f>IFERROR(IF(VLOOKUP($A113,'Annex 2 EHV charges'!$D:$O,9,FALSE)=0,"",VLOOKUP($A113,'Annex 2 EHV charges'!$D:$O,9,FALSE)),"")</f>
        <v/>
      </c>
      <c r="F113" s="98" t="str">
        <f>IFERROR(IF(VLOOKUP($A113,'Annex 2 EHV charges'!$D:$O,10,FALSE)=0,"",VLOOKUP($A113,'Annex 2 EHV charges'!$D:$O,10,FALSE)),"")</f>
        <v/>
      </c>
      <c r="G113" s="99" t="str">
        <f>IFERROR(IF(VLOOKUP($A113,'Annex 2 EHV charges'!$D:$O,11,FALSE)=0,"",VLOOKUP($A113,'Annex 2 EHV charges'!$D:$O,11,FALSE)),"")</f>
        <v/>
      </c>
      <c r="H113" s="99" t="str">
        <f>IFERROR(IF(VLOOKUP($A113,'Annex 2 EHV charges'!$D:$O,12,FALSE)=0,"",VLOOKUP($A113,'Annex 2 EHV charges'!$D:$O,12,FALSE)),"")</f>
        <v/>
      </c>
    </row>
    <row r="114" spans="1:8" ht="12.75" customHeight="1" x14ac:dyDescent="0.25">
      <c r="A114" s="96" t="str">
        <f t="array" ref="A114">IFERROR(INDEX('Annex 2 EHV charges'!#REF!, MATCH(0, IF(ISBLANK('Annex 2 EHV charges'!#REF!),1, COUNTIF(A$4:$A113, 'Annex 2 EHV charges'!#REF!)), 0)),"")</f>
        <v/>
      </c>
      <c r="B114" s="95" t="str">
        <f>IF($A114="","",VLOOKUP($A114,'Annex 2 EHV charges'!$D:$O,2,0))</f>
        <v/>
      </c>
      <c r="C114" s="96" t="str">
        <f>IF($A114="","",VLOOKUP($A114,'Annex 2 EHV charges'!$D:$O,3,0))</f>
        <v/>
      </c>
      <c r="D114" s="95" t="str">
        <f>IF($A114="","",VLOOKUP($A114,'Annex 2 EHV charges'!$D:$O,4,0))</f>
        <v/>
      </c>
      <c r="E114" s="97" t="str">
        <f>IFERROR(IF(VLOOKUP($A114,'Annex 2 EHV charges'!$D:$O,9,FALSE)=0,"",VLOOKUP($A114,'Annex 2 EHV charges'!$D:$O,9,FALSE)),"")</f>
        <v/>
      </c>
      <c r="F114" s="98" t="str">
        <f>IFERROR(IF(VLOOKUP($A114,'Annex 2 EHV charges'!$D:$O,10,FALSE)=0,"",VLOOKUP($A114,'Annex 2 EHV charges'!$D:$O,10,FALSE)),"")</f>
        <v/>
      </c>
      <c r="G114" s="99" t="str">
        <f>IFERROR(IF(VLOOKUP($A114,'Annex 2 EHV charges'!$D:$O,11,FALSE)=0,"",VLOOKUP($A114,'Annex 2 EHV charges'!$D:$O,11,FALSE)),"")</f>
        <v/>
      </c>
      <c r="H114" s="99" t="str">
        <f>IFERROR(IF(VLOOKUP($A114,'Annex 2 EHV charges'!$D:$O,12,FALSE)=0,"",VLOOKUP($A114,'Annex 2 EHV charges'!$D:$O,12,FALSE)),"")</f>
        <v/>
      </c>
    </row>
    <row r="115" spans="1:8" ht="12.75" customHeight="1" x14ac:dyDescent="0.25">
      <c r="A115" s="96" t="str">
        <f t="array" ref="A115">IFERROR(INDEX('Annex 2 EHV charges'!#REF!, MATCH(0, IF(ISBLANK('Annex 2 EHV charges'!#REF!),1, COUNTIF(A$4:$A114, 'Annex 2 EHV charges'!#REF!)), 0)),"")</f>
        <v/>
      </c>
      <c r="B115" s="95" t="str">
        <f>IF($A115="","",VLOOKUP($A115,'Annex 2 EHV charges'!$D:$O,2,0))</f>
        <v/>
      </c>
      <c r="C115" s="96" t="str">
        <f>IF($A115="","",VLOOKUP($A115,'Annex 2 EHV charges'!$D:$O,3,0))</f>
        <v/>
      </c>
      <c r="D115" s="95" t="str">
        <f>IF($A115="","",VLOOKUP($A115,'Annex 2 EHV charges'!$D:$O,4,0))</f>
        <v/>
      </c>
      <c r="E115" s="97" t="str">
        <f>IFERROR(IF(VLOOKUP($A115,'Annex 2 EHV charges'!$D:$O,9,FALSE)=0,"",VLOOKUP($A115,'Annex 2 EHV charges'!$D:$O,9,FALSE)),"")</f>
        <v/>
      </c>
      <c r="F115" s="98" t="str">
        <f>IFERROR(IF(VLOOKUP($A115,'Annex 2 EHV charges'!$D:$O,10,FALSE)=0,"",VLOOKUP($A115,'Annex 2 EHV charges'!$D:$O,10,FALSE)),"")</f>
        <v/>
      </c>
      <c r="G115" s="99" t="str">
        <f>IFERROR(IF(VLOOKUP($A115,'Annex 2 EHV charges'!$D:$O,11,FALSE)=0,"",VLOOKUP($A115,'Annex 2 EHV charges'!$D:$O,11,FALSE)),"")</f>
        <v/>
      </c>
      <c r="H115" s="99" t="str">
        <f>IFERROR(IF(VLOOKUP($A115,'Annex 2 EHV charges'!$D:$O,12,FALSE)=0,"",VLOOKUP($A115,'Annex 2 EHV charges'!$D:$O,12,FALSE)),"")</f>
        <v/>
      </c>
    </row>
    <row r="116" spans="1:8" ht="12.75" customHeight="1" x14ac:dyDescent="0.25">
      <c r="A116" s="96" t="str">
        <f t="array" ref="A116">IFERROR(INDEX('Annex 2 EHV charges'!#REF!, MATCH(0, IF(ISBLANK('Annex 2 EHV charges'!#REF!),1, COUNTIF(A$4:$A115, 'Annex 2 EHV charges'!#REF!)), 0)),"")</f>
        <v/>
      </c>
      <c r="B116" s="95" t="str">
        <f>IF($A116="","",VLOOKUP($A116,'Annex 2 EHV charges'!$D:$O,2,0))</f>
        <v/>
      </c>
      <c r="C116" s="96" t="str">
        <f>IF($A116="","",VLOOKUP($A116,'Annex 2 EHV charges'!$D:$O,3,0))</f>
        <v/>
      </c>
      <c r="D116" s="95" t="str">
        <f>IF($A116="","",VLOOKUP($A116,'Annex 2 EHV charges'!$D:$O,4,0))</f>
        <v/>
      </c>
      <c r="E116" s="97" t="str">
        <f>IFERROR(IF(VLOOKUP($A116,'Annex 2 EHV charges'!$D:$O,9,FALSE)=0,"",VLOOKUP($A116,'Annex 2 EHV charges'!$D:$O,9,FALSE)),"")</f>
        <v/>
      </c>
      <c r="F116" s="98" t="str">
        <f>IFERROR(IF(VLOOKUP($A116,'Annex 2 EHV charges'!$D:$O,10,FALSE)=0,"",VLOOKUP($A116,'Annex 2 EHV charges'!$D:$O,10,FALSE)),"")</f>
        <v/>
      </c>
      <c r="G116" s="99" t="str">
        <f>IFERROR(IF(VLOOKUP($A116,'Annex 2 EHV charges'!$D:$O,11,FALSE)=0,"",VLOOKUP($A116,'Annex 2 EHV charges'!$D:$O,11,FALSE)),"")</f>
        <v/>
      </c>
      <c r="H116" s="99" t="str">
        <f>IFERROR(IF(VLOOKUP($A116,'Annex 2 EHV charges'!$D:$O,12,FALSE)=0,"",VLOOKUP($A116,'Annex 2 EHV charges'!$D:$O,12,FALSE)),"")</f>
        <v/>
      </c>
    </row>
    <row r="117" spans="1:8" ht="12.75" customHeight="1" x14ac:dyDescent="0.25">
      <c r="A117" s="96" t="str">
        <f t="array" ref="A117">IFERROR(INDEX('Annex 2 EHV charges'!#REF!, MATCH(0, IF(ISBLANK('Annex 2 EHV charges'!#REF!),1, COUNTIF(A$4:$A116, 'Annex 2 EHV charges'!#REF!)), 0)),"")</f>
        <v/>
      </c>
      <c r="B117" s="95" t="str">
        <f>IF($A117="","",VLOOKUP($A117,'Annex 2 EHV charges'!$D:$O,2,0))</f>
        <v/>
      </c>
      <c r="C117" s="96" t="str">
        <f>IF($A117="","",VLOOKUP($A117,'Annex 2 EHV charges'!$D:$O,3,0))</f>
        <v/>
      </c>
      <c r="D117" s="95" t="str">
        <f>IF($A117="","",VLOOKUP($A117,'Annex 2 EHV charges'!$D:$O,4,0))</f>
        <v/>
      </c>
      <c r="E117" s="97" t="str">
        <f>IFERROR(IF(VLOOKUP($A117,'Annex 2 EHV charges'!$D:$O,9,FALSE)=0,"",VLOOKUP($A117,'Annex 2 EHV charges'!$D:$O,9,FALSE)),"")</f>
        <v/>
      </c>
      <c r="F117" s="98" t="str">
        <f>IFERROR(IF(VLOOKUP($A117,'Annex 2 EHV charges'!$D:$O,10,FALSE)=0,"",VLOOKUP($A117,'Annex 2 EHV charges'!$D:$O,10,FALSE)),"")</f>
        <v/>
      </c>
      <c r="G117" s="99" t="str">
        <f>IFERROR(IF(VLOOKUP($A117,'Annex 2 EHV charges'!$D:$O,11,FALSE)=0,"",VLOOKUP($A117,'Annex 2 EHV charges'!$D:$O,11,FALSE)),"")</f>
        <v/>
      </c>
      <c r="H117" s="99" t="str">
        <f>IFERROR(IF(VLOOKUP($A117,'Annex 2 EHV charges'!$D:$O,12,FALSE)=0,"",VLOOKUP($A117,'Annex 2 EHV charges'!$D:$O,12,FALSE)),"")</f>
        <v/>
      </c>
    </row>
    <row r="118" spans="1:8" ht="12.75" customHeight="1" x14ac:dyDescent="0.25">
      <c r="A118" s="96" t="str">
        <f t="array" ref="A118">IFERROR(INDEX('Annex 2 EHV charges'!#REF!, MATCH(0, IF(ISBLANK('Annex 2 EHV charges'!#REF!),1, COUNTIF(A$4:$A117, 'Annex 2 EHV charges'!#REF!)), 0)),"")</f>
        <v/>
      </c>
      <c r="B118" s="95" t="str">
        <f>IF($A118="","",VLOOKUP($A118,'Annex 2 EHV charges'!$D:$O,2,0))</f>
        <v/>
      </c>
      <c r="C118" s="96" t="str">
        <f>IF($A118="","",VLOOKUP($A118,'Annex 2 EHV charges'!$D:$O,3,0))</f>
        <v/>
      </c>
      <c r="D118" s="95" t="str">
        <f>IF($A118="","",VLOOKUP($A118,'Annex 2 EHV charges'!$D:$O,4,0))</f>
        <v/>
      </c>
      <c r="E118" s="97" t="str">
        <f>IFERROR(IF(VLOOKUP($A118,'Annex 2 EHV charges'!$D:$O,9,FALSE)=0,"",VLOOKUP($A118,'Annex 2 EHV charges'!$D:$O,9,FALSE)),"")</f>
        <v/>
      </c>
      <c r="F118" s="98" t="str">
        <f>IFERROR(IF(VLOOKUP($A118,'Annex 2 EHV charges'!$D:$O,10,FALSE)=0,"",VLOOKUP($A118,'Annex 2 EHV charges'!$D:$O,10,FALSE)),"")</f>
        <v/>
      </c>
      <c r="G118" s="99" t="str">
        <f>IFERROR(IF(VLOOKUP($A118,'Annex 2 EHV charges'!$D:$O,11,FALSE)=0,"",VLOOKUP($A118,'Annex 2 EHV charges'!$D:$O,11,FALSE)),"")</f>
        <v/>
      </c>
      <c r="H118" s="99" t="str">
        <f>IFERROR(IF(VLOOKUP($A118,'Annex 2 EHV charges'!$D:$O,12,FALSE)=0,"",VLOOKUP($A118,'Annex 2 EHV charges'!$D:$O,12,FALSE)),"")</f>
        <v/>
      </c>
    </row>
    <row r="119" spans="1:8" ht="12.75" customHeight="1" x14ac:dyDescent="0.25">
      <c r="A119" s="96" t="str">
        <f t="array" ref="A119">IFERROR(INDEX('Annex 2 EHV charges'!#REF!, MATCH(0, IF(ISBLANK('Annex 2 EHV charges'!#REF!),1, COUNTIF(A$4:$A118, 'Annex 2 EHV charges'!#REF!)), 0)),"")</f>
        <v/>
      </c>
      <c r="B119" s="95" t="str">
        <f>IF($A119="","",VLOOKUP($A119,'Annex 2 EHV charges'!$D:$O,2,0))</f>
        <v/>
      </c>
      <c r="C119" s="96" t="str">
        <f>IF($A119="","",VLOOKUP($A119,'Annex 2 EHV charges'!$D:$O,3,0))</f>
        <v/>
      </c>
      <c r="D119" s="95" t="str">
        <f>IF($A119="","",VLOOKUP($A119,'Annex 2 EHV charges'!$D:$O,4,0))</f>
        <v/>
      </c>
      <c r="E119" s="97" t="str">
        <f>IFERROR(IF(VLOOKUP($A119,'Annex 2 EHV charges'!$D:$O,9,FALSE)=0,"",VLOOKUP($A119,'Annex 2 EHV charges'!$D:$O,9,FALSE)),"")</f>
        <v/>
      </c>
      <c r="F119" s="98" t="str">
        <f>IFERROR(IF(VLOOKUP($A119,'Annex 2 EHV charges'!$D:$O,10,FALSE)=0,"",VLOOKUP($A119,'Annex 2 EHV charges'!$D:$O,10,FALSE)),"")</f>
        <v/>
      </c>
      <c r="G119" s="99" t="str">
        <f>IFERROR(IF(VLOOKUP($A119,'Annex 2 EHV charges'!$D:$O,11,FALSE)=0,"",VLOOKUP($A119,'Annex 2 EHV charges'!$D:$O,11,FALSE)),"")</f>
        <v/>
      </c>
      <c r="H119" s="99" t="str">
        <f>IFERROR(IF(VLOOKUP($A119,'Annex 2 EHV charges'!$D:$O,12,FALSE)=0,"",VLOOKUP($A119,'Annex 2 EHV charges'!$D:$O,12,FALSE)),"")</f>
        <v/>
      </c>
    </row>
    <row r="120" spans="1:8" ht="12.75" customHeight="1" x14ac:dyDescent="0.25">
      <c r="A120" s="96" t="str">
        <f t="array" ref="A120">IFERROR(INDEX('Annex 2 EHV charges'!#REF!, MATCH(0, IF(ISBLANK('Annex 2 EHV charges'!#REF!),1, COUNTIF(A$4:$A119, 'Annex 2 EHV charges'!#REF!)), 0)),"")</f>
        <v/>
      </c>
      <c r="B120" s="95" t="str">
        <f>IF($A120="","",VLOOKUP($A120,'Annex 2 EHV charges'!$D:$O,2,0))</f>
        <v/>
      </c>
      <c r="C120" s="96" t="str">
        <f>IF($A120="","",VLOOKUP($A120,'Annex 2 EHV charges'!$D:$O,3,0))</f>
        <v/>
      </c>
      <c r="D120" s="95" t="str">
        <f>IF($A120="","",VLOOKUP($A120,'Annex 2 EHV charges'!$D:$O,4,0))</f>
        <v/>
      </c>
      <c r="E120" s="97" t="str">
        <f>IFERROR(IF(VLOOKUP($A120,'Annex 2 EHV charges'!$D:$O,9,FALSE)=0,"",VLOOKUP($A120,'Annex 2 EHV charges'!$D:$O,9,FALSE)),"")</f>
        <v/>
      </c>
      <c r="F120" s="98" t="str">
        <f>IFERROR(IF(VLOOKUP($A120,'Annex 2 EHV charges'!$D:$O,10,FALSE)=0,"",VLOOKUP($A120,'Annex 2 EHV charges'!$D:$O,10,FALSE)),"")</f>
        <v/>
      </c>
      <c r="G120" s="99" t="str">
        <f>IFERROR(IF(VLOOKUP($A120,'Annex 2 EHV charges'!$D:$O,11,FALSE)=0,"",VLOOKUP($A120,'Annex 2 EHV charges'!$D:$O,11,FALSE)),"")</f>
        <v/>
      </c>
      <c r="H120" s="99" t="str">
        <f>IFERROR(IF(VLOOKUP($A120,'Annex 2 EHV charges'!$D:$O,12,FALSE)=0,"",VLOOKUP($A120,'Annex 2 EHV charges'!$D:$O,12,FALSE)),"")</f>
        <v/>
      </c>
    </row>
    <row r="121" spans="1:8" ht="12.75" customHeight="1" x14ac:dyDescent="0.25">
      <c r="A121" s="96" t="str">
        <f t="array" ref="A121">IFERROR(INDEX('Annex 2 EHV charges'!#REF!, MATCH(0, IF(ISBLANK('Annex 2 EHV charges'!#REF!),1, COUNTIF(A$4:$A120, 'Annex 2 EHV charges'!#REF!)), 0)),"")</f>
        <v/>
      </c>
      <c r="B121" s="95" t="str">
        <f>IF($A121="","",VLOOKUP($A121,'Annex 2 EHV charges'!$D:$O,2,0))</f>
        <v/>
      </c>
      <c r="C121" s="96" t="str">
        <f>IF($A121="","",VLOOKUP($A121,'Annex 2 EHV charges'!$D:$O,3,0))</f>
        <v/>
      </c>
      <c r="D121" s="95" t="str">
        <f>IF($A121="","",VLOOKUP($A121,'Annex 2 EHV charges'!$D:$O,4,0))</f>
        <v/>
      </c>
      <c r="E121" s="97" t="str">
        <f>IFERROR(IF(VLOOKUP($A121,'Annex 2 EHV charges'!$D:$O,9,FALSE)=0,"",VLOOKUP($A121,'Annex 2 EHV charges'!$D:$O,9,FALSE)),"")</f>
        <v/>
      </c>
      <c r="F121" s="98" t="str">
        <f>IFERROR(IF(VLOOKUP($A121,'Annex 2 EHV charges'!$D:$O,10,FALSE)=0,"",VLOOKUP($A121,'Annex 2 EHV charges'!$D:$O,10,FALSE)),"")</f>
        <v/>
      </c>
      <c r="G121" s="99" t="str">
        <f>IFERROR(IF(VLOOKUP($A121,'Annex 2 EHV charges'!$D:$O,11,FALSE)=0,"",VLOOKUP($A121,'Annex 2 EHV charges'!$D:$O,11,FALSE)),"")</f>
        <v/>
      </c>
      <c r="H121" s="99" t="str">
        <f>IFERROR(IF(VLOOKUP($A121,'Annex 2 EHV charges'!$D:$O,12,FALSE)=0,"",VLOOKUP($A121,'Annex 2 EHV charges'!$D:$O,12,FALSE)),"")</f>
        <v/>
      </c>
    </row>
    <row r="122" spans="1:8" ht="12.75" customHeight="1" x14ac:dyDescent="0.25">
      <c r="A122" s="96" t="str">
        <f t="array" ref="A122">IFERROR(INDEX('Annex 2 EHV charges'!#REF!, MATCH(0, IF(ISBLANK('Annex 2 EHV charges'!#REF!),1, COUNTIF(A$4:$A121, 'Annex 2 EHV charges'!#REF!)), 0)),"")</f>
        <v/>
      </c>
      <c r="B122" s="95" t="str">
        <f>IF($A122="","",VLOOKUP($A122,'Annex 2 EHV charges'!$D:$O,2,0))</f>
        <v/>
      </c>
      <c r="C122" s="96" t="str">
        <f>IF($A122="","",VLOOKUP($A122,'Annex 2 EHV charges'!$D:$O,3,0))</f>
        <v/>
      </c>
      <c r="D122" s="95" t="str">
        <f>IF($A122="","",VLOOKUP($A122,'Annex 2 EHV charges'!$D:$O,4,0))</f>
        <v/>
      </c>
      <c r="E122" s="97" t="str">
        <f>IFERROR(IF(VLOOKUP($A122,'Annex 2 EHV charges'!$D:$O,9,FALSE)=0,"",VLOOKUP($A122,'Annex 2 EHV charges'!$D:$O,9,FALSE)),"")</f>
        <v/>
      </c>
      <c r="F122" s="98" t="str">
        <f>IFERROR(IF(VLOOKUP($A122,'Annex 2 EHV charges'!$D:$O,10,FALSE)=0,"",VLOOKUP($A122,'Annex 2 EHV charges'!$D:$O,10,FALSE)),"")</f>
        <v/>
      </c>
      <c r="G122" s="99" t="str">
        <f>IFERROR(IF(VLOOKUP($A122,'Annex 2 EHV charges'!$D:$O,11,FALSE)=0,"",VLOOKUP($A122,'Annex 2 EHV charges'!$D:$O,11,FALSE)),"")</f>
        <v/>
      </c>
      <c r="H122" s="99" t="str">
        <f>IFERROR(IF(VLOOKUP($A122,'Annex 2 EHV charges'!$D:$O,12,FALSE)=0,"",VLOOKUP($A122,'Annex 2 EHV charges'!$D:$O,12,FALSE)),"")</f>
        <v/>
      </c>
    </row>
    <row r="123" spans="1:8" ht="12.75" customHeight="1" x14ac:dyDescent="0.25">
      <c r="A123" s="96" t="str">
        <f t="array" ref="A123">IFERROR(INDEX('Annex 2 EHV charges'!#REF!, MATCH(0, IF(ISBLANK('Annex 2 EHV charges'!#REF!),1, COUNTIF(A$4:$A122, 'Annex 2 EHV charges'!#REF!)), 0)),"")</f>
        <v/>
      </c>
      <c r="B123" s="95" t="str">
        <f>IF($A123="","",VLOOKUP($A123,'Annex 2 EHV charges'!$D:$O,2,0))</f>
        <v/>
      </c>
      <c r="C123" s="96" t="str">
        <f>IF($A123="","",VLOOKUP($A123,'Annex 2 EHV charges'!$D:$O,3,0))</f>
        <v/>
      </c>
      <c r="D123" s="95" t="str">
        <f>IF($A123="","",VLOOKUP($A123,'Annex 2 EHV charges'!$D:$O,4,0))</f>
        <v/>
      </c>
      <c r="E123" s="97" t="str">
        <f>IFERROR(IF(VLOOKUP($A123,'Annex 2 EHV charges'!$D:$O,9,FALSE)=0,"",VLOOKUP($A123,'Annex 2 EHV charges'!$D:$O,9,FALSE)),"")</f>
        <v/>
      </c>
      <c r="F123" s="98" t="str">
        <f>IFERROR(IF(VLOOKUP($A123,'Annex 2 EHV charges'!$D:$O,10,FALSE)=0,"",VLOOKUP($A123,'Annex 2 EHV charges'!$D:$O,10,FALSE)),"")</f>
        <v/>
      </c>
      <c r="G123" s="99" t="str">
        <f>IFERROR(IF(VLOOKUP($A123,'Annex 2 EHV charges'!$D:$O,11,FALSE)=0,"",VLOOKUP($A123,'Annex 2 EHV charges'!$D:$O,11,FALSE)),"")</f>
        <v/>
      </c>
      <c r="H123" s="99" t="str">
        <f>IFERROR(IF(VLOOKUP($A123,'Annex 2 EHV charges'!$D:$O,12,FALSE)=0,"",VLOOKUP($A123,'Annex 2 EHV charges'!$D:$O,12,FALSE)),"")</f>
        <v/>
      </c>
    </row>
    <row r="124" spans="1:8" ht="12.75" customHeight="1" x14ac:dyDescent="0.25">
      <c r="A124" s="96" t="str">
        <f t="array" ref="A124">IFERROR(INDEX('Annex 2 EHV charges'!#REF!, MATCH(0, IF(ISBLANK('Annex 2 EHV charges'!#REF!),1, COUNTIF(A$4:$A123, 'Annex 2 EHV charges'!#REF!)), 0)),"")</f>
        <v/>
      </c>
      <c r="B124" s="95" t="str">
        <f>IF($A124="","",VLOOKUP($A124,'Annex 2 EHV charges'!$D:$O,2,0))</f>
        <v/>
      </c>
      <c r="C124" s="96" t="str">
        <f>IF($A124="","",VLOOKUP($A124,'Annex 2 EHV charges'!$D:$O,3,0))</f>
        <v/>
      </c>
      <c r="D124" s="95" t="str">
        <f>IF($A124="","",VLOOKUP($A124,'Annex 2 EHV charges'!$D:$O,4,0))</f>
        <v/>
      </c>
      <c r="E124" s="97" t="str">
        <f>IFERROR(IF(VLOOKUP($A124,'Annex 2 EHV charges'!$D:$O,9,FALSE)=0,"",VLOOKUP($A124,'Annex 2 EHV charges'!$D:$O,9,FALSE)),"")</f>
        <v/>
      </c>
      <c r="F124" s="98" t="str">
        <f>IFERROR(IF(VLOOKUP($A124,'Annex 2 EHV charges'!$D:$O,10,FALSE)=0,"",VLOOKUP($A124,'Annex 2 EHV charges'!$D:$O,10,FALSE)),"")</f>
        <v/>
      </c>
      <c r="G124" s="99" t="str">
        <f>IFERROR(IF(VLOOKUP($A124,'Annex 2 EHV charges'!$D:$O,11,FALSE)=0,"",VLOOKUP($A124,'Annex 2 EHV charges'!$D:$O,11,FALSE)),"")</f>
        <v/>
      </c>
      <c r="H124" s="99" t="str">
        <f>IFERROR(IF(VLOOKUP($A124,'Annex 2 EHV charges'!$D:$O,12,FALSE)=0,"",VLOOKUP($A124,'Annex 2 EHV charges'!$D:$O,12,FALSE)),"")</f>
        <v/>
      </c>
    </row>
    <row r="125" spans="1:8" ht="12.75" customHeight="1" x14ac:dyDescent="0.25">
      <c r="A125" s="96" t="str">
        <f t="array" ref="A125">IFERROR(INDEX('Annex 2 EHV charges'!#REF!, MATCH(0, IF(ISBLANK('Annex 2 EHV charges'!#REF!),1, COUNTIF(A$4:$A124, 'Annex 2 EHV charges'!#REF!)), 0)),"")</f>
        <v/>
      </c>
      <c r="B125" s="95" t="str">
        <f>IF($A125="","",VLOOKUP($A125,'Annex 2 EHV charges'!$D:$O,2,0))</f>
        <v/>
      </c>
      <c r="C125" s="96" t="str">
        <f>IF($A125="","",VLOOKUP($A125,'Annex 2 EHV charges'!$D:$O,3,0))</f>
        <v/>
      </c>
      <c r="D125" s="95" t="str">
        <f>IF($A125="","",VLOOKUP($A125,'Annex 2 EHV charges'!$D:$O,4,0))</f>
        <v/>
      </c>
      <c r="E125" s="97" t="str">
        <f>IFERROR(IF(VLOOKUP($A125,'Annex 2 EHV charges'!$D:$O,9,FALSE)=0,"",VLOOKUP($A125,'Annex 2 EHV charges'!$D:$O,9,FALSE)),"")</f>
        <v/>
      </c>
      <c r="F125" s="98" t="str">
        <f>IFERROR(IF(VLOOKUP($A125,'Annex 2 EHV charges'!$D:$O,10,FALSE)=0,"",VLOOKUP($A125,'Annex 2 EHV charges'!$D:$O,10,FALSE)),"")</f>
        <v/>
      </c>
      <c r="G125" s="99" t="str">
        <f>IFERROR(IF(VLOOKUP($A125,'Annex 2 EHV charges'!$D:$O,11,FALSE)=0,"",VLOOKUP($A125,'Annex 2 EHV charges'!$D:$O,11,FALSE)),"")</f>
        <v/>
      </c>
      <c r="H125" s="99" t="str">
        <f>IFERROR(IF(VLOOKUP($A125,'Annex 2 EHV charges'!$D:$O,12,FALSE)=0,"",VLOOKUP($A125,'Annex 2 EHV charges'!$D:$O,12,FALSE)),"")</f>
        <v/>
      </c>
    </row>
    <row r="126" spans="1:8" ht="12.75" customHeight="1" x14ac:dyDescent="0.25">
      <c r="A126" s="96" t="str">
        <f t="array" ref="A126">IFERROR(INDEX('Annex 2 EHV charges'!#REF!, MATCH(0, IF(ISBLANK('Annex 2 EHV charges'!#REF!),1, COUNTIF(A$4:$A125, 'Annex 2 EHV charges'!#REF!)), 0)),"")</f>
        <v/>
      </c>
      <c r="B126" s="95" t="str">
        <f>IF($A126="","",VLOOKUP($A126,'Annex 2 EHV charges'!$D:$O,2,0))</f>
        <v/>
      </c>
      <c r="C126" s="96" t="str">
        <f>IF($A126="","",VLOOKUP($A126,'Annex 2 EHV charges'!$D:$O,3,0))</f>
        <v/>
      </c>
      <c r="D126" s="95" t="str">
        <f>IF($A126="","",VLOOKUP($A126,'Annex 2 EHV charges'!$D:$O,4,0))</f>
        <v/>
      </c>
      <c r="E126" s="97" t="str">
        <f>IFERROR(IF(VLOOKUP($A126,'Annex 2 EHV charges'!$D:$O,9,FALSE)=0,"",VLOOKUP($A126,'Annex 2 EHV charges'!$D:$O,9,FALSE)),"")</f>
        <v/>
      </c>
      <c r="F126" s="98" t="str">
        <f>IFERROR(IF(VLOOKUP($A126,'Annex 2 EHV charges'!$D:$O,10,FALSE)=0,"",VLOOKUP($A126,'Annex 2 EHV charges'!$D:$O,10,FALSE)),"")</f>
        <v/>
      </c>
      <c r="G126" s="99" t="str">
        <f>IFERROR(IF(VLOOKUP($A126,'Annex 2 EHV charges'!$D:$O,11,FALSE)=0,"",VLOOKUP($A126,'Annex 2 EHV charges'!$D:$O,11,FALSE)),"")</f>
        <v/>
      </c>
      <c r="H126" s="99" t="str">
        <f>IFERROR(IF(VLOOKUP($A126,'Annex 2 EHV charges'!$D:$O,12,FALSE)=0,"",VLOOKUP($A126,'Annex 2 EHV charges'!$D:$O,12,FALSE)),"")</f>
        <v/>
      </c>
    </row>
    <row r="127" spans="1:8" ht="12.75" customHeight="1" x14ac:dyDescent="0.25">
      <c r="A127" s="96" t="str">
        <f t="array" ref="A127">IFERROR(INDEX('Annex 2 EHV charges'!#REF!, MATCH(0, IF(ISBLANK('Annex 2 EHV charges'!#REF!),1, COUNTIF(A$4:$A126, 'Annex 2 EHV charges'!#REF!)), 0)),"")</f>
        <v/>
      </c>
      <c r="B127" s="95" t="str">
        <f>IF($A127="","",VLOOKUP($A127,'Annex 2 EHV charges'!$D:$O,2,0))</f>
        <v/>
      </c>
      <c r="C127" s="96" t="str">
        <f>IF($A127="","",VLOOKUP($A127,'Annex 2 EHV charges'!$D:$O,3,0))</f>
        <v/>
      </c>
      <c r="D127" s="95" t="str">
        <f>IF($A127="","",VLOOKUP($A127,'Annex 2 EHV charges'!$D:$O,4,0))</f>
        <v/>
      </c>
      <c r="E127" s="97" t="str">
        <f>IFERROR(IF(VLOOKUP($A127,'Annex 2 EHV charges'!$D:$O,9,FALSE)=0,"",VLOOKUP($A127,'Annex 2 EHV charges'!$D:$O,9,FALSE)),"")</f>
        <v/>
      </c>
      <c r="F127" s="98" t="str">
        <f>IFERROR(IF(VLOOKUP($A127,'Annex 2 EHV charges'!$D:$O,10,FALSE)=0,"",VLOOKUP($A127,'Annex 2 EHV charges'!$D:$O,10,FALSE)),"")</f>
        <v/>
      </c>
      <c r="G127" s="99" t="str">
        <f>IFERROR(IF(VLOOKUP($A127,'Annex 2 EHV charges'!$D:$O,11,FALSE)=0,"",VLOOKUP($A127,'Annex 2 EHV charges'!$D:$O,11,FALSE)),"")</f>
        <v/>
      </c>
      <c r="H127" s="99" t="str">
        <f>IFERROR(IF(VLOOKUP($A127,'Annex 2 EHV charges'!$D:$O,12,FALSE)=0,"",VLOOKUP($A127,'Annex 2 EHV charges'!$D:$O,12,FALSE)),"")</f>
        <v/>
      </c>
    </row>
    <row r="128" spans="1:8" ht="12.75" customHeight="1" x14ac:dyDescent="0.25">
      <c r="A128" s="96" t="str">
        <f t="array" ref="A128">IFERROR(INDEX('Annex 2 EHV charges'!#REF!, MATCH(0, IF(ISBLANK('Annex 2 EHV charges'!#REF!),1, COUNTIF(A$4:$A127, 'Annex 2 EHV charges'!#REF!)), 0)),"")</f>
        <v/>
      </c>
      <c r="B128" s="95" t="str">
        <f>IF($A128="","",VLOOKUP($A128,'Annex 2 EHV charges'!$D:$O,2,0))</f>
        <v/>
      </c>
      <c r="C128" s="96" t="str">
        <f>IF($A128="","",VLOOKUP($A128,'Annex 2 EHV charges'!$D:$O,3,0))</f>
        <v/>
      </c>
      <c r="D128" s="95" t="str">
        <f>IF($A128="","",VLOOKUP($A128,'Annex 2 EHV charges'!$D:$O,4,0))</f>
        <v/>
      </c>
      <c r="E128" s="97" t="str">
        <f>IFERROR(IF(VLOOKUP($A128,'Annex 2 EHV charges'!$D:$O,9,FALSE)=0,"",VLOOKUP($A128,'Annex 2 EHV charges'!$D:$O,9,FALSE)),"")</f>
        <v/>
      </c>
      <c r="F128" s="98" t="str">
        <f>IFERROR(IF(VLOOKUP($A128,'Annex 2 EHV charges'!$D:$O,10,FALSE)=0,"",VLOOKUP($A128,'Annex 2 EHV charges'!$D:$O,10,FALSE)),"")</f>
        <v/>
      </c>
      <c r="G128" s="99" t="str">
        <f>IFERROR(IF(VLOOKUP($A128,'Annex 2 EHV charges'!$D:$O,11,FALSE)=0,"",VLOOKUP($A128,'Annex 2 EHV charges'!$D:$O,11,FALSE)),"")</f>
        <v/>
      </c>
      <c r="H128" s="99" t="str">
        <f>IFERROR(IF(VLOOKUP($A128,'Annex 2 EHV charges'!$D:$O,12,FALSE)=0,"",VLOOKUP($A128,'Annex 2 EHV charges'!$D:$O,12,FALSE)),"")</f>
        <v/>
      </c>
    </row>
    <row r="129" spans="1:8" ht="12.75" customHeight="1" x14ac:dyDescent="0.25">
      <c r="A129" s="96" t="str">
        <f t="array" ref="A129">IFERROR(INDEX('Annex 2 EHV charges'!#REF!, MATCH(0, IF(ISBLANK('Annex 2 EHV charges'!#REF!),1, COUNTIF(A$4:$A128, 'Annex 2 EHV charges'!#REF!)), 0)),"")</f>
        <v/>
      </c>
      <c r="B129" s="95" t="str">
        <f>IF($A129="","",VLOOKUP($A129,'Annex 2 EHV charges'!$D:$O,2,0))</f>
        <v/>
      </c>
      <c r="C129" s="96" t="str">
        <f>IF($A129="","",VLOOKUP($A129,'Annex 2 EHV charges'!$D:$O,3,0))</f>
        <v/>
      </c>
      <c r="D129" s="95" t="str">
        <f>IF($A129="","",VLOOKUP($A129,'Annex 2 EHV charges'!$D:$O,4,0))</f>
        <v/>
      </c>
      <c r="E129" s="97" t="str">
        <f>IFERROR(IF(VLOOKUP($A129,'Annex 2 EHV charges'!$D:$O,9,FALSE)=0,"",VLOOKUP($A129,'Annex 2 EHV charges'!$D:$O,9,FALSE)),"")</f>
        <v/>
      </c>
      <c r="F129" s="98" t="str">
        <f>IFERROR(IF(VLOOKUP($A129,'Annex 2 EHV charges'!$D:$O,10,FALSE)=0,"",VLOOKUP($A129,'Annex 2 EHV charges'!$D:$O,10,FALSE)),"")</f>
        <v/>
      </c>
      <c r="G129" s="99" t="str">
        <f>IFERROR(IF(VLOOKUP($A129,'Annex 2 EHV charges'!$D:$O,11,FALSE)=0,"",VLOOKUP($A129,'Annex 2 EHV charges'!$D:$O,11,FALSE)),"")</f>
        <v/>
      </c>
      <c r="H129" s="99" t="str">
        <f>IFERROR(IF(VLOOKUP($A129,'Annex 2 EHV charges'!$D:$O,12,FALSE)=0,"",VLOOKUP($A129,'Annex 2 EHV charges'!$D:$O,12,FALSE)),"")</f>
        <v/>
      </c>
    </row>
    <row r="130" spans="1:8" ht="12.75" customHeight="1" x14ac:dyDescent="0.25">
      <c r="A130" s="96" t="str">
        <f t="array" ref="A130">IFERROR(INDEX('Annex 2 EHV charges'!#REF!, MATCH(0, IF(ISBLANK('Annex 2 EHV charges'!#REF!),1, COUNTIF(A$4:$A129, 'Annex 2 EHV charges'!#REF!)), 0)),"")</f>
        <v/>
      </c>
      <c r="B130" s="95" t="str">
        <f>IF($A130="","",VLOOKUP($A130,'Annex 2 EHV charges'!$D:$O,2,0))</f>
        <v/>
      </c>
      <c r="C130" s="96" t="str">
        <f>IF($A130="","",VLOOKUP($A130,'Annex 2 EHV charges'!$D:$O,3,0))</f>
        <v/>
      </c>
      <c r="D130" s="95" t="str">
        <f>IF($A130="","",VLOOKUP($A130,'Annex 2 EHV charges'!$D:$O,4,0))</f>
        <v/>
      </c>
      <c r="E130" s="97" t="str">
        <f>IFERROR(IF(VLOOKUP($A130,'Annex 2 EHV charges'!$D:$O,9,FALSE)=0,"",VLOOKUP($A130,'Annex 2 EHV charges'!$D:$O,9,FALSE)),"")</f>
        <v/>
      </c>
      <c r="F130" s="98" t="str">
        <f>IFERROR(IF(VLOOKUP($A130,'Annex 2 EHV charges'!$D:$O,10,FALSE)=0,"",VLOOKUP($A130,'Annex 2 EHV charges'!$D:$O,10,FALSE)),"")</f>
        <v/>
      </c>
      <c r="G130" s="99" t="str">
        <f>IFERROR(IF(VLOOKUP($A130,'Annex 2 EHV charges'!$D:$O,11,FALSE)=0,"",VLOOKUP($A130,'Annex 2 EHV charges'!$D:$O,11,FALSE)),"")</f>
        <v/>
      </c>
      <c r="H130" s="99" t="str">
        <f>IFERROR(IF(VLOOKUP($A130,'Annex 2 EHV charges'!$D:$O,12,FALSE)=0,"",VLOOKUP($A130,'Annex 2 EHV charges'!$D:$O,12,FALSE)),"")</f>
        <v/>
      </c>
    </row>
    <row r="131" spans="1:8" ht="12.75" customHeight="1" x14ac:dyDescent="0.25">
      <c r="A131" s="96" t="str">
        <f t="array" ref="A131">IFERROR(INDEX('Annex 2 EHV charges'!#REF!, MATCH(0, IF(ISBLANK('Annex 2 EHV charges'!#REF!),1, COUNTIF(A$4:$A130, 'Annex 2 EHV charges'!#REF!)), 0)),"")</f>
        <v/>
      </c>
      <c r="B131" s="95" t="str">
        <f>IF($A131="","",VLOOKUP($A131,'Annex 2 EHV charges'!$D:$O,2,0))</f>
        <v/>
      </c>
      <c r="C131" s="96" t="str">
        <f>IF($A131="","",VLOOKUP($A131,'Annex 2 EHV charges'!$D:$O,3,0))</f>
        <v/>
      </c>
      <c r="D131" s="95" t="str">
        <f>IF($A131="","",VLOOKUP($A131,'Annex 2 EHV charges'!$D:$O,4,0))</f>
        <v/>
      </c>
      <c r="E131" s="97" t="str">
        <f>IFERROR(IF(VLOOKUP($A131,'Annex 2 EHV charges'!$D:$O,9,FALSE)=0,"",VLOOKUP($A131,'Annex 2 EHV charges'!$D:$O,9,FALSE)),"")</f>
        <v/>
      </c>
      <c r="F131" s="98" t="str">
        <f>IFERROR(IF(VLOOKUP($A131,'Annex 2 EHV charges'!$D:$O,10,FALSE)=0,"",VLOOKUP($A131,'Annex 2 EHV charges'!$D:$O,10,FALSE)),"")</f>
        <v/>
      </c>
      <c r="G131" s="99" t="str">
        <f>IFERROR(IF(VLOOKUP($A131,'Annex 2 EHV charges'!$D:$O,11,FALSE)=0,"",VLOOKUP($A131,'Annex 2 EHV charges'!$D:$O,11,FALSE)),"")</f>
        <v/>
      </c>
      <c r="H131" s="99" t="str">
        <f>IFERROR(IF(VLOOKUP($A131,'Annex 2 EHV charges'!$D:$O,12,FALSE)=0,"",VLOOKUP($A131,'Annex 2 EHV charges'!$D:$O,12,FALSE)),"")</f>
        <v/>
      </c>
    </row>
    <row r="132" spans="1:8" ht="12.75" customHeight="1" x14ac:dyDescent="0.25">
      <c r="A132" s="96" t="str">
        <f t="array" ref="A132">IFERROR(INDEX('Annex 2 EHV charges'!#REF!, MATCH(0, IF(ISBLANK('Annex 2 EHV charges'!#REF!),1, COUNTIF(A$4:$A131, 'Annex 2 EHV charges'!#REF!)), 0)),"")</f>
        <v/>
      </c>
      <c r="B132" s="95" t="str">
        <f>IF($A132="","",VLOOKUP($A132,'Annex 2 EHV charges'!$D:$O,2,0))</f>
        <v/>
      </c>
      <c r="C132" s="96" t="str">
        <f>IF($A132="","",VLOOKUP($A132,'Annex 2 EHV charges'!$D:$O,3,0))</f>
        <v/>
      </c>
      <c r="D132" s="95" t="str">
        <f>IF($A132="","",VLOOKUP($A132,'Annex 2 EHV charges'!$D:$O,4,0))</f>
        <v/>
      </c>
      <c r="E132" s="97" t="str">
        <f>IFERROR(IF(VLOOKUP($A132,'Annex 2 EHV charges'!$D:$O,9,FALSE)=0,"",VLOOKUP($A132,'Annex 2 EHV charges'!$D:$O,9,FALSE)),"")</f>
        <v/>
      </c>
      <c r="F132" s="98" t="str">
        <f>IFERROR(IF(VLOOKUP($A132,'Annex 2 EHV charges'!$D:$O,10,FALSE)=0,"",VLOOKUP($A132,'Annex 2 EHV charges'!$D:$O,10,FALSE)),"")</f>
        <v/>
      </c>
      <c r="G132" s="99" t="str">
        <f>IFERROR(IF(VLOOKUP($A132,'Annex 2 EHV charges'!$D:$O,11,FALSE)=0,"",VLOOKUP($A132,'Annex 2 EHV charges'!$D:$O,11,FALSE)),"")</f>
        <v/>
      </c>
      <c r="H132" s="99" t="str">
        <f>IFERROR(IF(VLOOKUP($A132,'Annex 2 EHV charges'!$D:$O,12,FALSE)=0,"",VLOOKUP($A132,'Annex 2 EHV charges'!$D:$O,12,FALSE)),"")</f>
        <v/>
      </c>
    </row>
    <row r="133" spans="1:8" ht="12.75" customHeight="1" x14ac:dyDescent="0.25">
      <c r="A133" s="96" t="str">
        <f t="array" ref="A133">IFERROR(INDEX('Annex 2 EHV charges'!#REF!, MATCH(0, IF(ISBLANK('Annex 2 EHV charges'!#REF!),1, COUNTIF(A$4:$A132, 'Annex 2 EHV charges'!#REF!)), 0)),"")</f>
        <v/>
      </c>
      <c r="B133" s="95" t="str">
        <f>IF($A133="","",VLOOKUP($A133,'Annex 2 EHV charges'!$D:$O,2,0))</f>
        <v/>
      </c>
      <c r="C133" s="96" t="str">
        <f>IF($A133="","",VLOOKUP($A133,'Annex 2 EHV charges'!$D:$O,3,0))</f>
        <v/>
      </c>
      <c r="D133" s="95" t="str">
        <f>IF($A133="","",VLOOKUP($A133,'Annex 2 EHV charges'!$D:$O,4,0))</f>
        <v/>
      </c>
      <c r="E133" s="97" t="str">
        <f>IFERROR(IF(VLOOKUP($A133,'Annex 2 EHV charges'!$D:$O,9,FALSE)=0,"",VLOOKUP($A133,'Annex 2 EHV charges'!$D:$O,9,FALSE)),"")</f>
        <v/>
      </c>
      <c r="F133" s="98" t="str">
        <f>IFERROR(IF(VLOOKUP($A133,'Annex 2 EHV charges'!$D:$O,10,FALSE)=0,"",VLOOKUP($A133,'Annex 2 EHV charges'!$D:$O,10,FALSE)),"")</f>
        <v/>
      </c>
      <c r="G133" s="99" t="str">
        <f>IFERROR(IF(VLOOKUP($A133,'Annex 2 EHV charges'!$D:$O,11,FALSE)=0,"",VLOOKUP($A133,'Annex 2 EHV charges'!$D:$O,11,FALSE)),"")</f>
        <v/>
      </c>
      <c r="H133" s="99" t="str">
        <f>IFERROR(IF(VLOOKUP($A133,'Annex 2 EHV charges'!$D:$O,12,FALSE)=0,"",VLOOKUP($A133,'Annex 2 EHV charges'!$D:$O,12,FALSE)),"")</f>
        <v/>
      </c>
    </row>
    <row r="134" spans="1:8" ht="12.75" customHeight="1" x14ac:dyDescent="0.25">
      <c r="A134" s="96" t="str">
        <f t="array" ref="A134">IFERROR(INDEX('Annex 2 EHV charges'!#REF!, MATCH(0, IF(ISBLANK('Annex 2 EHV charges'!#REF!),1, COUNTIF(A$4:$A133, 'Annex 2 EHV charges'!#REF!)), 0)),"")</f>
        <v/>
      </c>
      <c r="B134" s="95" t="str">
        <f>IF($A134="","",VLOOKUP($A134,'Annex 2 EHV charges'!$D:$O,2,0))</f>
        <v/>
      </c>
      <c r="C134" s="96" t="str">
        <f>IF($A134="","",VLOOKUP($A134,'Annex 2 EHV charges'!$D:$O,3,0))</f>
        <v/>
      </c>
      <c r="D134" s="95" t="str">
        <f>IF($A134="","",VLOOKUP($A134,'Annex 2 EHV charges'!$D:$O,4,0))</f>
        <v/>
      </c>
      <c r="E134" s="97" t="str">
        <f>IFERROR(IF(VLOOKUP($A134,'Annex 2 EHV charges'!$D:$O,9,FALSE)=0,"",VLOOKUP($A134,'Annex 2 EHV charges'!$D:$O,9,FALSE)),"")</f>
        <v/>
      </c>
      <c r="F134" s="98" t="str">
        <f>IFERROR(IF(VLOOKUP($A134,'Annex 2 EHV charges'!$D:$O,10,FALSE)=0,"",VLOOKUP($A134,'Annex 2 EHV charges'!$D:$O,10,FALSE)),"")</f>
        <v/>
      </c>
      <c r="G134" s="99" t="str">
        <f>IFERROR(IF(VLOOKUP($A134,'Annex 2 EHV charges'!$D:$O,11,FALSE)=0,"",VLOOKUP($A134,'Annex 2 EHV charges'!$D:$O,11,FALSE)),"")</f>
        <v/>
      </c>
      <c r="H134" s="99" t="str">
        <f>IFERROR(IF(VLOOKUP($A134,'Annex 2 EHV charges'!$D:$O,12,FALSE)=0,"",VLOOKUP($A134,'Annex 2 EHV charges'!$D:$O,12,FALSE)),"")</f>
        <v/>
      </c>
    </row>
    <row r="135" spans="1:8" ht="12.75" customHeight="1" x14ac:dyDescent="0.25">
      <c r="A135" s="96" t="str">
        <f t="array" ref="A135">IFERROR(INDEX('Annex 2 EHV charges'!#REF!, MATCH(0, IF(ISBLANK('Annex 2 EHV charges'!#REF!),1, COUNTIF(A$4:$A134, 'Annex 2 EHV charges'!#REF!)), 0)),"")</f>
        <v/>
      </c>
      <c r="B135" s="95" t="str">
        <f>IF($A135="","",VLOOKUP($A135,'Annex 2 EHV charges'!$D:$O,2,0))</f>
        <v/>
      </c>
      <c r="C135" s="96" t="str">
        <f>IF($A135="","",VLOOKUP($A135,'Annex 2 EHV charges'!$D:$O,3,0))</f>
        <v/>
      </c>
      <c r="D135" s="95" t="str">
        <f>IF($A135="","",VLOOKUP($A135,'Annex 2 EHV charges'!$D:$O,4,0))</f>
        <v/>
      </c>
      <c r="E135" s="97" t="str">
        <f>IFERROR(IF(VLOOKUP($A135,'Annex 2 EHV charges'!$D:$O,9,FALSE)=0,"",VLOOKUP($A135,'Annex 2 EHV charges'!$D:$O,9,FALSE)),"")</f>
        <v/>
      </c>
      <c r="F135" s="98" t="str">
        <f>IFERROR(IF(VLOOKUP($A135,'Annex 2 EHV charges'!$D:$O,10,FALSE)=0,"",VLOOKUP($A135,'Annex 2 EHV charges'!$D:$O,10,FALSE)),"")</f>
        <v/>
      </c>
      <c r="G135" s="99" t="str">
        <f>IFERROR(IF(VLOOKUP($A135,'Annex 2 EHV charges'!$D:$O,11,FALSE)=0,"",VLOOKUP($A135,'Annex 2 EHV charges'!$D:$O,11,FALSE)),"")</f>
        <v/>
      </c>
      <c r="H135" s="99" t="str">
        <f>IFERROR(IF(VLOOKUP($A135,'Annex 2 EHV charges'!$D:$O,12,FALSE)=0,"",VLOOKUP($A135,'Annex 2 EHV charges'!$D:$O,12,FALSE)),"")</f>
        <v/>
      </c>
    </row>
    <row r="136" spans="1:8" ht="12.75" customHeight="1" x14ac:dyDescent="0.25">
      <c r="A136" s="96" t="str">
        <f t="array" ref="A136">IFERROR(INDEX('Annex 2 EHV charges'!#REF!, MATCH(0, IF(ISBLANK('Annex 2 EHV charges'!#REF!),1, COUNTIF(A$4:$A135, 'Annex 2 EHV charges'!#REF!)), 0)),"")</f>
        <v/>
      </c>
      <c r="B136" s="95" t="str">
        <f>IF($A136="","",VLOOKUP($A136,'Annex 2 EHV charges'!$D:$O,2,0))</f>
        <v/>
      </c>
      <c r="C136" s="96" t="str">
        <f>IF($A136="","",VLOOKUP($A136,'Annex 2 EHV charges'!$D:$O,3,0))</f>
        <v/>
      </c>
      <c r="D136" s="95" t="str">
        <f>IF($A136="","",VLOOKUP($A136,'Annex 2 EHV charges'!$D:$O,4,0))</f>
        <v/>
      </c>
      <c r="E136" s="97" t="str">
        <f>IFERROR(IF(VLOOKUP($A136,'Annex 2 EHV charges'!$D:$O,9,FALSE)=0,"",VLOOKUP($A136,'Annex 2 EHV charges'!$D:$O,9,FALSE)),"")</f>
        <v/>
      </c>
      <c r="F136" s="98" t="str">
        <f>IFERROR(IF(VLOOKUP($A136,'Annex 2 EHV charges'!$D:$O,10,FALSE)=0,"",VLOOKUP($A136,'Annex 2 EHV charges'!$D:$O,10,FALSE)),"")</f>
        <v/>
      </c>
      <c r="G136" s="99" t="str">
        <f>IFERROR(IF(VLOOKUP($A136,'Annex 2 EHV charges'!$D:$O,11,FALSE)=0,"",VLOOKUP($A136,'Annex 2 EHV charges'!$D:$O,11,FALSE)),"")</f>
        <v/>
      </c>
      <c r="H136" s="99" t="str">
        <f>IFERROR(IF(VLOOKUP($A136,'Annex 2 EHV charges'!$D:$O,12,FALSE)=0,"",VLOOKUP($A136,'Annex 2 EHV charges'!$D:$O,12,FALSE)),"")</f>
        <v/>
      </c>
    </row>
    <row r="137" spans="1:8" ht="12.75" customHeight="1" x14ac:dyDescent="0.25">
      <c r="A137" s="96" t="str">
        <f t="array" ref="A137">IFERROR(INDEX('Annex 2 EHV charges'!#REF!, MATCH(0, IF(ISBLANK('Annex 2 EHV charges'!#REF!),1, COUNTIF(A$4:$A136, 'Annex 2 EHV charges'!#REF!)), 0)),"")</f>
        <v/>
      </c>
      <c r="B137" s="95" t="str">
        <f>IF($A137="","",VLOOKUP($A137,'Annex 2 EHV charges'!$D:$O,2,0))</f>
        <v/>
      </c>
      <c r="C137" s="96" t="str">
        <f>IF($A137="","",VLOOKUP($A137,'Annex 2 EHV charges'!$D:$O,3,0))</f>
        <v/>
      </c>
      <c r="D137" s="95" t="str">
        <f>IF($A137="","",VLOOKUP($A137,'Annex 2 EHV charges'!$D:$O,4,0))</f>
        <v/>
      </c>
      <c r="E137" s="97" t="str">
        <f>IFERROR(IF(VLOOKUP($A137,'Annex 2 EHV charges'!$D:$O,9,FALSE)=0,"",VLOOKUP($A137,'Annex 2 EHV charges'!$D:$O,9,FALSE)),"")</f>
        <v/>
      </c>
      <c r="F137" s="98" t="str">
        <f>IFERROR(IF(VLOOKUP($A137,'Annex 2 EHV charges'!$D:$O,10,FALSE)=0,"",VLOOKUP($A137,'Annex 2 EHV charges'!$D:$O,10,FALSE)),"")</f>
        <v/>
      </c>
      <c r="G137" s="99" t="str">
        <f>IFERROR(IF(VLOOKUP($A137,'Annex 2 EHV charges'!$D:$O,11,FALSE)=0,"",VLOOKUP($A137,'Annex 2 EHV charges'!$D:$O,11,FALSE)),"")</f>
        <v/>
      </c>
      <c r="H137" s="99" t="str">
        <f>IFERROR(IF(VLOOKUP($A137,'Annex 2 EHV charges'!$D:$O,12,FALSE)=0,"",VLOOKUP($A137,'Annex 2 EHV charges'!$D:$O,12,FALSE)),"")</f>
        <v/>
      </c>
    </row>
    <row r="138" spans="1:8" ht="12.75" customHeight="1" x14ac:dyDescent="0.25">
      <c r="A138" s="96" t="str">
        <f t="array" ref="A138">IFERROR(INDEX('Annex 2 EHV charges'!#REF!, MATCH(0, IF(ISBLANK('Annex 2 EHV charges'!#REF!),1, COUNTIF(A$4:$A137, 'Annex 2 EHV charges'!#REF!)), 0)),"")</f>
        <v/>
      </c>
      <c r="B138" s="95" t="str">
        <f>IF($A138="","",VLOOKUP($A138,'Annex 2 EHV charges'!$D:$O,2,0))</f>
        <v/>
      </c>
      <c r="C138" s="96" t="str">
        <f>IF($A138="","",VLOOKUP($A138,'Annex 2 EHV charges'!$D:$O,3,0))</f>
        <v/>
      </c>
      <c r="D138" s="95" t="str">
        <f>IF($A138="","",VLOOKUP($A138,'Annex 2 EHV charges'!$D:$O,4,0))</f>
        <v/>
      </c>
      <c r="E138" s="97" t="str">
        <f>IFERROR(IF(VLOOKUP($A138,'Annex 2 EHV charges'!$D:$O,9,FALSE)=0,"",VLOOKUP($A138,'Annex 2 EHV charges'!$D:$O,9,FALSE)),"")</f>
        <v/>
      </c>
      <c r="F138" s="98" t="str">
        <f>IFERROR(IF(VLOOKUP($A138,'Annex 2 EHV charges'!$D:$O,10,FALSE)=0,"",VLOOKUP($A138,'Annex 2 EHV charges'!$D:$O,10,FALSE)),"")</f>
        <v/>
      </c>
      <c r="G138" s="99" t="str">
        <f>IFERROR(IF(VLOOKUP($A138,'Annex 2 EHV charges'!$D:$O,11,FALSE)=0,"",VLOOKUP($A138,'Annex 2 EHV charges'!$D:$O,11,FALSE)),"")</f>
        <v/>
      </c>
      <c r="H138" s="99" t="str">
        <f>IFERROR(IF(VLOOKUP($A138,'Annex 2 EHV charges'!$D:$O,12,FALSE)=0,"",VLOOKUP($A138,'Annex 2 EHV charges'!$D:$O,12,FALSE)),"")</f>
        <v/>
      </c>
    </row>
    <row r="139" spans="1:8" ht="12.75" customHeight="1" x14ac:dyDescent="0.25">
      <c r="A139" s="96" t="str">
        <f t="array" ref="A139">IFERROR(INDEX('Annex 2 EHV charges'!#REF!, MATCH(0, IF(ISBLANK('Annex 2 EHV charges'!#REF!),1, COUNTIF(A$4:$A138, 'Annex 2 EHV charges'!#REF!)), 0)),"")</f>
        <v/>
      </c>
      <c r="B139" s="95" t="str">
        <f>IF($A139="","",VLOOKUP($A139,'Annex 2 EHV charges'!$D:$O,2,0))</f>
        <v/>
      </c>
      <c r="C139" s="96" t="str">
        <f>IF($A139="","",VLOOKUP($A139,'Annex 2 EHV charges'!$D:$O,3,0))</f>
        <v/>
      </c>
      <c r="D139" s="95" t="str">
        <f>IF($A139="","",VLOOKUP($A139,'Annex 2 EHV charges'!$D:$O,4,0))</f>
        <v/>
      </c>
      <c r="E139" s="97" t="str">
        <f>IFERROR(IF(VLOOKUP($A139,'Annex 2 EHV charges'!$D:$O,9,FALSE)=0,"",VLOOKUP($A139,'Annex 2 EHV charges'!$D:$O,9,FALSE)),"")</f>
        <v/>
      </c>
      <c r="F139" s="98" t="str">
        <f>IFERROR(IF(VLOOKUP($A139,'Annex 2 EHV charges'!$D:$O,10,FALSE)=0,"",VLOOKUP($A139,'Annex 2 EHV charges'!$D:$O,10,FALSE)),"")</f>
        <v/>
      </c>
      <c r="G139" s="99" t="str">
        <f>IFERROR(IF(VLOOKUP($A139,'Annex 2 EHV charges'!$D:$O,11,FALSE)=0,"",VLOOKUP($A139,'Annex 2 EHV charges'!$D:$O,11,FALSE)),"")</f>
        <v/>
      </c>
      <c r="H139" s="99" t="str">
        <f>IFERROR(IF(VLOOKUP($A139,'Annex 2 EHV charges'!$D:$O,12,FALSE)=0,"",VLOOKUP($A139,'Annex 2 EHV charges'!$D:$O,12,FALSE)),"")</f>
        <v/>
      </c>
    </row>
    <row r="140" spans="1:8" ht="12.75" customHeight="1" x14ac:dyDescent="0.25">
      <c r="A140" s="96" t="str">
        <f t="array" ref="A140">IFERROR(INDEX('Annex 2 EHV charges'!#REF!, MATCH(0, IF(ISBLANK('Annex 2 EHV charges'!#REF!),1, COUNTIF(A$4:$A139, 'Annex 2 EHV charges'!#REF!)), 0)),"")</f>
        <v/>
      </c>
      <c r="B140" s="95" t="str">
        <f>IF($A140="","",VLOOKUP($A140,'Annex 2 EHV charges'!$D:$O,2,0))</f>
        <v/>
      </c>
      <c r="C140" s="96" t="str">
        <f>IF($A140="","",VLOOKUP($A140,'Annex 2 EHV charges'!$D:$O,3,0))</f>
        <v/>
      </c>
      <c r="D140" s="95" t="str">
        <f>IF($A140="","",VLOOKUP($A140,'Annex 2 EHV charges'!$D:$O,4,0))</f>
        <v/>
      </c>
      <c r="E140" s="97" t="str">
        <f>IFERROR(IF(VLOOKUP($A140,'Annex 2 EHV charges'!$D:$O,9,FALSE)=0,"",VLOOKUP($A140,'Annex 2 EHV charges'!$D:$O,9,FALSE)),"")</f>
        <v/>
      </c>
      <c r="F140" s="98" t="str">
        <f>IFERROR(IF(VLOOKUP($A140,'Annex 2 EHV charges'!$D:$O,10,FALSE)=0,"",VLOOKUP($A140,'Annex 2 EHV charges'!$D:$O,10,FALSE)),"")</f>
        <v/>
      </c>
      <c r="G140" s="99" t="str">
        <f>IFERROR(IF(VLOOKUP($A140,'Annex 2 EHV charges'!$D:$O,11,FALSE)=0,"",VLOOKUP($A140,'Annex 2 EHV charges'!$D:$O,11,FALSE)),"")</f>
        <v/>
      </c>
      <c r="H140" s="99" t="str">
        <f>IFERROR(IF(VLOOKUP($A140,'Annex 2 EHV charges'!$D:$O,12,FALSE)=0,"",VLOOKUP($A140,'Annex 2 EHV charges'!$D:$O,12,FALSE)),"")</f>
        <v/>
      </c>
    </row>
    <row r="141" spans="1:8" ht="12.75" customHeight="1" x14ac:dyDescent="0.25">
      <c r="A141" s="96" t="str">
        <f t="array" ref="A141">IFERROR(INDEX('Annex 2 EHV charges'!#REF!, MATCH(0, IF(ISBLANK('Annex 2 EHV charges'!#REF!),1, COUNTIF(A$4:$A140, 'Annex 2 EHV charges'!#REF!)), 0)),"")</f>
        <v/>
      </c>
      <c r="B141" s="95" t="str">
        <f>IF($A141="","",VLOOKUP($A141,'Annex 2 EHV charges'!$D:$O,2,0))</f>
        <v/>
      </c>
      <c r="C141" s="96" t="str">
        <f>IF($A141="","",VLOOKUP($A141,'Annex 2 EHV charges'!$D:$O,3,0))</f>
        <v/>
      </c>
      <c r="D141" s="95" t="str">
        <f>IF($A141="","",VLOOKUP($A141,'Annex 2 EHV charges'!$D:$O,4,0))</f>
        <v/>
      </c>
      <c r="E141" s="97" t="str">
        <f>IFERROR(IF(VLOOKUP($A141,'Annex 2 EHV charges'!$D:$O,9,FALSE)=0,"",VLOOKUP($A141,'Annex 2 EHV charges'!$D:$O,9,FALSE)),"")</f>
        <v/>
      </c>
      <c r="F141" s="98" t="str">
        <f>IFERROR(IF(VLOOKUP($A141,'Annex 2 EHV charges'!$D:$O,10,FALSE)=0,"",VLOOKUP($A141,'Annex 2 EHV charges'!$D:$O,10,FALSE)),"")</f>
        <v/>
      </c>
      <c r="G141" s="99" t="str">
        <f>IFERROR(IF(VLOOKUP($A141,'Annex 2 EHV charges'!$D:$O,11,FALSE)=0,"",VLOOKUP($A141,'Annex 2 EHV charges'!$D:$O,11,FALSE)),"")</f>
        <v/>
      </c>
      <c r="H141" s="99" t="str">
        <f>IFERROR(IF(VLOOKUP($A141,'Annex 2 EHV charges'!$D:$O,12,FALSE)=0,"",VLOOKUP($A141,'Annex 2 EHV charges'!$D:$O,12,FALSE)),"")</f>
        <v/>
      </c>
    </row>
    <row r="142" spans="1:8" ht="12.75" customHeight="1" x14ac:dyDescent="0.25">
      <c r="A142" s="96" t="str">
        <f t="array" ref="A142">IFERROR(INDEX('Annex 2 EHV charges'!#REF!, MATCH(0, IF(ISBLANK('Annex 2 EHV charges'!#REF!),1, COUNTIF(A$4:$A141, 'Annex 2 EHV charges'!#REF!)), 0)),"")</f>
        <v/>
      </c>
      <c r="B142" s="95" t="str">
        <f>IF($A142="","",VLOOKUP($A142,'Annex 2 EHV charges'!$D:$O,2,0))</f>
        <v/>
      </c>
      <c r="C142" s="96" t="str">
        <f>IF($A142="","",VLOOKUP($A142,'Annex 2 EHV charges'!$D:$O,3,0))</f>
        <v/>
      </c>
      <c r="D142" s="95" t="str">
        <f>IF($A142="","",VLOOKUP($A142,'Annex 2 EHV charges'!$D:$O,4,0))</f>
        <v/>
      </c>
      <c r="E142" s="97" t="str">
        <f>IFERROR(IF(VLOOKUP($A142,'Annex 2 EHV charges'!$D:$O,9,FALSE)=0,"",VLOOKUP($A142,'Annex 2 EHV charges'!$D:$O,9,FALSE)),"")</f>
        <v/>
      </c>
      <c r="F142" s="98" t="str">
        <f>IFERROR(IF(VLOOKUP($A142,'Annex 2 EHV charges'!$D:$O,10,FALSE)=0,"",VLOOKUP($A142,'Annex 2 EHV charges'!$D:$O,10,FALSE)),"")</f>
        <v/>
      </c>
      <c r="G142" s="99" t="str">
        <f>IFERROR(IF(VLOOKUP($A142,'Annex 2 EHV charges'!$D:$O,11,FALSE)=0,"",VLOOKUP($A142,'Annex 2 EHV charges'!$D:$O,11,FALSE)),"")</f>
        <v/>
      </c>
      <c r="H142" s="99" t="str">
        <f>IFERROR(IF(VLOOKUP($A142,'Annex 2 EHV charges'!$D:$O,12,FALSE)=0,"",VLOOKUP($A142,'Annex 2 EHV charges'!$D:$O,12,FALSE)),"")</f>
        <v/>
      </c>
    </row>
    <row r="143" spans="1:8" ht="12.75" customHeight="1" x14ac:dyDescent="0.25">
      <c r="A143" s="96" t="str">
        <f t="array" ref="A143">IFERROR(INDEX('Annex 2 EHV charges'!#REF!, MATCH(0, IF(ISBLANK('Annex 2 EHV charges'!#REF!),1, COUNTIF(A$4:$A142, 'Annex 2 EHV charges'!#REF!)), 0)),"")</f>
        <v/>
      </c>
      <c r="B143" s="95" t="str">
        <f>IF($A143="","",VLOOKUP($A143,'Annex 2 EHV charges'!$D:$O,2,0))</f>
        <v/>
      </c>
      <c r="C143" s="96" t="str">
        <f>IF($A143="","",VLOOKUP($A143,'Annex 2 EHV charges'!$D:$O,3,0))</f>
        <v/>
      </c>
      <c r="D143" s="95" t="str">
        <f>IF($A143="","",VLOOKUP($A143,'Annex 2 EHV charges'!$D:$O,4,0))</f>
        <v/>
      </c>
      <c r="E143" s="97" t="str">
        <f>IFERROR(IF(VLOOKUP($A143,'Annex 2 EHV charges'!$D:$O,9,FALSE)=0,"",VLOOKUP($A143,'Annex 2 EHV charges'!$D:$O,9,FALSE)),"")</f>
        <v/>
      </c>
      <c r="F143" s="98" t="str">
        <f>IFERROR(IF(VLOOKUP($A143,'Annex 2 EHV charges'!$D:$O,10,FALSE)=0,"",VLOOKUP($A143,'Annex 2 EHV charges'!$D:$O,10,FALSE)),"")</f>
        <v/>
      </c>
      <c r="G143" s="99" t="str">
        <f>IFERROR(IF(VLOOKUP($A143,'Annex 2 EHV charges'!$D:$O,11,FALSE)=0,"",VLOOKUP($A143,'Annex 2 EHV charges'!$D:$O,11,FALSE)),"")</f>
        <v/>
      </c>
      <c r="H143" s="99" t="str">
        <f>IFERROR(IF(VLOOKUP($A143,'Annex 2 EHV charges'!$D:$O,12,FALSE)=0,"",VLOOKUP($A143,'Annex 2 EHV charges'!$D:$O,12,FALSE)),"")</f>
        <v/>
      </c>
    </row>
    <row r="144" spans="1:8" ht="12.75" customHeight="1" x14ac:dyDescent="0.25">
      <c r="A144" s="96" t="str">
        <f t="array" ref="A144">IFERROR(INDEX('Annex 2 EHV charges'!#REF!, MATCH(0, IF(ISBLANK('Annex 2 EHV charges'!#REF!),1, COUNTIF(A$4:$A143, 'Annex 2 EHV charges'!#REF!)), 0)),"")</f>
        <v/>
      </c>
      <c r="B144" s="95" t="str">
        <f>IF($A144="","",VLOOKUP($A144,'Annex 2 EHV charges'!$D:$O,2,0))</f>
        <v/>
      </c>
      <c r="C144" s="96" t="str">
        <f>IF($A144="","",VLOOKUP($A144,'Annex 2 EHV charges'!$D:$O,3,0))</f>
        <v/>
      </c>
      <c r="D144" s="95" t="str">
        <f>IF($A144="","",VLOOKUP($A144,'Annex 2 EHV charges'!$D:$O,4,0))</f>
        <v/>
      </c>
      <c r="E144" s="97" t="str">
        <f>IFERROR(IF(VLOOKUP($A144,'Annex 2 EHV charges'!$D:$O,9,FALSE)=0,"",VLOOKUP($A144,'Annex 2 EHV charges'!$D:$O,9,FALSE)),"")</f>
        <v/>
      </c>
      <c r="F144" s="98" t="str">
        <f>IFERROR(IF(VLOOKUP($A144,'Annex 2 EHV charges'!$D:$O,10,FALSE)=0,"",VLOOKUP($A144,'Annex 2 EHV charges'!$D:$O,10,FALSE)),"")</f>
        <v/>
      </c>
      <c r="G144" s="99" t="str">
        <f>IFERROR(IF(VLOOKUP($A144,'Annex 2 EHV charges'!$D:$O,11,FALSE)=0,"",VLOOKUP($A144,'Annex 2 EHV charges'!$D:$O,11,FALSE)),"")</f>
        <v/>
      </c>
      <c r="H144" s="99" t="str">
        <f>IFERROR(IF(VLOOKUP($A144,'Annex 2 EHV charges'!$D:$O,12,FALSE)=0,"",VLOOKUP($A144,'Annex 2 EHV charges'!$D:$O,12,FALSE)),"")</f>
        <v/>
      </c>
    </row>
    <row r="145" spans="1:8" ht="12.75" customHeight="1" x14ac:dyDescent="0.25">
      <c r="A145" s="96" t="str">
        <f t="array" ref="A145">IFERROR(INDEX('Annex 2 EHV charges'!#REF!, MATCH(0, IF(ISBLANK('Annex 2 EHV charges'!#REF!),1, COUNTIF(A$4:$A144, 'Annex 2 EHV charges'!#REF!)), 0)),"")</f>
        <v/>
      </c>
      <c r="B145" s="95" t="str">
        <f>IF($A145="","",VLOOKUP($A145,'Annex 2 EHV charges'!$D:$O,2,0))</f>
        <v/>
      </c>
      <c r="C145" s="96" t="str">
        <f>IF($A145="","",VLOOKUP($A145,'Annex 2 EHV charges'!$D:$O,3,0))</f>
        <v/>
      </c>
      <c r="D145" s="95" t="str">
        <f>IF($A145="","",VLOOKUP($A145,'Annex 2 EHV charges'!$D:$O,4,0))</f>
        <v/>
      </c>
      <c r="E145" s="97" t="str">
        <f>IFERROR(IF(VLOOKUP($A145,'Annex 2 EHV charges'!$D:$O,9,FALSE)=0,"",VLOOKUP($A145,'Annex 2 EHV charges'!$D:$O,9,FALSE)),"")</f>
        <v/>
      </c>
      <c r="F145" s="98" t="str">
        <f>IFERROR(IF(VLOOKUP($A145,'Annex 2 EHV charges'!$D:$O,10,FALSE)=0,"",VLOOKUP($A145,'Annex 2 EHV charges'!$D:$O,10,FALSE)),"")</f>
        <v/>
      </c>
      <c r="G145" s="99" t="str">
        <f>IFERROR(IF(VLOOKUP($A145,'Annex 2 EHV charges'!$D:$O,11,FALSE)=0,"",VLOOKUP($A145,'Annex 2 EHV charges'!$D:$O,11,FALSE)),"")</f>
        <v/>
      </c>
      <c r="H145" s="99" t="str">
        <f>IFERROR(IF(VLOOKUP($A145,'Annex 2 EHV charges'!$D:$O,12,FALSE)=0,"",VLOOKUP($A145,'Annex 2 EHV charges'!$D:$O,12,FALSE)),"")</f>
        <v/>
      </c>
    </row>
    <row r="146" spans="1:8" ht="12.75" customHeight="1" x14ac:dyDescent="0.25">
      <c r="A146" s="96" t="str">
        <f t="array" ref="A146">IFERROR(INDEX('Annex 2 EHV charges'!#REF!, MATCH(0, IF(ISBLANK('Annex 2 EHV charges'!#REF!),1, COUNTIF(A$4:$A145, 'Annex 2 EHV charges'!#REF!)), 0)),"")</f>
        <v/>
      </c>
      <c r="B146" s="95" t="str">
        <f>IF($A146="","",VLOOKUP($A146,'Annex 2 EHV charges'!$D:$O,2,0))</f>
        <v/>
      </c>
      <c r="C146" s="96" t="str">
        <f>IF($A146="","",VLOOKUP($A146,'Annex 2 EHV charges'!$D:$O,3,0))</f>
        <v/>
      </c>
      <c r="D146" s="95" t="str">
        <f>IF($A146="","",VLOOKUP($A146,'Annex 2 EHV charges'!$D:$O,4,0))</f>
        <v/>
      </c>
      <c r="E146" s="97" t="str">
        <f>IFERROR(IF(VLOOKUP($A146,'Annex 2 EHV charges'!$D:$O,9,FALSE)=0,"",VLOOKUP($A146,'Annex 2 EHV charges'!$D:$O,9,FALSE)),"")</f>
        <v/>
      </c>
      <c r="F146" s="98" t="str">
        <f>IFERROR(IF(VLOOKUP($A146,'Annex 2 EHV charges'!$D:$O,10,FALSE)=0,"",VLOOKUP($A146,'Annex 2 EHV charges'!$D:$O,10,FALSE)),"")</f>
        <v/>
      </c>
      <c r="G146" s="99" t="str">
        <f>IFERROR(IF(VLOOKUP($A146,'Annex 2 EHV charges'!$D:$O,11,FALSE)=0,"",VLOOKUP($A146,'Annex 2 EHV charges'!$D:$O,11,FALSE)),"")</f>
        <v/>
      </c>
      <c r="H146" s="99" t="str">
        <f>IFERROR(IF(VLOOKUP($A146,'Annex 2 EHV charges'!$D:$O,12,FALSE)=0,"",VLOOKUP($A146,'Annex 2 EHV charges'!$D:$O,12,FALSE)),"")</f>
        <v/>
      </c>
    </row>
    <row r="147" spans="1:8" ht="12.75" customHeight="1" x14ac:dyDescent="0.25">
      <c r="A147" s="96" t="str">
        <f t="array" ref="A147">IFERROR(INDEX('Annex 2 EHV charges'!#REF!, MATCH(0, IF(ISBLANK('Annex 2 EHV charges'!#REF!),1, COUNTIF(A$4:$A146, 'Annex 2 EHV charges'!#REF!)), 0)),"")</f>
        <v/>
      </c>
      <c r="B147" s="95" t="str">
        <f>IF($A147="","",VLOOKUP($A147,'Annex 2 EHV charges'!$D:$O,2,0))</f>
        <v/>
      </c>
      <c r="C147" s="96" t="str">
        <f>IF($A147="","",VLOOKUP($A147,'Annex 2 EHV charges'!$D:$O,3,0))</f>
        <v/>
      </c>
      <c r="D147" s="95" t="str">
        <f>IF($A147="","",VLOOKUP($A147,'Annex 2 EHV charges'!$D:$O,4,0))</f>
        <v/>
      </c>
      <c r="E147" s="97" t="str">
        <f>IFERROR(IF(VLOOKUP($A147,'Annex 2 EHV charges'!$D:$O,9,FALSE)=0,"",VLOOKUP($A147,'Annex 2 EHV charges'!$D:$O,9,FALSE)),"")</f>
        <v/>
      </c>
      <c r="F147" s="98" t="str">
        <f>IFERROR(IF(VLOOKUP($A147,'Annex 2 EHV charges'!$D:$O,10,FALSE)=0,"",VLOOKUP($A147,'Annex 2 EHV charges'!$D:$O,10,FALSE)),"")</f>
        <v/>
      </c>
      <c r="G147" s="99" t="str">
        <f>IFERROR(IF(VLOOKUP($A147,'Annex 2 EHV charges'!$D:$O,11,FALSE)=0,"",VLOOKUP($A147,'Annex 2 EHV charges'!$D:$O,11,FALSE)),"")</f>
        <v/>
      </c>
      <c r="H147" s="99" t="str">
        <f>IFERROR(IF(VLOOKUP($A147,'Annex 2 EHV charges'!$D:$O,12,FALSE)=0,"",VLOOKUP($A147,'Annex 2 EHV charges'!$D:$O,12,FALSE)),"")</f>
        <v/>
      </c>
    </row>
    <row r="148" spans="1:8" ht="12.75" customHeight="1" x14ac:dyDescent="0.25">
      <c r="A148" s="96" t="str">
        <f t="array" ref="A148">IFERROR(INDEX('Annex 2 EHV charges'!#REF!, MATCH(0, IF(ISBLANK('Annex 2 EHV charges'!#REF!),1, COUNTIF(A$4:$A147, 'Annex 2 EHV charges'!#REF!)), 0)),"")</f>
        <v/>
      </c>
      <c r="B148" s="95" t="str">
        <f>IF($A148="","",VLOOKUP($A148,'Annex 2 EHV charges'!$D:$O,2,0))</f>
        <v/>
      </c>
      <c r="C148" s="96" t="str">
        <f>IF($A148="","",VLOOKUP($A148,'Annex 2 EHV charges'!$D:$O,3,0))</f>
        <v/>
      </c>
      <c r="D148" s="95" t="str">
        <f>IF($A148="","",VLOOKUP($A148,'Annex 2 EHV charges'!$D:$O,4,0))</f>
        <v/>
      </c>
      <c r="E148" s="97" t="str">
        <f>IFERROR(IF(VLOOKUP($A148,'Annex 2 EHV charges'!$D:$O,9,FALSE)=0,"",VLOOKUP($A148,'Annex 2 EHV charges'!$D:$O,9,FALSE)),"")</f>
        <v/>
      </c>
      <c r="F148" s="98" t="str">
        <f>IFERROR(IF(VLOOKUP($A148,'Annex 2 EHV charges'!$D:$O,10,FALSE)=0,"",VLOOKUP($A148,'Annex 2 EHV charges'!$D:$O,10,FALSE)),"")</f>
        <v/>
      </c>
      <c r="G148" s="99" t="str">
        <f>IFERROR(IF(VLOOKUP($A148,'Annex 2 EHV charges'!$D:$O,11,FALSE)=0,"",VLOOKUP($A148,'Annex 2 EHV charges'!$D:$O,11,FALSE)),"")</f>
        <v/>
      </c>
      <c r="H148" s="99" t="str">
        <f>IFERROR(IF(VLOOKUP($A148,'Annex 2 EHV charges'!$D:$O,12,FALSE)=0,"",VLOOKUP($A148,'Annex 2 EHV charges'!$D:$O,12,FALSE)),"")</f>
        <v/>
      </c>
    </row>
    <row r="149" spans="1:8" ht="12.75" customHeight="1" x14ac:dyDescent="0.25">
      <c r="A149" s="96" t="str">
        <f t="array" ref="A149">IFERROR(INDEX('Annex 2 EHV charges'!#REF!, MATCH(0, IF(ISBLANK('Annex 2 EHV charges'!#REF!),1, COUNTIF(A$4:$A148, 'Annex 2 EHV charges'!#REF!)), 0)),"")</f>
        <v/>
      </c>
      <c r="B149" s="95" t="str">
        <f>IF($A149="","",VLOOKUP($A149,'Annex 2 EHV charges'!$D:$O,2,0))</f>
        <v/>
      </c>
      <c r="C149" s="96" t="str">
        <f>IF($A149="","",VLOOKUP($A149,'Annex 2 EHV charges'!$D:$O,3,0))</f>
        <v/>
      </c>
      <c r="D149" s="95" t="str">
        <f>IF($A149="","",VLOOKUP($A149,'Annex 2 EHV charges'!$D:$O,4,0))</f>
        <v/>
      </c>
      <c r="E149" s="97" t="str">
        <f>IFERROR(IF(VLOOKUP($A149,'Annex 2 EHV charges'!$D:$O,9,FALSE)=0,"",VLOOKUP($A149,'Annex 2 EHV charges'!$D:$O,9,FALSE)),"")</f>
        <v/>
      </c>
      <c r="F149" s="98" t="str">
        <f>IFERROR(IF(VLOOKUP($A149,'Annex 2 EHV charges'!$D:$O,10,FALSE)=0,"",VLOOKUP($A149,'Annex 2 EHV charges'!$D:$O,10,FALSE)),"")</f>
        <v/>
      </c>
      <c r="G149" s="99" t="str">
        <f>IFERROR(IF(VLOOKUP($A149,'Annex 2 EHV charges'!$D:$O,11,FALSE)=0,"",VLOOKUP($A149,'Annex 2 EHV charges'!$D:$O,11,FALSE)),"")</f>
        <v/>
      </c>
      <c r="H149" s="99" t="str">
        <f>IFERROR(IF(VLOOKUP($A149,'Annex 2 EHV charges'!$D:$O,12,FALSE)=0,"",VLOOKUP($A149,'Annex 2 EHV charges'!$D:$O,12,FALSE)),"")</f>
        <v/>
      </c>
    </row>
    <row r="150" spans="1:8" ht="12.75" customHeight="1" x14ac:dyDescent="0.25">
      <c r="A150" s="96" t="str">
        <f t="array" ref="A150">IFERROR(INDEX('Annex 2 EHV charges'!#REF!, MATCH(0, IF(ISBLANK('Annex 2 EHV charges'!#REF!),1, COUNTIF(A$4:$A149, 'Annex 2 EHV charges'!#REF!)), 0)),"")</f>
        <v/>
      </c>
      <c r="B150" s="95" t="str">
        <f>IF($A150="","",VLOOKUP($A150,'Annex 2 EHV charges'!$D:$O,2,0))</f>
        <v/>
      </c>
      <c r="C150" s="96" t="str">
        <f>IF($A150="","",VLOOKUP($A150,'Annex 2 EHV charges'!$D:$O,3,0))</f>
        <v/>
      </c>
      <c r="D150" s="95" t="str">
        <f>IF($A150="","",VLOOKUP($A150,'Annex 2 EHV charges'!$D:$O,4,0))</f>
        <v/>
      </c>
      <c r="E150" s="97" t="str">
        <f>IFERROR(IF(VLOOKUP($A150,'Annex 2 EHV charges'!$D:$O,9,FALSE)=0,"",VLOOKUP($A150,'Annex 2 EHV charges'!$D:$O,9,FALSE)),"")</f>
        <v/>
      </c>
      <c r="F150" s="98" t="str">
        <f>IFERROR(IF(VLOOKUP($A150,'Annex 2 EHV charges'!$D:$O,10,FALSE)=0,"",VLOOKUP($A150,'Annex 2 EHV charges'!$D:$O,10,FALSE)),"")</f>
        <v/>
      </c>
      <c r="G150" s="99" t="str">
        <f>IFERROR(IF(VLOOKUP($A150,'Annex 2 EHV charges'!$D:$O,11,FALSE)=0,"",VLOOKUP($A150,'Annex 2 EHV charges'!$D:$O,11,FALSE)),"")</f>
        <v/>
      </c>
      <c r="H150" s="99" t="str">
        <f>IFERROR(IF(VLOOKUP($A150,'Annex 2 EHV charges'!$D:$O,12,FALSE)=0,"",VLOOKUP($A150,'Annex 2 EHV charges'!$D:$O,12,FALSE)),"")</f>
        <v/>
      </c>
    </row>
    <row r="151" spans="1:8" ht="12.75" customHeight="1" x14ac:dyDescent="0.25">
      <c r="A151" s="96" t="str">
        <f t="array" ref="A151">IFERROR(INDEX('Annex 2 EHV charges'!#REF!, MATCH(0, IF(ISBLANK('Annex 2 EHV charges'!#REF!),1, COUNTIF(A$4:$A150, 'Annex 2 EHV charges'!#REF!)), 0)),"")</f>
        <v/>
      </c>
      <c r="B151" s="95" t="str">
        <f>IF($A151="","",VLOOKUP($A151,'Annex 2 EHV charges'!$D:$O,2,0))</f>
        <v/>
      </c>
      <c r="C151" s="96" t="str">
        <f>IF($A151="","",VLOOKUP($A151,'Annex 2 EHV charges'!$D:$O,3,0))</f>
        <v/>
      </c>
      <c r="D151" s="95" t="str">
        <f>IF($A151="","",VLOOKUP($A151,'Annex 2 EHV charges'!$D:$O,4,0))</f>
        <v/>
      </c>
      <c r="E151" s="97" t="str">
        <f>IFERROR(IF(VLOOKUP($A151,'Annex 2 EHV charges'!$D:$O,9,FALSE)=0,"",VLOOKUP($A151,'Annex 2 EHV charges'!$D:$O,9,FALSE)),"")</f>
        <v/>
      </c>
      <c r="F151" s="98" t="str">
        <f>IFERROR(IF(VLOOKUP($A151,'Annex 2 EHV charges'!$D:$O,10,FALSE)=0,"",VLOOKUP($A151,'Annex 2 EHV charges'!$D:$O,10,FALSE)),"")</f>
        <v/>
      </c>
      <c r="G151" s="99" t="str">
        <f>IFERROR(IF(VLOOKUP($A151,'Annex 2 EHV charges'!$D:$O,11,FALSE)=0,"",VLOOKUP($A151,'Annex 2 EHV charges'!$D:$O,11,FALSE)),"")</f>
        <v/>
      </c>
      <c r="H151" s="99" t="str">
        <f>IFERROR(IF(VLOOKUP($A151,'Annex 2 EHV charges'!$D:$O,12,FALSE)=0,"",VLOOKUP($A151,'Annex 2 EHV charges'!$D:$O,12,FALSE)),"")</f>
        <v/>
      </c>
    </row>
    <row r="152" spans="1:8" x14ac:dyDescent="0.25">
      <c r="A152" s="96" t="str">
        <f t="array" ref="A152">IFERROR(INDEX('Annex 2 EHV charges'!#REF!, MATCH(0, IF(ISBLANK('Annex 2 EHV charges'!#REF!),1, COUNTIF(A$4:$A151, 'Annex 2 EHV charges'!#REF!)), 0)),"")</f>
        <v/>
      </c>
      <c r="B152" s="95" t="str">
        <f>IF($A152="","",VLOOKUP($A152,'Annex 2 EHV charges'!$D:$O,2,0))</f>
        <v/>
      </c>
      <c r="C152" s="96" t="str">
        <f>IF($A152="","",VLOOKUP($A152,'Annex 2 EHV charges'!$D:$O,3,0))</f>
        <v/>
      </c>
      <c r="D152" s="95" t="str">
        <f>IF($A152="","",VLOOKUP($A152,'Annex 2 EHV charges'!$D:$O,4,0))</f>
        <v/>
      </c>
      <c r="E152" s="97" t="str">
        <f>IFERROR(IF(VLOOKUP($A152,'Annex 2 EHV charges'!$D:$O,9,FALSE)=0,"",VLOOKUP($A152,'Annex 2 EHV charges'!$D:$O,9,FALSE)),"")</f>
        <v/>
      </c>
      <c r="F152" s="98" t="str">
        <f>IFERROR(IF(VLOOKUP($A152,'Annex 2 EHV charges'!$D:$O,10,FALSE)=0,"",VLOOKUP($A152,'Annex 2 EHV charges'!$D:$O,10,FALSE)),"")</f>
        <v/>
      </c>
      <c r="G152" s="99" t="str">
        <f>IFERROR(IF(VLOOKUP($A152,'Annex 2 EHV charges'!$D:$O,11,FALSE)=0,"",VLOOKUP($A152,'Annex 2 EHV charges'!$D:$O,11,FALSE)),"")</f>
        <v/>
      </c>
      <c r="H152" s="99" t="str">
        <f>IFERROR(IF(VLOOKUP($A152,'Annex 2 EHV charges'!$D:$O,12,FALSE)=0,"",VLOOKUP($A152,'Annex 2 EHV charges'!$D:$O,12,FALSE)),"")</f>
        <v/>
      </c>
    </row>
    <row r="153" spans="1:8" x14ac:dyDescent="0.25">
      <c r="A153" s="96" t="str">
        <f t="array" ref="A153">IFERROR(INDEX('Annex 2 EHV charges'!#REF!, MATCH(0, IF(ISBLANK('Annex 2 EHV charges'!#REF!),1, COUNTIF(A$4:$A152, 'Annex 2 EHV charges'!#REF!)), 0)),"")</f>
        <v/>
      </c>
      <c r="B153" s="95" t="str">
        <f>IF($A153="","",VLOOKUP($A153,'Annex 2 EHV charges'!$D:$O,2,0))</f>
        <v/>
      </c>
      <c r="C153" s="96" t="str">
        <f>IF($A153="","",VLOOKUP($A153,'Annex 2 EHV charges'!$D:$O,3,0))</f>
        <v/>
      </c>
      <c r="D153" s="95" t="str">
        <f>IF($A153="","",VLOOKUP($A153,'Annex 2 EHV charges'!$D:$O,4,0))</f>
        <v/>
      </c>
      <c r="E153" s="97" t="str">
        <f>IFERROR(IF(VLOOKUP($A153,'Annex 2 EHV charges'!$D:$O,9,FALSE)=0,"",VLOOKUP($A153,'Annex 2 EHV charges'!$D:$O,9,FALSE)),"")</f>
        <v/>
      </c>
      <c r="F153" s="98" t="str">
        <f>IFERROR(IF(VLOOKUP($A153,'Annex 2 EHV charges'!$D:$O,10,FALSE)=0,"",VLOOKUP($A153,'Annex 2 EHV charges'!$D:$O,10,FALSE)),"")</f>
        <v/>
      </c>
      <c r="G153" s="99" t="str">
        <f>IFERROR(IF(VLOOKUP($A153,'Annex 2 EHV charges'!$D:$O,11,FALSE)=0,"",VLOOKUP($A153,'Annex 2 EHV charges'!$D:$O,11,FALSE)),"")</f>
        <v/>
      </c>
      <c r="H153" s="99" t="str">
        <f>IFERROR(IF(VLOOKUP($A153,'Annex 2 EHV charges'!$D:$O,12,FALSE)=0,"",VLOOKUP($A153,'Annex 2 EHV charges'!$D:$O,12,FALSE)),"")</f>
        <v/>
      </c>
    </row>
    <row r="154" spans="1:8" x14ac:dyDescent="0.25">
      <c r="A154" s="96" t="str">
        <f t="array" ref="A154">IFERROR(INDEX('Annex 2 EHV charges'!#REF!, MATCH(0, IF(ISBLANK('Annex 2 EHV charges'!#REF!),1, COUNTIF(A$4:$A153, 'Annex 2 EHV charges'!#REF!)), 0)),"")</f>
        <v/>
      </c>
      <c r="B154" s="95" t="str">
        <f>IF($A154="","",VLOOKUP($A154,'Annex 2 EHV charges'!$D:$O,2,0))</f>
        <v/>
      </c>
      <c r="C154" s="96" t="str">
        <f>IF($A154="","",VLOOKUP($A154,'Annex 2 EHV charges'!$D:$O,3,0))</f>
        <v/>
      </c>
      <c r="D154" s="95" t="str">
        <f>IF($A154="","",VLOOKUP($A154,'Annex 2 EHV charges'!$D:$O,4,0))</f>
        <v/>
      </c>
      <c r="E154" s="97" t="str">
        <f>IFERROR(IF(VLOOKUP($A154,'Annex 2 EHV charges'!$D:$O,9,FALSE)=0,"",VLOOKUP($A154,'Annex 2 EHV charges'!$D:$O,9,FALSE)),"")</f>
        <v/>
      </c>
      <c r="F154" s="98" t="str">
        <f>IFERROR(IF(VLOOKUP($A154,'Annex 2 EHV charges'!$D:$O,10,FALSE)=0,"",VLOOKUP($A154,'Annex 2 EHV charges'!$D:$O,10,FALSE)),"")</f>
        <v/>
      </c>
      <c r="G154" s="99" t="str">
        <f>IFERROR(IF(VLOOKUP($A154,'Annex 2 EHV charges'!$D:$O,11,FALSE)=0,"",VLOOKUP($A154,'Annex 2 EHV charges'!$D:$O,11,FALSE)),"")</f>
        <v/>
      </c>
      <c r="H154" s="99" t="str">
        <f>IFERROR(IF(VLOOKUP($A154,'Annex 2 EHV charges'!$D:$O,12,FALSE)=0,"",VLOOKUP($A154,'Annex 2 EHV charges'!$D:$O,12,FALSE)),"")</f>
        <v/>
      </c>
    </row>
    <row r="155" spans="1:8" x14ac:dyDescent="0.25">
      <c r="A155" s="96" t="str">
        <f t="array" ref="A155">IFERROR(INDEX('Annex 2 EHV charges'!#REF!, MATCH(0, IF(ISBLANK('Annex 2 EHV charges'!#REF!),1, COUNTIF(A$4:$A154, 'Annex 2 EHV charges'!#REF!)), 0)),"")</f>
        <v/>
      </c>
      <c r="B155" s="95" t="str">
        <f>IF($A155="","",VLOOKUP($A155,'Annex 2 EHV charges'!$D:$O,2,0))</f>
        <v/>
      </c>
      <c r="C155" s="96" t="str">
        <f>IF($A155="","",VLOOKUP($A155,'Annex 2 EHV charges'!$D:$O,3,0))</f>
        <v/>
      </c>
      <c r="D155" s="95" t="str">
        <f>IF($A155="","",VLOOKUP($A155,'Annex 2 EHV charges'!$D:$O,4,0))</f>
        <v/>
      </c>
      <c r="E155" s="97" t="str">
        <f>IFERROR(IF(VLOOKUP($A155,'Annex 2 EHV charges'!$D:$O,9,FALSE)=0,"",VLOOKUP($A155,'Annex 2 EHV charges'!$D:$O,9,FALSE)),"")</f>
        <v/>
      </c>
      <c r="F155" s="98" t="str">
        <f>IFERROR(IF(VLOOKUP($A155,'Annex 2 EHV charges'!$D:$O,10,FALSE)=0,"",VLOOKUP($A155,'Annex 2 EHV charges'!$D:$O,10,FALSE)),"")</f>
        <v/>
      </c>
      <c r="G155" s="99" t="str">
        <f>IFERROR(IF(VLOOKUP($A155,'Annex 2 EHV charges'!$D:$O,11,FALSE)=0,"",VLOOKUP($A155,'Annex 2 EHV charges'!$D:$O,11,FALSE)),"")</f>
        <v/>
      </c>
      <c r="H155" s="99" t="str">
        <f>IFERROR(IF(VLOOKUP($A155,'Annex 2 EHV charges'!$D:$O,12,FALSE)=0,"",VLOOKUP($A155,'Annex 2 EHV charges'!$D:$O,12,FALSE)),"")</f>
        <v/>
      </c>
    </row>
    <row r="156" spans="1:8" x14ac:dyDescent="0.25">
      <c r="A156" s="96" t="str">
        <f t="array" ref="A156">IFERROR(INDEX('Annex 2 EHV charges'!#REF!, MATCH(0, IF(ISBLANK('Annex 2 EHV charges'!#REF!),1, COUNTIF(A$4:$A155, 'Annex 2 EHV charges'!#REF!)), 0)),"")</f>
        <v/>
      </c>
      <c r="B156" s="95" t="str">
        <f>IF($A156="","",VLOOKUP($A156,'Annex 2 EHV charges'!$D:$O,2,0))</f>
        <v/>
      </c>
      <c r="C156" s="96" t="str">
        <f>IF($A156="","",VLOOKUP($A156,'Annex 2 EHV charges'!$D:$O,3,0))</f>
        <v/>
      </c>
      <c r="D156" s="95" t="str">
        <f>IF($A156="","",VLOOKUP($A156,'Annex 2 EHV charges'!$D:$O,4,0))</f>
        <v/>
      </c>
      <c r="E156" s="97" t="str">
        <f>IFERROR(IF(VLOOKUP($A156,'Annex 2 EHV charges'!$D:$O,9,FALSE)=0,"",VLOOKUP($A156,'Annex 2 EHV charges'!$D:$O,9,FALSE)),"")</f>
        <v/>
      </c>
      <c r="F156" s="98" t="str">
        <f>IFERROR(IF(VLOOKUP($A156,'Annex 2 EHV charges'!$D:$O,10,FALSE)=0,"",VLOOKUP($A156,'Annex 2 EHV charges'!$D:$O,10,FALSE)),"")</f>
        <v/>
      </c>
      <c r="G156" s="99" t="str">
        <f>IFERROR(IF(VLOOKUP($A156,'Annex 2 EHV charges'!$D:$O,11,FALSE)=0,"",VLOOKUP($A156,'Annex 2 EHV charges'!$D:$O,11,FALSE)),"")</f>
        <v/>
      </c>
      <c r="H156" s="99" t="str">
        <f>IFERROR(IF(VLOOKUP($A156,'Annex 2 EHV charges'!$D:$O,12,FALSE)=0,"",VLOOKUP($A156,'Annex 2 EHV charges'!$D:$O,12,FALSE)),"")</f>
        <v/>
      </c>
    </row>
    <row r="157" spans="1:8" x14ac:dyDescent="0.25">
      <c r="A157" s="96" t="str">
        <f t="array" ref="A157">IFERROR(INDEX('Annex 2 EHV charges'!#REF!, MATCH(0, IF(ISBLANK('Annex 2 EHV charges'!#REF!),1, COUNTIF(A$4:$A156, 'Annex 2 EHV charges'!#REF!)), 0)),"")</f>
        <v/>
      </c>
      <c r="B157" s="95" t="str">
        <f>IF($A157="","",VLOOKUP($A157,'Annex 2 EHV charges'!$D:$O,2,0))</f>
        <v/>
      </c>
      <c r="C157" s="96" t="str">
        <f>IF($A157="","",VLOOKUP($A157,'Annex 2 EHV charges'!$D:$O,3,0))</f>
        <v/>
      </c>
      <c r="D157" s="95" t="str">
        <f>IF($A157="","",VLOOKUP($A157,'Annex 2 EHV charges'!$D:$O,4,0))</f>
        <v/>
      </c>
      <c r="E157" s="97" t="str">
        <f>IFERROR(IF(VLOOKUP($A157,'Annex 2 EHV charges'!$D:$O,9,FALSE)=0,"",VLOOKUP($A157,'Annex 2 EHV charges'!$D:$O,9,FALSE)),"")</f>
        <v/>
      </c>
      <c r="F157" s="98" t="str">
        <f>IFERROR(IF(VLOOKUP($A157,'Annex 2 EHV charges'!$D:$O,10,FALSE)=0,"",VLOOKUP($A157,'Annex 2 EHV charges'!$D:$O,10,FALSE)),"")</f>
        <v/>
      </c>
      <c r="G157" s="99" t="str">
        <f>IFERROR(IF(VLOOKUP($A157,'Annex 2 EHV charges'!$D:$O,11,FALSE)=0,"",VLOOKUP($A157,'Annex 2 EHV charges'!$D:$O,11,FALSE)),"")</f>
        <v/>
      </c>
      <c r="H157" s="99" t="str">
        <f>IFERROR(IF(VLOOKUP($A157,'Annex 2 EHV charges'!$D:$O,12,FALSE)=0,"",VLOOKUP($A157,'Annex 2 EHV charges'!$D:$O,12,FALSE)),"")</f>
        <v/>
      </c>
    </row>
    <row r="158" spans="1:8" x14ac:dyDescent="0.25">
      <c r="A158" s="96" t="str">
        <f t="array" ref="A158">IFERROR(INDEX('Annex 2 EHV charges'!#REF!, MATCH(0, IF(ISBLANK('Annex 2 EHV charges'!#REF!),1, COUNTIF(A$4:$A157, 'Annex 2 EHV charges'!#REF!)), 0)),"")</f>
        <v/>
      </c>
      <c r="B158" s="95" t="str">
        <f>IF($A158="","",VLOOKUP($A158,'Annex 2 EHV charges'!$D:$O,2,0))</f>
        <v/>
      </c>
      <c r="C158" s="96" t="str">
        <f>IF($A158="","",VLOOKUP($A158,'Annex 2 EHV charges'!$D:$O,3,0))</f>
        <v/>
      </c>
      <c r="D158" s="95" t="str">
        <f>IF($A158="","",VLOOKUP($A158,'Annex 2 EHV charges'!$D:$O,4,0))</f>
        <v/>
      </c>
      <c r="E158" s="97" t="str">
        <f>IFERROR(IF(VLOOKUP($A158,'Annex 2 EHV charges'!$D:$O,9,FALSE)=0,"",VLOOKUP($A158,'Annex 2 EHV charges'!$D:$O,9,FALSE)),"")</f>
        <v/>
      </c>
      <c r="F158" s="98" t="str">
        <f>IFERROR(IF(VLOOKUP($A158,'Annex 2 EHV charges'!$D:$O,10,FALSE)=0,"",VLOOKUP($A158,'Annex 2 EHV charges'!$D:$O,10,FALSE)),"")</f>
        <v/>
      </c>
      <c r="G158" s="99" t="str">
        <f>IFERROR(IF(VLOOKUP($A158,'Annex 2 EHV charges'!$D:$O,11,FALSE)=0,"",VLOOKUP($A158,'Annex 2 EHV charges'!$D:$O,11,FALSE)),"")</f>
        <v/>
      </c>
      <c r="H158" s="99" t="str">
        <f>IFERROR(IF(VLOOKUP($A158,'Annex 2 EHV charges'!$D:$O,12,FALSE)=0,"",VLOOKUP($A158,'Annex 2 EHV charges'!$D:$O,12,FALSE)),"")</f>
        <v/>
      </c>
    </row>
    <row r="159" spans="1:8" x14ac:dyDescent="0.25">
      <c r="A159" s="96" t="str">
        <f t="array" ref="A159">IFERROR(INDEX('Annex 2 EHV charges'!#REF!, MATCH(0, IF(ISBLANK('Annex 2 EHV charges'!#REF!),1, COUNTIF(A$4:$A158, 'Annex 2 EHV charges'!#REF!)), 0)),"")</f>
        <v/>
      </c>
      <c r="B159" s="95" t="str">
        <f>IF($A159="","",VLOOKUP($A159,'Annex 2 EHV charges'!$D:$O,2,0))</f>
        <v/>
      </c>
      <c r="C159" s="96" t="str">
        <f>IF($A159="","",VLOOKUP($A159,'Annex 2 EHV charges'!$D:$O,3,0))</f>
        <v/>
      </c>
      <c r="D159" s="95" t="str">
        <f>IF($A159="","",VLOOKUP($A159,'Annex 2 EHV charges'!$D:$O,4,0))</f>
        <v/>
      </c>
      <c r="E159" s="97" t="str">
        <f>IFERROR(IF(VLOOKUP($A159,'Annex 2 EHV charges'!$D:$O,9,FALSE)=0,"",VLOOKUP($A159,'Annex 2 EHV charges'!$D:$O,9,FALSE)),"")</f>
        <v/>
      </c>
      <c r="F159" s="98" t="str">
        <f>IFERROR(IF(VLOOKUP($A159,'Annex 2 EHV charges'!$D:$O,10,FALSE)=0,"",VLOOKUP($A159,'Annex 2 EHV charges'!$D:$O,10,FALSE)),"")</f>
        <v/>
      </c>
      <c r="G159" s="99" t="str">
        <f>IFERROR(IF(VLOOKUP($A159,'Annex 2 EHV charges'!$D:$O,11,FALSE)=0,"",VLOOKUP($A159,'Annex 2 EHV charges'!$D:$O,11,FALSE)),"")</f>
        <v/>
      </c>
      <c r="H159" s="99" t="str">
        <f>IFERROR(IF(VLOOKUP($A159,'Annex 2 EHV charges'!$D:$O,12,FALSE)=0,"",VLOOKUP($A159,'Annex 2 EHV charges'!$D:$O,12,FALSE)),"")</f>
        <v/>
      </c>
    </row>
    <row r="160" spans="1:8" x14ac:dyDescent="0.25">
      <c r="A160" s="96" t="str">
        <f t="array" ref="A160">IFERROR(INDEX('Annex 2 EHV charges'!#REF!, MATCH(0, IF(ISBLANK('Annex 2 EHV charges'!#REF!),1, COUNTIF(A$4:$A159, 'Annex 2 EHV charges'!#REF!)), 0)),"")</f>
        <v/>
      </c>
      <c r="B160" s="95" t="str">
        <f>IF($A160="","",VLOOKUP($A160,'Annex 2 EHV charges'!$D:$O,2,0))</f>
        <v/>
      </c>
      <c r="C160" s="96" t="str">
        <f>IF($A160="","",VLOOKUP($A160,'Annex 2 EHV charges'!$D:$O,3,0))</f>
        <v/>
      </c>
      <c r="D160" s="95" t="str">
        <f>IF($A160="","",VLOOKUP($A160,'Annex 2 EHV charges'!$D:$O,4,0))</f>
        <v/>
      </c>
      <c r="E160" s="97" t="str">
        <f>IFERROR(IF(VLOOKUP($A160,'Annex 2 EHV charges'!$D:$O,9,FALSE)=0,"",VLOOKUP($A160,'Annex 2 EHV charges'!$D:$O,9,FALSE)),"")</f>
        <v/>
      </c>
      <c r="F160" s="98" t="str">
        <f>IFERROR(IF(VLOOKUP($A160,'Annex 2 EHV charges'!$D:$O,10,FALSE)=0,"",VLOOKUP($A160,'Annex 2 EHV charges'!$D:$O,10,FALSE)),"")</f>
        <v/>
      </c>
      <c r="G160" s="99" t="str">
        <f>IFERROR(IF(VLOOKUP($A160,'Annex 2 EHV charges'!$D:$O,11,FALSE)=0,"",VLOOKUP($A160,'Annex 2 EHV charges'!$D:$O,11,FALSE)),"")</f>
        <v/>
      </c>
      <c r="H160" s="99" t="str">
        <f>IFERROR(IF(VLOOKUP($A160,'Annex 2 EHV charges'!$D:$O,12,FALSE)=0,"",VLOOKUP($A160,'Annex 2 EHV charges'!$D:$O,12,FALSE)),"")</f>
        <v/>
      </c>
    </row>
    <row r="161" spans="1:8" x14ac:dyDescent="0.25">
      <c r="A161" s="96" t="str">
        <f t="array" ref="A161">IFERROR(INDEX('Annex 2 EHV charges'!#REF!, MATCH(0, IF(ISBLANK('Annex 2 EHV charges'!#REF!),1, COUNTIF(A$4:$A160, 'Annex 2 EHV charges'!#REF!)), 0)),"")</f>
        <v/>
      </c>
      <c r="B161" s="95" t="str">
        <f>IF($A161="","",VLOOKUP($A161,'Annex 2 EHV charges'!$D:$O,2,0))</f>
        <v/>
      </c>
      <c r="C161" s="96" t="str">
        <f>IF($A161="","",VLOOKUP($A161,'Annex 2 EHV charges'!$D:$O,3,0))</f>
        <v/>
      </c>
      <c r="D161" s="95" t="str">
        <f>IF($A161="","",VLOOKUP($A161,'Annex 2 EHV charges'!$D:$O,4,0))</f>
        <v/>
      </c>
      <c r="E161" s="97" t="str">
        <f>IFERROR(IF(VLOOKUP($A161,'Annex 2 EHV charges'!$D:$O,9,FALSE)=0,"",VLOOKUP($A161,'Annex 2 EHV charges'!$D:$O,9,FALSE)),"")</f>
        <v/>
      </c>
      <c r="F161" s="98" t="str">
        <f>IFERROR(IF(VLOOKUP($A161,'Annex 2 EHV charges'!$D:$O,10,FALSE)=0,"",VLOOKUP($A161,'Annex 2 EHV charges'!$D:$O,10,FALSE)),"")</f>
        <v/>
      </c>
      <c r="G161" s="99" t="str">
        <f>IFERROR(IF(VLOOKUP($A161,'Annex 2 EHV charges'!$D:$O,11,FALSE)=0,"",VLOOKUP($A161,'Annex 2 EHV charges'!$D:$O,11,FALSE)),"")</f>
        <v/>
      </c>
      <c r="H161" s="99" t="str">
        <f>IFERROR(IF(VLOOKUP($A161,'Annex 2 EHV charges'!$D:$O,12,FALSE)=0,"",VLOOKUP($A161,'Annex 2 EHV charges'!$D:$O,12,FALSE)),"")</f>
        <v/>
      </c>
    </row>
    <row r="162" spans="1:8" x14ac:dyDescent="0.25">
      <c r="A162" s="96" t="str">
        <f t="array" ref="A162">IFERROR(INDEX('Annex 2 EHV charges'!#REF!, MATCH(0, IF(ISBLANK('Annex 2 EHV charges'!#REF!),1, COUNTIF(A$4:$A161, 'Annex 2 EHV charges'!#REF!)), 0)),"")</f>
        <v/>
      </c>
      <c r="B162" s="95" t="str">
        <f>IF($A162="","",VLOOKUP($A162,'Annex 2 EHV charges'!$D:$O,2,0))</f>
        <v/>
      </c>
      <c r="C162" s="96" t="str">
        <f>IF($A162="","",VLOOKUP($A162,'Annex 2 EHV charges'!$D:$O,3,0))</f>
        <v/>
      </c>
      <c r="D162" s="95" t="str">
        <f>IF($A162="","",VLOOKUP($A162,'Annex 2 EHV charges'!$D:$O,4,0))</f>
        <v/>
      </c>
      <c r="E162" s="97" t="str">
        <f>IFERROR(IF(VLOOKUP($A162,'Annex 2 EHV charges'!$D:$O,9,FALSE)=0,"",VLOOKUP($A162,'Annex 2 EHV charges'!$D:$O,9,FALSE)),"")</f>
        <v/>
      </c>
      <c r="F162" s="98" t="str">
        <f>IFERROR(IF(VLOOKUP($A162,'Annex 2 EHV charges'!$D:$O,10,FALSE)=0,"",VLOOKUP($A162,'Annex 2 EHV charges'!$D:$O,10,FALSE)),"")</f>
        <v/>
      </c>
      <c r="G162" s="99" t="str">
        <f>IFERROR(IF(VLOOKUP($A162,'Annex 2 EHV charges'!$D:$O,11,FALSE)=0,"",VLOOKUP($A162,'Annex 2 EHV charges'!$D:$O,11,FALSE)),"")</f>
        <v/>
      </c>
      <c r="H162" s="99" t="str">
        <f>IFERROR(IF(VLOOKUP($A162,'Annex 2 EHV charges'!$D:$O,12,FALSE)=0,"",VLOOKUP($A162,'Annex 2 EHV charges'!$D:$O,12,FALSE)),"")</f>
        <v/>
      </c>
    </row>
    <row r="163" spans="1:8" x14ac:dyDescent="0.25">
      <c r="A163" s="96" t="str">
        <f t="array" ref="A163">IFERROR(INDEX('Annex 2 EHV charges'!#REF!, MATCH(0, IF(ISBLANK('Annex 2 EHV charges'!#REF!),1, COUNTIF(A$4:$A162, 'Annex 2 EHV charges'!#REF!)), 0)),"")</f>
        <v/>
      </c>
      <c r="B163" s="95" t="str">
        <f>IF($A163="","",VLOOKUP($A163,'Annex 2 EHV charges'!$D:$O,2,0))</f>
        <v/>
      </c>
      <c r="C163" s="96" t="str">
        <f>IF($A163="","",VLOOKUP($A163,'Annex 2 EHV charges'!$D:$O,3,0))</f>
        <v/>
      </c>
      <c r="D163" s="95" t="str">
        <f>IF($A163="","",VLOOKUP($A163,'Annex 2 EHV charges'!$D:$O,4,0))</f>
        <v/>
      </c>
      <c r="E163" s="97" t="str">
        <f>IFERROR(IF(VLOOKUP($A163,'Annex 2 EHV charges'!$D:$O,9,FALSE)=0,"",VLOOKUP($A163,'Annex 2 EHV charges'!$D:$O,9,FALSE)),"")</f>
        <v/>
      </c>
      <c r="F163" s="98" t="str">
        <f>IFERROR(IF(VLOOKUP($A163,'Annex 2 EHV charges'!$D:$O,10,FALSE)=0,"",VLOOKUP($A163,'Annex 2 EHV charges'!$D:$O,10,FALSE)),"")</f>
        <v/>
      </c>
      <c r="G163" s="99" t="str">
        <f>IFERROR(IF(VLOOKUP($A163,'Annex 2 EHV charges'!$D:$O,11,FALSE)=0,"",VLOOKUP($A163,'Annex 2 EHV charges'!$D:$O,11,FALSE)),"")</f>
        <v/>
      </c>
      <c r="H163" s="99" t="str">
        <f>IFERROR(IF(VLOOKUP($A163,'Annex 2 EHV charges'!$D:$O,12,FALSE)=0,"",VLOOKUP($A163,'Annex 2 EHV charges'!$D:$O,12,FALSE)),"")</f>
        <v/>
      </c>
    </row>
    <row r="164" spans="1:8" x14ac:dyDescent="0.25">
      <c r="A164" s="96" t="str">
        <f t="array" ref="A164">IFERROR(INDEX('Annex 2 EHV charges'!#REF!, MATCH(0, IF(ISBLANK('Annex 2 EHV charges'!#REF!),1, COUNTIF(A$4:$A163, 'Annex 2 EHV charges'!#REF!)), 0)),"")</f>
        <v/>
      </c>
      <c r="B164" s="95" t="str">
        <f>IF($A164="","",VLOOKUP($A164,'Annex 2 EHV charges'!$D:$O,2,0))</f>
        <v/>
      </c>
      <c r="C164" s="96" t="str">
        <f>IF($A164="","",VLOOKUP($A164,'Annex 2 EHV charges'!$D:$O,3,0))</f>
        <v/>
      </c>
      <c r="D164" s="95" t="str">
        <f>IF($A164="","",VLOOKUP($A164,'Annex 2 EHV charges'!$D:$O,4,0))</f>
        <v/>
      </c>
      <c r="E164" s="97" t="str">
        <f>IFERROR(IF(VLOOKUP($A164,'Annex 2 EHV charges'!$D:$O,9,FALSE)=0,"",VLOOKUP($A164,'Annex 2 EHV charges'!$D:$O,9,FALSE)),"")</f>
        <v/>
      </c>
      <c r="F164" s="98" t="str">
        <f>IFERROR(IF(VLOOKUP($A164,'Annex 2 EHV charges'!$D:$O,10,FALSE)=0,"",VLOOKUP($A164,'Annex 2 EHV charges'!$D:$O,10,FALSE)),"")</f>
        <v/>
      </c>
      <c r="G164" s="99" t="str">
        <f>IFERROR(IF(VLOOKUP($A164,'Annex 2 EHV charges'!$D:$O,11,FALSE)=0,"",VLOOKUP($A164,'Annex 2 EHV charges'!$D:$O,11,FALSE)),"")</f>
        <v/>
      </c>
      <c r="H164" s="99" t="str">
        <f>IFERROR(IF(VLOOKUP($A164,'Annex 2 EHV charges'!$D:$O,12,FALSE)=0,"",VLOOKUP($A164,'Annex 2 EHV charges'!$D:$O,12,FALSE)),"")</f>
        <v/>
      </c>
    </row>
    <row r="165" spans="1:8" x14ac:dyDescent="0.25">
      <c r="A165" s="96" t="str">
        <f t="array" ref="A165">IFERROR(INDEX('Annex 2 EHV charges'!#REF!, MATCH(0, IF(ISBLANK('Annex 2 EHV charges'!#REF!),1, COUNTIF(A$4:$A164, 'Annex 2 EHV charges'!#REF!)), 0)),"")</f>
        <v/>
      </c>
      <c r="B165" s="95" t="str">
        <f>IF($A165="","",VLOOKUP($A165,'Annex 2 EHV charges'!$D:$O,2,0))</f>
        <v/>
      </c>
      <c r="C165" s="96" t="str">
        <f>IF($A165="","",VLOOKUP($A165,'Annex 2 EHV charges'!$D:$O,3,0))</f>
        <v/>
      </c>
      <c r="D165" s="95" t="str">
        <f>IF($A165="","",VLOOKUP($A165,'Annex 2 EHV charges'!$D:$O,4,0))</f>
        <v/>
      </c>
      <c r="E165" s="97" t="str">
        <f>IFERROR(IF(VLOOKUP($A165,'Annex 2 EHV charges'!$D:$O,9,FALSE)=0,"",VLOOKUP($A165,'Annex 2 EHV charges'!$D:$O,9,FALSE)),"")</f>
        <v/>
      </c>
      <c r="F165" s="98" t="str">
        <f>IFERROR(IF(VLOOKUP($A165,'Annex 2 EHV charges'!$D:$O,10,FALSE)=0,"",VLOOKUP($A165,'Annex 2 EHV charges'!$D:$O,10,FALSE)),"")</f>
        <v/>
      </c>
      <c r="G165" s="99" t="str">
        <f>IFERROR(IF(VLOOKUP($A165,'Annex 2 EHV charges'!$D:$O,11,FALSE)=0,"",VLOOKUP($A165,'Annex 2 EHV charges'!$D:$O,11,FALSE)),"")</f>
        <v/>
      </c>
      <c r="H165" s="99" t="str">
        <f>IFERROR(IF(VLOOKUP($A165,'Annex 2 EHV charges'!$D:$O,12,FALSE)=0,"",VLOOKUP($A165,'Annex 2 EHV charges'!$D:$O,12,FALSE)),"")</f>
        <v/>
      </c>
    </row>
    <row r="166" spans="1:8" x14ac:dyDescent="0.25">
      <c r="A166" s="96" t="str">
        <f t="array" ref="A166">IFERROR(INDEX('Annex 2 EHV charges'!#REF!, MATCH(0, IF(ISBLANK('Annex 2 EHV charges'!#REF!),1, COUNTIF(A$4:$A165, 'Annex 2 EHV charges'!#REF!)), 0)),"")</f>
        <v/>
      </c>
      <c r="B166" s="95" t="str">
        <f>IF($A166="","",VLOOKUP($A166,'Annex 2 EHV charges'!$D:$O,2,0))</f>
        <v/>
      </c>
      <c r="C166" s="96" t="str">
        <f>IF($A166="","",VLOOKUP($A166,'Annex 2 EHV charges'!$D:$O,3,0))</f>
        <v/>
      </c>
      <c r="D166" s="95" t="str">
        <f>IF($A166="","",VLOOKUP($A166,'Annex 2 EHV charges'!$D:$O,4,0))</f>
        <v/>
      </c>
      <c r="E166" s="97" t="str">
        <f>IFERROR(IF(VLOOKUP($A166,'Annex 2 EHV charges'!$D:$O,9,FALSE)=0,"",VLOOKUP($A166,'Annex 2 EHV charges'!$D:$O,9,FALSE)),"")</f>
        <v/>
      </c>
      <c r="F166" s="98" t="str">
        <f>IFERROR(IF(VLOOKUP($A166,'Annex 2 EHV charges'!$D:$O,10,FALSE)=0,"",VLOOKUP($A166,'Annex 2 EHV charges'!$D:$O,10,FALSE)),"")</f>
        <v/>
      </c>
      <c r="G166" s="99" t="str">
        <f>IFERROR(IF(VLOOKUP($A166,'Annex 2 EHV charges'!$D:$O,11,FALSE)=0,"",VLOOKUP($A166,'Annex 2 EHV charges'!$D:$O,11,FALSE)),"")</f>
        <v/>
      </c>
      <c r="H166" s="99" t="str">
        <f>IFERROR(IF(VLOOKUP($A166,'Annex 2 EHV charges'!$D:$O,12,FALSE)=0,"",VLOOKUP($A166,'Annex 2 EHV charges'!$D:$O,12,FALSE)),"")</f>
        <v/>
      </c>
    </row>
    <row r="167" spans="1:8" x14ac:dyDescent="0.25">
      <c r="A167" s="96" t="str">
        <f t="array" ref="A167">IFERROR(INDEX('Annex 2 EHV charges'!#REF!, MATCH(0, IF(ISBLANK('Annex 2 EHV charges'!#REF!),1, COUNTIF(A$4:$A166, 'Annex 2 EHV charges'!#REF!)), 0)),"")</f>
        <v/>
      </c>
      <c r="B167" s="95" t="str">
        <f>IF($A167="","",VLOOKUP($A167,'Annex 2 EHV charges'!$D:$O,2,0))</f>
        <v/>
      </c>
      <c r="C167" s="96" t="str">
        <f>IF($A167="","",VLOOKUP($A167,'Annex 2 EHV charges'!$D:$O,3,0))</f>
        <v/>
      </c>
      <c r="D167" s="95" t="str">
        <f>IF($A167="","",VLOOKUP($A167,'Annex 2 EHV charges'!$D:$O,4,0))</f>
        <v/>
      </c>
      <c r="E167" s="97" t="str">
        <f>IFERROR(IF(VLOOKUP($A167,'Annex 2 EHV charges'!$D:$O,9,FALSE)=0,"",VLOOKUP($A167,'Annex 2 EHV charges'!$D:$O,9,FALSE)),"")</f>
        <v/>
      </c>
      <c r="F167" s="98" t="str">
        <f>IFERROR(IF(VLOOKUP($A167,'Annex 2 EHV charges'!$D:$O,10,FALSE)=0,"",VLOOKUP($A167,'Annex 2 EHV charges'!$D:$O,10,FALSE)),"")</f>
        <v/>
      </c>
      <c r="G167" s="99" t="str">
        <f>IFERROR(IF(VLOOKUP($A167,'Annex 2 EHV charges'!$D:$O,11,FALSE)=0,"",VLOOKUP($A167,'Annex 2 EHV charges'!$D:$O,11,FALSE)),"")</f>
        <v/>
      </c>
      <c r="H167" s="99" t="str">
        <f>IFERROR(IF(VLOOKUP($A167,'Annex 2 EHV charges'!$D:$O,12,FALSE)=0,"",VLOOKUP($A167,'Annex 2 EHV charges'!$D:$O,12,FALSE)),"")</f>
        <v/>
      </c>
    </row>
    <row r="168" spans="1:8" x14ac:dyDescent="0.25">
      <c r="A168" s="96" t="str">
        <f t="array" ref="A168">IFERROR(INDEX('Annex 2 EHV charges'!#REF!, MATCH(0, IF(ISBLANK('Annex 2 EHV charges'!#REF!),1, COUNTIF(A$4:$A167, 'Annex 2 EHV charges'!#REF!)), 0)),"")</f>
        <v/>
      </c>
      <c r="B168" s="95" t="str">
        <f>IF($A168="","",VLOOKUP($A168,'Annex 2 EHV charges'!$D:$O,2,0))</f>
        <v/>
      </c>
      <c r="C168" s="96" t="str">
        <f>IF($A168="","",VLOOKUP($A168,'Annex 2 EHV charges'!$D:$O,3,0))</f>
        <v/>
      </c>
      <c r="D168" s="95" t="str">
        <f>IF($A168="","",VLOOKUP($A168,'Annex 2 EHV charges'!$D:$O,4,0))</f>
        <v/>
      </c>
      <c r="E168" s="97" t="str">
        <f>IFERROR(IF(VLOOKUP($A168,'Annex 2 EHV charges'!$D:$O,9,FALSE)=0,"",VLOOKUP($A168,'Annex 2 EHV charges'!$D:$O,9,FALSE)),"")</f>
        <v/>
      </c>
      <c r="F168" s="98" t="str">
        <f>IFERROR(IF(VLOOKUP($A168,'Annex 2 EHV charges'!$D:$O,10,FALSE)=0,"",VLOOKUP($A168,'Annex 2 EHV charges'!$D:$O,10,FALSE)),"")</f>
        <v/>
      </c>
      <c r="G168" s="99" t="str">
        <f>IFERROR(IF(VLOOKUP($A168,'Annex 2 EHV charges'!$D:$O,11,FALSE)=0,"",VLOOKUP($A168,'Annex 2 EHV charges'!$D:$O,11,FALSE)),"")</f>
        <v/>
      </c>
      <c r="H168" s="99" t="str">
        <f>IFERROR(IF(VLOOKUP($A168,'Annex 2 EHV charges'!$D:$O,12,FALSE)=0,"",VLOOKUP($A168,'Annex 2 EHV charges'!$D:$O,12,FALSE)),"")</f>
        <v/>
      </c>
    </row>
    <row r="169" spans="1:8" x14ac:dyDescent="0.25">
      <c r="A169" s="96" t="str">
        <f t="array" ref="A169">IFERROR(INDEX('Annex 2 EHV charges'!#REF!, MATCH(0, IF(ISBLANK('Annex 2 EHV charges'!#REF!),1, COUNTIF(A$4:$A168, 'Annex 2 EHV charges'!#REF!)), 0)),"")</f>
        <v/>
      </c>
      <c r="B169" s="95" t="str">
        <f>IF($A169="","",VLOOKUP($A169,'Annex 2 EHV charges'!$D:$O,2,0))</f>
        <v/>
      </c>
      <c r="C169" s="96" t="str">
        <f>IF($A169="","",VLOOKUP($A169,'Annex 2 EHV charges'!$D:$O,3,0))</f>
        <v/>
      </c>
      <c r="D169" s="95" t="str">
        <f>IF($A169="","",VLOOKUP($A169,'Annex 2 EHV charges'!$D:$O,4,0))</f>
        <v/>
      </c>
      <c r="E169" s="97" t="str">
        <f>IFERROR(IF(VLOOKUP($A169,'Annex 2 EHV charges'!$D:$O,9,FALSE)=0,"",VLOOKUP($A169,'Annex 2 EHV charges'!$D:$O,9,FALSE)),"")</f>
        <v/>
      </c>
      <c r="F169" s="98" t="str">
        <f>IFERROR(IF(VLOOKUP($A169,'Annex 2 EHV charges'!$D:$O,10,FALSE)=0,"",VLOOKUP($A169,'Annex 2 EHV charges'!$D:$O,10,FALSE)),"")</f>
        <v/>
      </c>
      <c r="G169" s="99" t="str">
        <f>IFERROR(IF(VLOOKUP($A169,'Annex 2 EHV charges'!$D:$O,11,FALSE)=0,"",VLOOKUP($A169,'Annex 2 EHV charges'!$D:$O,11,FALSE)),"")</f>
        <v/>
      </c>
      <c r="H169" s="99" t="str">
        <f>IFERROR(IF(VLOOKUP($A169,'Annex 2 EHV charges'!$D:$O,12,FALSE)=0,"",VLOOKUP($A169,'Annex 2 EHV charges'!$D:$O,12,FALSE)),"")</f>
        <v/>
      </c>
    </row>
    <row r="170" spans="1:8" x14ac:dyDescent="0.25">
      <c r="A170" s="96" t="str">
        <f t="array" ref="A170">IFERROR(INDEX('Annex 2 EHV charges'!#REF!, MATCH(0, IF(ISBLANK('Annex 2 EHV charges'!#REF!),1, COUNTIF(A$4:$A169, 'Annex 2 EHV charges'!#REF!)), 0)),"")</f>
        <v/>
      </c>
      <c r="B170" s="95" t="str">
        <f>IF($A170="","",VLOOKUP($A170,'Annex 2 EHV charges'!$D:$O,2,0))</f>
        <v/>
      </c>
      <c r="C170" s="96" t="str">
        <f>IF($A170="","",VLOOKUP($A170,'Annex 2 EHV charges'!$D:$O,3,0))</f>
        <v/>
      </c>
      <c r="D170" s="95" t="str">
        <f>IF($A170="","",VLOOKUP($A170,'Annex 2 EHV charges'!$D:$O,4,0))</f>
        <v/>
      </c>
      <c r="E170" s="97" t="str">
        <f>IFERROR(IF(VLOOKUP($A170,'Annex 2 EHV charges'!$D:$O,9,FALSE)=0,"",VLOOKUP($A170,'Annex 2 EHV charges'!$D:$O,9,FALSE)),"")</f>
        <v/>
      </c>
      <c r="F170" s="98" t="str">
        <f>IFERROR(IF(VLOOKUP($A170,'Annex 2 EHV charges'!$D:$O,10,FALSE)=0,"",VLOOKUP($A170,'Annex 2 EHV charges'!$D:$O,10,FALSE)),"")</f>
        <v/>
      </c>
      <c r="G170" s="99" t="str">
        <f>IFERROR(IF(VLOOKUP($A170,'Annex 2 EHV charges'!$D:$O,11,FALSE)=0,"",VLOOKUP($A170,'Annex 2 EHV charges'!$D:$O,11,FALSE)),"")</f>
        <v/>
      </c>
      <c r="H170" s="99" t="str">
        <f>IFERROR(IF(VLOOKUP($A170,'Annex 2 EHV charges'!$D:$O,12,FALSE)=0,"",VLOOKUP($A170,'Annex 2 EHV charges'!$D:$O,12,FALSE)),"")</f>
        <v/>
      </c>
    </row>
    <row r="171" spans="1:8" x14ac:dyDescent="0.25">
      <c r="A171" s="96" t="str">
        <f t="array" ref="A171">IFERROR(INDEX('Annex 2 EHV charges'!#REF!, MATCH(0, IF(ISBLANK('Annex 2 EHV charges'!#REF!),1, COUNTIF(A$4:$A170, 'Annex 2 EHV charges'!#REF!)), 0)),"")</f>
        <v/>
      </c>
      <c r="B171" s="95" t="str">
        <f>IF($A171="","",VLOOKUP($A171,'Annex 2 EHV charges'!$D:$O,2,0))</f>
        <v/>
      </c>
      <c r="C171" s="96" t="str">
        <f>IF($A171="","",VLOOKUP($A171,'Annex 2 EHV charges'!$D:$O,3,0))</f>
        <v/>
      </c>
      <c r="D171" s="95" t="str">
        <f>IF($A171="","",VLOOKUP($A171,'Annex 2 EHV charges'!$D:$O,4,0))</f>
        <v/>
      </c>
      <c r="E171" s="97" t="str">
        <f>IFERROR(IF(VLOOKUP($A171,'Annex 2 EHV charges'!$D:$O,9,FALSE)=0,"",VLOOKUP($A171,'Annex 2 EHV charges'!$D:$O,9,FALSE)),"")</f>
        <v/>
      </c>
      <c r="F171" s="98" t="str">
        <f>IFERROR(IF(VLOOKUP($A171,'Annex 2 EHV charges'!$D:$O,10,FALSE)=0,"",VLOOKUP($A171,'Annex 2 EHV charges'!$D:$O,10,FALSE)),"")</f>
        <v/>
      </c>
      <c r="G171" s="99" t="str">
        <f>IFERROR(IF(VLOOKUP($A171,'Annex 2 EHV charges'!$D:$O,11,FALSE)=0,"",VLOOKUP($A171,'Annex 2 EHV charges'!$D:$O,11,FALSE)),"")</f>
        <v/>
      </c>
      <c r="H171" s="99" t="str">
        <f>IFERROR(IF(VLOOKUP($A171,'Annex 2 EHV charges'!$D:$O,12,FALSE)=0,"",VLOOKUP($A171,'Annex 2 EHV charges'!$D:$O,12,FALSE)),"")</f>
        <v/>
      </c>
    </row>
    <row r="172" spans="1:8" x14ac:dyDescent="0.25">
      <c r="A172" s="96" t="str">
        <f t="array" ref="A172">IFERROR(INDEX('Annex 2 EHV charges'!#REF!, MATCH(0, IF(ISBLANK('Annex 2 EHV charges'!#REF!),1, COUNTIF(A$4:$A171, 'Annex 2 EHV charges'!#REF!)), 0)),"")</f>
        <v/>
      </c>
      <c r="B172" s="95" t="str">
        <f>IF($A172="","",VLOOKUP($A172,'Annex 2 EHV charges'!$D:$O,2,0))</f>
        <v/>
      </c>
      <c r="C172" s="96" t="str">
        <f>IF($A172="","",VLOOKUP($A172,'Annex 2 EHV charges'!$D:$O,3,0))</f>
        <v/>
      </c>
      <c r="D172" s="95" t="str">
        <f>IF($A172="","",VLOOKUP($A172,'Annex 2 EHV charges'!$D:$O,4,0))</f>
        <v/>
      </c>
      <c r="E172" s="97" t="str">
        <f>IFERROR(IF(VLOOKUP($A172,'Annex 2 EHV charges'!$D:$O,9,FALSE)=0,"",VLOOKUP($A172,'Annex 2 EHV charges'!$D:$O,9,FALSE)),"")</f>
        <v/>
      </c>
      <c r="F172" s="98" t="str">
        <f>IFERROR(IF(VLOOKUP($A172,'Annex 2 EHV charges'!$D:$O,10,FALSE)=0,"",VLOOKUP($A172,'Annex 2 EHV charges'!$D:$O,10,FALSE)),"")</f>
        <v/>
      </c>
      <c r="G172" s="99" t="str">
        <f>IFERROR(IF(VLOOKUP($A172,'Annex 2 EHV charges'!$D:$O,11,FALSE)=0,"",VLOOKUP($A172,'Annex 2 EHV charges'!$D:$O,11,FALSE)),"")</f>
        <v/>
      </c>
      <c r="H172" s="99" t="str">
        <f>IFERROR(IF(VLOOKUP($A172,'Annex 2 EHV charges'!$D:$O,12,FALSE)=0,"",VLOOKUP($A172,'Annex 2 EHV charges'!$D:$O,12,FALSE)),"")</f>
        <v/>
      </c>
    </row>
    <row r="173" spans="1:8" x14ac:dyDescent="0.25">
      <c r="A173" s="96" t="str">
        <f t="array" ref="A173">IFERROR(INDEX('Annex 2 EHV charges'!#REF!, MATCH(0, IF(ISBLANK('Annex 2 EHV charges'!#REF!),1, COUNTIF(A$4:$A172, 'Annex 2 EHV charges'!#REF!)), 0)),"")</f>
        <v/>
      </c>
      <c r="B173" s="95" t="str">
        <f>IF($A173="","",VLOOKUP($A173,'Annex 2 EHV charges'!$D:$O,2,0))</f>
        <v/>
      </c>
      <c r="C173" s="96" t="str">
        <f>IF($A173="","",VLOOKUP($A173,'Annex 2 EHV charges'!$D:$O,3,0))</f>
        <v/>
      </c>
      <c r="D173" s="95" t="str">
        <f>IF($A173="","",VLOOKUP($A173,'Annex 2 EHV charges'!$D:$O,4,0))</f>
        <v/>
      </c>
      <c r="E173" s="97" t="str">
        <f>IFERROR(IF(VLOOKUP($A173,'Annex 2 EHV charges'!$D:$O,9,FALSE)=0,"",VLOOKUP($A173,'Annex 2 EHV charges'!$D:$O,9,FALSE)),"")</f>
        <v/>
      </c>
      <c r="F173" s="98" t="str">
        <f>IFERROR(IF(VLOOKUP($A173,'Annex 2 EHV charges'!$D:$O,10,FALSE)=0,"",VLOOKUP($A173,'Annex 2 EHV charges'!$D:$O,10,FALSE)),"")</f>
        <v/>
      </c>
      <c r="G173" s="99" t="str">
        <f>IFERROR(IF(VLOOKUP($A173,'Annex 2 EHV charges'!$D:$O,11,FALSE)=0,"",VLOOKUP($A173,'Annex 2 EHV charges'!$D:$O,11,FALSE)),"")</f>
        <v/>
      </c>
      <c r="H173" s="99" t="str">
        <f>IFERROR(IF(VLOOKUP($A173,'Annex 2 EHV charges'!$D:$O,12,FALSE)=0,"",VLOOKUP($A173,'Annex 2 EHV charges'!$D:$O,12,FALSE)),"")</f>
        <v/>
      </c>
    </row>
    <row r="174" spans="1:8" x14ac:dyDescent="0.25">
      <c r="A174" s="96" t="str">
        <f t="array" ref="A174">IFERROR(INDEX('Annex 2 EHV charges'!#REF!, MATCH(0, IF(ISBLANK('Annex 2 EHV charges'!#REF!),1, COUNTIF(A$4:$A173, 'Annex 2 EHV charges'!#REF!)), 0)),"")</f>
        <v/>
      </c>
      <c r="B174" s="95" t="str">
        <f>IF($A174="","",VLOOKUP($A174,'Annex 2 EHV charges'!$D:$O,2,0))</f>
        <v/>
      </c>
      <c r="C174" s="96" t="str">
        <f>IF($A174="","",VLOOKUP($A174,'Annex 2 EHV charges'!$D:$O,3,0))</f>
        <v/>
      </c>
      <c r="D174" s="95" t="str">
        <f>IF($A174="","",VLOOKUP($A174,'Annex 2 EHV charges'!$D:$O,4,0))</f>
        <v/>
      </c>
      <c r="E174" s="97" t="str">
        <f>IFERROR(IF(VLOOKUP($A174,'Annex 2 EHV charges'!$D:$O,9,FALSE)=0,"",VLOOKUP($A174,'Annex 2 EHV charges'!$D:$O,9,FALSE)),"")</f>
        <v/>
      </c>
      <c r="F174" s="98" t="str">
        <f>IFERROR(IF(VLOOKUP($A174,'Annex 2 EHV charges'!$D:$O,10,FALSE)=0,"",VLOOKUP($A174,'Annex 2 EHV charges'!$D:$O,10,FALSE)),"")</f>
        <v/>
      </c>
      <c r="G174" s="99" t="str">
        <f>IFERROR(IF(VLOOKUP($A174,'Annex 2 EHV charges'!$D:$O,11,FALSE)=0,"",VLOOKUP($A174,'Annex 2 EHV charges'!$D:$O,11,FALSE)),"")</f>
        <v/>
      </c>
      <c r="H174" s="99" t="str">
        <f>IFERROR(IF(VLOOKUP($A174,'Annex 2 EHV charges'!$D:$O,12,FALSE)=0,"",VLOOKUP($A174,'Annex 2 EHV charges'!$D:$O,12,FALSE)),"")</f>
        <v/>
      </c>
    </row>
    <row r="175" spans="1:8" x14ac:dyDescent="0.25">
      <c r="A175" s="96" t="str">
        <f t="array" ref="A175">IFERROR(INDEX('Annex 2 EHV charges'!#REF!, MATCH(0, IF(ISBLANK('Annex 2 EHV charges'!#REF!),1, COUNTIF(A$4:$A174, 'Annex 2 EHV charges'!#REF!)), 0)),"")</f>
        <v/>
      </c>
      <c r="B175" s="95" t="str">
        <f>IF($A175="","",VLOOKUP($A175,'Annex 2 EHV charges'!$D:$O,2,0))</f>
        <v/>
      </c>
      <c r="C175" s="96" t="str">
        <f>IF($A175="","",VLOOKUP($A175,'Annex 2 EHV charges'!$D:$O,3,0))</f>
        <v/>
      </c>
      <c r="D175" s="95" t="str">
        <f>IF($A175="","",VLOOKUP($A175,'Annex 2 EHV charges'!$D:$O,4,0))</f>
        <v/>
      </c>
      <c r="E175" s="97" t="str">
        <f>IFERROR(IF(VLOOKUP($A175,'Annex 2 EHV charges'!$D:$O,9,FALSE)=0,"",VLOOKUP($A175,'Annex 2 EHV charges'!$D:$O,9,FALSE)),"")</f>
        <v/>
      </c>
      <c r="F175" s="98" t="str">
        <f>IFERROR(IF(VLOOKUP($A175,'Annex 2 EHV charges'!$D:$O,10,FALSE)=0,"",VLOOKUP($A175,'Annex 2 EHV charges'!$D:$O,10,FALSE)),"")</f>
        <v/>
      </c>
      <c r="G175" s="99" t="str">
        <f>IFERROR(IF(VLOOKUP($A175,'Annex 2 EHV charges'!$D:$O,11,FALSE)=0,"",VLOOKUP($A175,'Annex 2 EHV charges'!$D:$O,11,FALSE)),"")</f>
        <v/>
      </c>
      <c r="H175" s="99" t="str">
        <f>IFERROR(IF(VLOOKUP($A175,'Annex 2 EHV charges'!$D:$O,12,FALSE)=0,"",VLOOKUP($A175,'Annex 2 EHV charges'!$D:$O,12,FALSE)),"")</f>
        <v/>
      </c>
    </row>
    <row r="176" spans="1:8" x14ac:dyDescent="0.25">
      <c r="A176" s="96" t="str">
        <f t="array" ref="A176">IFERROR(INDEX('Annex 2 EHV charges'!#REF!, MATCH(0, IF(ISBLANK('Annex 2 EHV charges'!#REF!),1, COUNTIF(A$4:$A175, 'Annex 2 EHV charges'!#REF!)), 0)),"")</f>
        <v/>
      </c>
      <c r="B176" s="95" t="str">
        <f>IF($A176="","",VLOOKUP($A176,'Annex 2 EHV charges'!$D:$O,2,0))</f>
        <v/>
      </c>
      <c r="C176" s="96" t="str">
        <f>IF($A176="","",VLOOKUP($A176,'Annex 2 EHV charges'!$D:$O,3,0))</f>
        <v/>
      </c>
      <c r="D176" s="95" t="str">
        <f>IF($A176="","",VLOOKUP($A176,'Annex 2 EHV charges'!$D:$O,4,0))</f>
        <v/>
      </c>
      <c r="E176" s="97" t="str">
        <f>IFERROR(IF(VLOOKUP($A176,'Annex 2 EHV charges'!$D:$O,9,FALSE)=0,"",VLOOKUP($A176,'Annex 2 EHV charges'!$D:$O,9,FALSE)),"")</f>
        <v/>
      </c>
      <c r="F176" s="98" t="str">
        <f>IFERROR(IF(VLOOKUP($A176,'Annex 2 EHV charges'!$D:$O,10,FALSE)=0,"",VLOOKUP($A176,'Annex 2 EHV charges'!$D:$O,10,FALSE)),"")</f>
        <v/>
      </c>
      <c r="G176" s="99" t="str">
        <f>IFERROR(IF(VLOOKUP($A176,'Annex 2 EHV charges'!$D:$O,11,FALSE)=0,"",VLOOKUP($A176,'Annex 2 EHV charges'!$D:$O,11,FALSE)),"")</f>
        <v/>
      </c>
      <c r="H176" s="99" t="str">
        <f>IFERROR(IF(VLOOKUP($A176,'Annex 2 EHV charges'!$D:$O,12,FALSE)=0,"",VLOOKUP($A176,'Annex 2 EHV charges'!$D:$O,12,FALSE)),"")</f>
        <v/>
      </c>
    </row>
    <row r="177" spans="1:8" x14ac:dyDescent="0.25">
      <c r="A177" s="96" t="str">
        <f t="array" ref="A177">IFERROR(INDEX('Annex 2 EHV charges'!#REF!, MATCH(0, IF(ISBLANK('Annex 2 EHV charges'!#REF!),1, COUNTIF(A$4:$A176, 'Annex 2 EHV charges'!#REF!)), 0)),"")</f>
        <v/>
      </c>
      <c r="B177" s="95" t="str">
        <f>IF($A177="","",VLOOKUP($A177,'Annex 2 EHV charges'!$D:$O,2,0))</f>
        <v/>
      </c>
      <c r="C177" s="96" t="str">
        <f>IF($A177="","",VLOOKUP($A177,'Annex 2 EHV charges'!$D:$O,3,0))</f>
        <v/>
      </c>
      <c r="D177" s="95" t="str">
        <f>IF($A177="","",VLOOKUP($A177,'Annex 2 EHV charges'!$D:$O,4,0))</f>
        <v/>
      </c>
      <c r="E177" s="97" t="str">
        <f>IFERROR(IF(VLOOKUP($A177,'Annex 2 EHV charges'!$D:$O,9,FALSE)=0,"",VLOOKUP($A177,'Annex 2 EHV charges'!$D:$O,9,FALSE)),"")</f>
        <v/>
      </c>
      <c r="F177" s="98" t="str">
        <f>IFERROR(IF(VLOOKUP($A177,'Annex 2 EHV charges'!$D:$O,10,FALSE)=0,"",VLOOKUP($A177,'Annex 2 EHV charges'!$D:$O,10,FALSE)),"")</f>
        <v/>
      </c>
      <c r="G177" s="99" t="str">
        <f>IFERROR(IF(VLOOKUP($A177,'Annex 2 EHV charges'!$D:$O,11,FALSE)=0,"",VLOOKUP($A177,'Annex 2 EHV charges'!$D:$O,11,FALSE)),"")</f>
        <v/>
      </c>
      <c r="H177" s="99" t="str">
        <f>IFERROR(IF(VLOOKUP($A177,'Annex 2 EHV charges'!$D:$O,12,FALSE)=0,"",VLOOKUP($A177,'Annex 2 EHV charges'!$D:$O,12,FALSE)),"")</f>
        <v/>
      </c>
    </row>
    <row r="178" spans="1:8" x14ac:dyDescent="0.25">
      <c r="A178" s="96" t="str">
        <f t="array" ref="A178">IFERROR(INDEX('Annex 2 EHV charges'!#REF!, MATCH(0, IF(ISBLANK('Annex 2 EHV charges'!#REF!),1, COUNTIF(A$4:$A177, 'Annex 2 EHV charges'!#REF!)), 0)),"")</f>
        <v/>
      </c>
      <c r="B178" s="95" t="str">
        <f>IF($A178="","",VLOOKUP($A178,'Annex 2 EHV charges'!$D:$O,2,0))</f>
        <v/>
      </c>
      <c r="C178" s="96" t="str">
        <f>IF($A178="","",VLOOKUP($A178,'Annex 2 EHV charges'!$D:$O,3,0))</f>
        <v/>
      </c>
      <c r="D178" s="95" t="str">
        <f>IF($A178="","",VLOOKUP($A178,'Annex 2 EHV charges'!$D:$O,4,0))</f>
        <v/>
      </c>
      <c r="E178" s="97" t="str">
        <f>IFERROR(IF(VLOOKUP($A178,'Annex 2 EHV charges'!$D:$O,9,FALSE)=0,"",VLOOKUP($A178,'Annex 2 EHV charges'!$D:$O,9,FALSE)),"")</f>
        <v/>
      </c>
      <c r="F178" s="98" t="str">
        <f>IFERROR(IF(VLOOKUP($A178,'Annex 2 EHV charges'!$D:$O,10,FALSE)=0,"",VLOOKUP($A178,'Annex 2 EHV charges'!$D:$O,10,FALSE)),"")</f>
        <v/>
      </c>
      <c r="G178" s="99" t="str">
        <f>IFERROR(IF(VLOOKUP($A178,'Annex 2 EHV charges'!$D:$O,11,FALSE)=0,"",VLOOKUP($A178,'Annex 2 EHV charges'!$D:$O,11,FALSE)),"")</f>
        <v/>
      </c>
      <c r="H178" s="99" t="str">
        <f>IFERROR(IF(VLOOKUP($A178,'Annex 2 EHV charges'!$D:$O,12,FALSE)=0,"",VLOOKUP($A178,'Annex 2 EHV charges'!$D:$O,12,FALSE)),"")</f>
        <v/>
      </c>
    </row>
    <row r="179" spans="1:8" x14ac:dyDescent="0.25">
      <c r="A179" s="96" t="str">
        <f t="array" ref="A179">IFERROR(INDEX('Annex 2 EHV charges'!#REF!, MATCH(0, IF(ISBLANK('Annex 2 EHV charges'!#REF!),1, COUNTIF(A$4:$A178, 'Annex 2 EHV charges'!#REF!)), 0)),"")</f>
        <v/>
      </c>
      <c r="B179" s="95" t="str">
        <f>IF($A179="","",VLOOKUP($A179,'Annex 2 EHV charges'!$D:$O,2,0))</f>
        <v/>
      </c>
      <c r="C179" s="96" t="str">
        <f>IF($A179="","",VLOOKUP($A179,'Annex 2 EHV charges'!$D:$O,3,0))</f>
        <v/>
      </c>
      <c r="D179" s="95" t="str">
        <f>IF($A179="","",VLOOKUP($A179,'Annex 2 EHV charges'!$D:$O,4,0))</f>
        <v/>
      </c>
      <c r="E179" s="97" t="str">
        <f>IFERROR(IF(VLOOKUP($A179,'Annex 2 EHV charges'!$D:$O,9,FALSE)=0,"",VLOOKUP($A179,'Annex 2 EHV charges'!$D:$O,9,FALSE)),"")</f>
        <v/>
      </c>
      <c r="F179" s="98" t="str">
        <f>IFERROR(IF(VLOOKUP($A179,'Annex 2 EHV charges'!$D:$O,10,FALSE)=0,"",VLOOKUP($A179,'Annex 2 EHV charges'!$D:$O,10,FALSE)),"")</f>
        <v/>
      </c>
      <c r="G179" s="99" t="str">
        <f>IFERROR(IF(VLOOKUP($A179,'Annex 2 EHV charges'!$D:$O,11,FALSE)=0,"",VLOOKUP($A179,'Annex 2 EHV charges'!$D:$O,11,FALSE)),"")</f>
        <v/>
      </c>
      <c r="H179" s="99" t="str">
        <f>IFERROR(IF(VLOOKUP($A179,'Annex 2 EHV charges'!$D:$O,12,FALSE)=0,"",VLOOKUP($A179,'Annex 2 EHV charges'!$D:$O,12,FALSE)),"")</f>
        <v/>
      </c>
    </row>
    <row r="180" spans="1:8" x14ac:dyDescent="0.25">
      <c r="A180" s="96" t="str">
        <f t="array" ref="A180">IFERROR(INDEX('Annex 2 EHV charges'!#REF!, MATCH(0, IF(ISBLANK('Annex 2 EHV charges'!#REF!),1, COUNTIF(A$4:$A179, 'Annex 2 EHV charges'!#REF!)), 0)),"")</f>
        <v/>
      </c>
      <c r="B180" s="95" t="str">
        <f>IF($A180="","",VLOOKUP($A180,'Annex 2 EHV charges'!$D:$O,2,0))</f>
        <v/>
      </c>
      <c r="C180" s="96" t="str">
        <f>IF($A180="","",VLOOKUP($A180,'Annex 2 EHV charges'!$D:$O,3,0))</f>
        <v/>
      </c>
      <c r="D180" s="95" t="str">
        <f>IF($A180="","",VLOOKUP($A180,'Annex 2 EHV charges'!$D:$O,4,0))</f>
        <v/>
      </c>
      <c r="E180" s="97" t="str">
        <f>IFERROR(IF(VLOOKUP($A180,'Annex 2 EHV charges'!$D:$O,9,FALSE)=0,"",VLOOKUP($A180,'Annex 2 EHV charges'!$D:$O,9,FALSE)),"")</f>
        <v/>
      </c>
      <c r="F180" s="98" t="str">
        <f>IFERROR(IF(VLOOKUP($A180,'Annex 2 EHV charges'!$D:$O,10,FALSE)=0,"",VLOOKUP($A180,'Annex 2 EHV charges'!$D:$O,10,FALSE)),"")</f>
        <v/>
      </c>
      <c r="G180" s="99" t="str">
        <f>IFERROR(IF(VLOOKUP($A180,'Annex 2 EHV charges'!$D:$O,11,FALSE)=0,"",VLOOKUP($A180,'Annex 2 EHV charges'!$D:$O,11,FALSE)),"")</f>
        <v/>
      </c>
      <c r="H180" s="99" t="str">
        <f>IFERROR(IF(VLOOKUP($A180,'Annex 2 EHV charges'!$D:$O,12,FALSE)=0,"",VLOOKUP($A180,'Annex 2 EHV charges'!$D:$O,12,FALSE)),"")</f>
        <v/>
      </c>
    </row>
    <row r="181" spans="1:8" x14ac:dyDescent="0.25">
      <c r="A181" s="96" t="str">
        <f t="array" ref="A181">IFERROR(INDEX('Annex 2 EHV charges'!#REF!, MATCH(0, IF(ISBLANK('Annex 2 EHV charges'!#REF!),1, COUNTIF(A$4:$A180, 'Annex 2 EHV charges'!#REF!)), 0)),"")</f>
        <v/>
      </c>
      <c r="B181" s="95" t="str">
        <f>IF($A181="","",VLOOKUP($A181,'Annex 2 EHV charges'!$D:$O,2,0))</f>
        <v/>
      </c>
      <c r="C181" s="96" t="str">
        <f>IF($A181="","",VLOOKUP($A181,'Annex 2 EHV charges'!$D:$O,3,0))</f>
        <v/>
      </c>
      <c r="D181" s="95" t="str">
        <f>IF($A181="","",VLOOKUP($A181,'Annex 2 EHV charges'!$D:$O,4,0))</f>
        <v/>
      </c>
      <c r="E181" s="97" t="str">
        <f>IFERROR(IF(VLOOKUP($A181,'Annex 2 EHV charges'!$D:$O,9,FALSE)=0,"",VLOOKUP($A181,'Annex 2 EHV charges'!$D:$O,9,FALSE)),"")</f>
        <v/>
      </c>
      <c r="F181" s="98" t="str">
        <f>IFERROR(IF(VLOOKUP($A181,'Annex 2 EHV charges'!$D:$O,10,FALSE)=0,"",VLOOKUP($A181,'Annex 2 EHV charges'!$D:$O,10,FALSE)),"")</f>
        <v/>
      </c>
      <c r="G181" s="99" t="str">
        <f>IFERROR(IF(VLOOKUP($A181,'Annex 2 EHV charges'!$D:$O,11,FALSE)=0,"",VLOOKUP($A181,'Annex 2 EHV charges'!$D:$O,11,FALSE)),"")</f>
        <v/>
      </c>
      <c r="H181" s="99" t="str">
        <f>IFERROR(IF(VLOOKUP($A181,'Annex 2 EHV charges'!$D:$O,12,FALSE)=0,"",VLOOKUP($A181,'Annex 2 EHV charges'!$D:$O,12,FALSE)),"")</f>
        <v/>
      </c>
    </row>
    <row r="182" spans="1:8" x14ac:dyDescent="0.25">
      <c r="A182" s="96" t="str">
        <f t="array" ref="A182">IFERROR(INDEX('Annex 2 EHV charges'!#REF!, MATCH(0, IF(ISBLANK('Annex 2 EHV charges'!#REF!),1, COUNTIF(A$4:$A181, 'Annex 2 EHV charges'!#REF!)), 0)),"")</f>
        <v/>
      </c>
      <c r="B182" s="95" t="str">
        <f>IF($A182="","",VLOOKUP($A182,'Annex 2 EHV charges'!$D:$O,2,0))</f>
        <v/>
      </c>
      <c r="C182" s="96" t="str">
        <f>IF($A182="","",VLOOKUP($A182,'Annex 2 EHV charges'!$D:$O,3,0))</f>
        <v/>
      </c>
      <c r="D182" s="95" t="str">
        <f>IF($A182="","",VLOOKUP($A182,'Annex 2 EHV charges'!$D:$O,4,0))</f>
        <v/>
      </c>
      <c r="E182" s="97" t="str">
        <f>IFERROR(IF(VLOOKUP($A182,'Annex 2 EHV charges'!$D:$O,9,FALSE)=0,"",VLOOKUP($A182,'Annex 2 EHV charges'!$D:$O,9,FALSE)),"")</f>
        <v/>
      </c>
      <c r="F182" s="98" t="str">
        <f>IFERROR(IF(VLOOKUP($A182,'Annex 2 EHV charges'!$D:$O,10,FALSE)=0,"",VLOOKUP($A182,'Annex 2 EHV charges'!$D:$O,10,FALSE)),"")</f>
        <v/>
      </c>
      <c r="G182" s="99" t="str">
        <f>IFERROR(IF(VLOOKUP($A182,'Annex 2 EHV charges'!$D:$O,11,FALSE)=0,"",VLOOKUP($A182,'Annex 2 EHV charges'!$D:$O,11,FALSE)),"")</f>
        <v/>
      </c>
      <c r="H182" s="99" t="str">
        <f>IFERROR(IF(VLOOKUP($A182,'Annex 2 EHV charges'!$D:$O,12,FALSE)=0,"",VLOOKUP($A182,'Annex 2 EHV charges'!$D:$O,12,FALSE)),"")</f>
        <v/>
      </c>
    </row>
    <row r="183" spans="1:8" x14ac:dyDescent="0.25">
      <c r="A183" s="96" t="str">
        <f t="array" ref="A183">IFERROR(INDEX('Annex 2 EHV charges'!#REF!, MATCH(0, IF(ISBLANK('Annex 2 EHV charges'!#REF!),1, COUNTIF(A$4:$A182, 'Annex 2 EHV charges'!#REF!)), 0)),"")</f>
        <v/>
      </c>
      <c r="B183" s="95" t="str">
        <f>IF($A183="","",VLOOKUP($A183,'Annex 2 EHV charges'!$D:$O,2,0))</f>
        <v/>
      </c>
      <c r="C183" s="96" t="str">
        <f>IF($A183="","",VLOOKUP($A183,'Annex 2 EHV charges'!$D:$O,3,0))</f>
        <v/>
      </c>
      <c r="D183" s="95" t="str">
        <f>IF($A183="","",VLOOKUP($A183,'Annex 2 EHV charges'!$D:$O,4,0))</f>
        <v/>
      </c>
      <c r="E183" s="97" t="str">
        <f>IFERROR(IF(VLOOKUP($A183,'Annex 2 EHV charges'!$D:$O,9,FALSE)=0,"",VLOOKUP($A183,'Annex 2 EHV charges'!$D:$O,9,FALSE)),"")</f>
        <v/>
      </c>
      <c r="F183" s="98" t="str">
        <f>IFERROR(IF(VLOOKUP($A183,'Annex 2 EHV charges'!$D:$O,10,FALSE)=0,"",VLOOKUP($A183,'Annex 2 EHV charges'!$D:$O,10,FALSE)),"")</f>
        <v/>
      </c>
      <c r="G183" s="99" t="str">
        <f>IFERROR(IF(VLOOKUP($A183,'Annex 2 EHV charges'!$D:$O,11,FALSE)=0,"",VLOOKUP($A183,'Annex 2 EHV charges'!$D:$O,11,FALSE)),"")</f>
        <v/>
      </c>
      <c r="H183" s="99" t="str">
        <f>IFERROR(IF(VLOOKUP($A183,'Annex 2 EHV charges'!$D:$O,12,FALSE)=0,"",VLOOKUP($A183,'Annex 2 EHV charges'!$D:$O,12,FALSE)),"")</f>
        <v/>
      </c>
    </row>
    <row r="184" spans="1:8" x14ac:dyDescent="0.25">
      <c r="A184" s="96" t="str">
        <f t="array" ref="A184">IFERROR(INDEX('Annex 2 EHV charges'!#REF!, MATCH(0, IF(ISBLANK('Annex 2 EHV charges'!#REF!),1, COUNTIF(A$4:$A183, 'Annex 2 EHV charges'!#REF!)), 0)),"")</f>
        <v/>
      </c>
      <c r="B184" s="95" t="str">
        <f>IF($A184="","",VLOOKUP($A184,'Annex 2 EHV charges'!$D:$O,2,0))</f>
        <v/>
      </c>
      <c r="C184" s="96" t="str">
        <f>IF($A184="","",VLOOKUP($A184,'Annex 2 EHV charges'!$D:$O,3,0))</f>
        <v/>
      </c>
      <c r="D184" s="95" t="str">
        <f>IF($A184="","",VLOOKUP($A184,'Annex 2 EHV charges'!$D:$O,4,0))</f>
        <v/>
      </c>
      <c r="E184" s="97" t="str">
        <f>IFERROR(IF(VLOOKUP($A184,'Annex 2 EHV charges'!$D:$O,9,FALSE)=0,"",VLOOKUP($A184,'Annex 2 EHV charges'!$D:$O,9,FALSE)),"")</f>
        <v/>
      </c>
      <c r="F184" s="98" t="str">
        <f>IFERROR(IF(VLOOKUP($A184,'Annex 2 EHV charges'!$D:$O,10,FALSE)=0,"",VLOOKUP($A184,'Annex 2 EHV charges'!$D:$O,10,FALSE)),"")</f>
        <v/>
      </c>
      <c r="G184" s="99" t="str">
        <f>IFERROR(IF(VLOOKUP($A184,'Annex 2 EHV charges'!$D:$O,11,FALSE)=0,"",VLOOKUP($A184,'Annex 2 EHV charges'!$D:$O,11,FALSE)),"")</f>
        <v/>
      </c>
      <c r="H184" s="99" t="str">
        <f>IFERROR(IF(VLOOKUP($A184,'Annex 2 EHV charges'!$D:$O,12,FALSE)=0,"",VLOOKUP($A184,'Annex 2 EHV charges'!$D:$O,12,FALSE)),"")</f>
        <v/>
      </c>
    </row>
    <row r="185" spans="1:8" x14ac:dyDescent="0.25">
      <c r="A185" s="96" t="str">
        <f t="array" ref="A185">IFERROR(INDEX('Annex 2 EHV charges'!#REF!, MATCH(0, IF(ISBLANK('Annex 2 EHV charges'!#REF!),1, COUNTIF(A$4:$A184, 'Annex 2 EHV charges'!#REF!)), 0)),"")</f>
        <v/>
      </c>
      <c r="B185" s="95" t="str">
        <f>IF($A185="","",VLOOKUP($A185,'Annex 2 EHV charges'!$D:$O,2,0))</f>
        <v/>
      </c>
      <c r="C185" s="96" t="str">
        <f>IF($A185="","",VLOOKUP($A185,'Annex 2 EHV charges'!$D:$O,3,0))</f>
        <v/>
      </c>
      <c r="D185" s="95" t="str">
        <f>IF($A185="","",VLOOKUP($A185,'Annex 2 EHV charges'!$D:$O,4,0))</f>
        <v/>
      </c>
      <c r="E185" s="97" t="str">
        <f>IFERROR(IF(VLOOKUP($A185,'Annex 2 EHV charges'!$D:$O,9,FALSE)=0,"",VLOOKUP($A185,'Annex 2 EHV charges'!$D:$O,9,FALSE)),"")</f>
        <v/>
      </c>
      <c r="F185" s="98" t="str">
        <f>IFERROR(IF(VLOOKUP($A185,'Annex 2 EHV charges'!$D:$O,10,FALSE)=0,"",VLOOKUP($A185,'Annex 2 EHV charges'!$D:$O,10,FALSE)),"")</f>
        <v/>
      </c>
      <c r="G185" s="99" t="str">
        <f>IFERROR(IF(VLOOKUP($A185,'Annex 2 EHV charges'!$D:$O,11,FALSE)=0,"",VLOOKUP($A185,'Annex 2 EHV charges'!$D:$O,11,FALSE)),"")</f>
        <v/>
      </c>
      <c r="H185" s="99" t="str">
        <f>IFERROR(IF(VLOOKUP($A185,'Annex 2 EHV charges'!$D:$O,12,FALSE)=0,"",VLOOKUP($A185,'Annex 2 EHV charges'!$D:$O,12,FALSE)),"")</f>
        <v/>
      </c>
    </row>
    <row r="186" spans="1:8" x14ac:dyDescent="0.25">
      <c r="A186" s="96" t="str">
        <f t="array" ref="A186">IFERROR(INDEX('Annex 2 EHV charges'!#REF!, MATCH(0, IF(ISBLANK('Annex 2 EHV charges'!#REF!),1, COUNTIF(A$4:$A185, 'Annex 2 EHV charges'!#REF!)), 0)),"")</f>
        <v/>
      </c>
      <c r="B186" s="95" t="str">
        <f>IF($A186="","",VLOOKUP($A186,'Annex 2 EHV charges'!$D:$O,2,0))</f>
        <v/>
      </c>
      <c r="C186" s="96" t="str">
        <f>IF($A186="","",VLOOKUP($A186,'Annex 2 EHV charges'!$D:$O,3,0))</f>
        <v/>
      </c>
      <c r="D186" s="95" t="str">
        <f>IF($A186="","",VLOOKUP($A186,'Annex 2 EHV charges'!$D:$O,4,0))</f>
        <v/>
      </c>
      <c r="E186" s="97" t="str">
        <f>IFERROR(IF(VLOOKUP($A186,'Annex 2 EHV charges'!$D:$O,9,FALSE)=0,"",VLOOKUP($A186,'Annex 2 EHV charges'!$D:$O,9,FALSE)),"")</f>
        <v/>
      </c>
      <c r="F186" s="98" t="str">
        <f>IFERROR(IF(VLOOKUP($A186,'Annex 2 EHV charges'!$D:$O,10,FALSE)=0,"",VLOOKUP($A186,'Annex 2 EHV charges'!$D:$O,10,FALSE)),"")</f>
        <v/>
      </c>
      <c r="G186" s="99" t="str">
        <f>IFERROR(IF(VLOOKUP($A186,'Annex 2 EHV charges'!$D:$O,11,FALSE)=0,"",VLOOKUP($A186,'Annex 2 EHV charges'!$D:$O,11,FALSE)),"")</f>
        <v/>
      </c>
      <c r="H186" s="99" t="str">
        <f>IFERROR(IF(VLOOKUP($A186,'Annex 2 EHV charges'!$D:$O,12,FALSE)=0,"",VLOOKUP($A186,'Annex 2 EHV charges'!$D:$O,12,FALSE)),"")</f>
        <v/>
      </c>
    </row>
    <row r="187" spans="1:8" x14ac:dyDescent="0.25">
      <c r="A187" s="96" t="str">
        <f t="array" ref="A187">IFERROR(INDEX('Annex 2 EHV charges'!#REF!, MATCH(0, IF(ISBLANK('Annex 2 EHV charges'!#REF!),1, COUNTIF(A$4:$A186, 'Annex 2 EHV charges'!#REF!)), 0)),"")</f>
        <v/>
      </c>
      <c r="B187" s="95" t="str">
        <f>IF($A187="","",VLOOKUP($A187,'Annex 2 EHV charges'!$D:$O,2,0))</f>
        <v/>
      </c>
      <c r="C187" s="96" t="str">
        <f>IF($A187="","",VLOOKUP($A187,'Annex 2 EHV charges'!$D:$O,3,0))</f>
        <v/>
      </c>
      <c r="D187" s="95" t="str">
        <f>IF($A187="","",VLOOKUP($A187,'Annex 2 EHV charges'!$D:$O,4,0))</f>
        <v/>
      </c>
      <c r="E187" s="97" t="str">
        <f>IFERROR(IF(VLOOKUP($A187,'Annex 2 EHV charges'!$D:$O,9,FALSE)=0,"",VLOOKUP($A187,'Annex 2 EHV charges'!$D:$O,9,FALSE)),"")</f>
        <v/>
      </c>
      <c r="F187" s="98" t="str">
        <f>IFERROR(IF(VLOOKUP($A187,'Annex 2 EHV charges'!$D:$O,10,FALSE)=0,"",VLOOKUP($A187,'Annex 2 EHV charges'!$D:$O,10,FALSE)),"")</f>
        <v/>
      </c>
      <c r="G187" s="99" t="str">
        <f>IFERROR(IF(VLOOKUP($A187,'Annex 2 EHV charges'!$D:$O,11,FALSE)=0,"",VLOOKUP($A187,'Annex 2 EHV charges'!$D:$O,11,FALSE)),"")</f>
        <v/>
      </c>
      <c r="H187" s="99" t="str">
        <f>IFERROR(IF(VLOOKUP($A187,'Annex 2 EHV charges'!$D:$O,12,FALSE)=0,"",VLOOKUP($A187,'Annex 2 EHV charges'!$D:$O,12,FALSE)),"")</f>
        <v/>
      </c>
    </row>
    <row r="188" spans="1:8" x14ac:dyDescent="0.25">
      <c r="A188" s="96" t="str">
        <f t="array" ref="A188">IFERROR(INDEX('Annex 2 EHV charges'!#REF!, MATCH(0, IF(ISBLANK('Annex 2 EHV charges'!#REF!),1, COUNTIF(A$4:$A187, 'Annex 2 EHV charges'!#REF!)), 0)),"")</f>
        <v/>
      </c>
      <c r="B188" s="95" t="str">
        <f>IF($A188="","",VLOOKUP($A188,'Annex 2 EHV charges'!$D:$O,2,0))</f>
        <v/>
      </c>
      <c r="C188" s="96" t="str">
        <f>IF($A188="","",VLOOKUP($A188,'Annex 2 EHV charges'!$D:$O,3,0))</f>
        <v/>
      </c>
      <c r="D188" s="95" t="str">
        <f>IF($A188="","",VLOOKUP($A188,'Annex 2 EHV charges'!$D:$O,4,0))</f>
        <v/>
      </c>
      <c r="E188" s="97" t="str">
        <f>IFERROR(IF(VLOOKUP($A188,'Annex 2 EHV charges'!$D:$O,9,FALSE)=0,"",VLOOKUP($A188,'Annex 2 EHV charges'!$D:$O,9,FALSE)),"")</f>
        <v/>
      </c>
      <c r="F188" s="98" t="str">
        <f>IFERROR(IF(VLOOKUP($A188,'Annex 2 EHV charges'!$D:$O,10,FALSE)=0,"",VLOOKUP($A188,'Annex 2 EHV charges'!$D:$O,10,FALSE)),"")</f>
        <v/>
      </c>
      <c r="G188" s="99" t="str">
        <f>IFERROR(IF(VLOOKUP($A188,'Annex 2 EHV charges'!$D:$O,11,FALSE)=0,"",VLOOKUP($A188,'Annex 2 EHV charges'!$D:$O,11,FALSE)),"")</f>
        <v/>
      </c>
      <c r="H188" s="99" t="str">
        <f>IFERROR(IF(VLOOKUP($A188,'Annex 2 EHV charges'!$D:$O,12,FALSE)=0,"",VLOOKUP($A188,'Annex 2 EHV charges'!$D:$O,12,FALSE)),"")</f>
        <v/>
      </c>
    </row>
    <row r="189" spans="1:8" x14ac:dyDescent="0.25">
      <c r="A189" s="96" t="str">
        <f t="array" ref="A189">IFERROR(INDEX('Annex 2 EHV charges'!#REF!, MATCH(0, IF(ISBLANK('Annex 2 EHV charges'!#REF!),1, COUNTIF(A$4:$A188, 'Annex 2 EHV charges'!#REF!)), 0)),"")</f>
        <v/>
      </c>
      <c r="B189" s="95" t="str">
        <f>IF($A189="","",VLOOKUP($A189,'Annex 2 EHV charges'!$D:$O,2,0))</f>
        <v/>
      </c>
      <c r="C189" s="96" t="str">
        <f>IF($A189="","",VLOOKUP($A189,'Annex 2 EHV charges'!$D:$O,3,0))</f>
        <v/>
      </c>
      <c r="D189" s="95" t="str">
        <f>IF($A189="","",VLOOKUP($A189,'Annex 2 EHV charges'!$D:$O,4,0))</f>
        <v/>
      </c>
      <c r="E189" s="97" t="str">
        <f>IFERROR(IF(VLOOKUP($A189,'Annex 2 EHV charges'!$D:$O,9,FALSE)=0,"",VLOOKUP($A189,'Annex 2 EHV charges'!$D:$O,9,FALSE)),"")</f>
        <v/>
      </c>
      <c r="F189" s="98" t="str">
        <f>IFERROR(IF(VLOOKUP($A189,'Annex 2 EHV charges'!$D:$O,10,FALSE)=0,"",VLOOKUP($A189,'Annex 2 EHV charges'!$D:$O,10,FALSE)),"")</f>
        <v/>
      </c>
      <c r="G189" s="99" t="str">
        <f>IFERROR(IF(VLOOKUP($A189,'Annex 2 EHV charges'!$D:$O,11,FALSE)=0,"",VLOOKUP($A189,'Annex 2 EHV charges'!$D:$O,11,FALSE)),"")</f>
        <v/>
      </c>
      <c r="H189" s="99" t="str">
        <f>IFERROR(IF(VLOOKUP($A189,'Annex 2 EHV charges'!$D:$O,12,FALSE)=0,"",VLOOKUP($A189,'Annex 2 EHV charges'!$D:$O,12,FALSE)),"")</f>
        <v/>
      </c>
    </row>
    <row r="190" spans="1:8" x14ac:dyDescent="0.25">
      <c r="A190" s="96" t="str">
        <f t="array" ref="A190">IFERROR(INDEX('Annex 2 EHV charges'!#REF!, MATCH(0, IF(ISBLANK('Annex 2 EHV charges'!#REF!),1, COUNTIF(A$4:$A189, 'Annex 2 EHV charges'!#REF!)), 0)),"")</f>
        <v/>
      </c>
      <c r="B190" s="95" t="str">
        <f>IF($A190="","",VLOOKUP($A190,'Annex 2 EHV charges'!$D:$O,2,0))</f>
        <v/>
      </c>
      <c r="C190" s="96" t="str">
        <f>IF($A190="","",VLOOKUP($A190,'Annex 2 EHV charges'!$D:$O,3,0))</f>
        <v/>
      </c>
      <c r="D190" s="95" t="str">
        <f>IF($A190="","",VLOOKUP($A190,'Annex 2 EHV charges'!$D:$O,4,0))</f>
        <v/>
      </c>
      <c r="E190" s="97" t="str">
        <f>IFERROR(IF(VLOOKUP($A190,'Annex 2 EHV charges'!$D:$O,9,FALSE)=0,"",VLOOKUP($A190,'Annex 2 EHV charges'!$D:$O,9,FALSE)),"")</f>
        <v/>
      </c>
      <c r="F190" s="98" t="str">
        <f>IFERROR(IF(VLOOKUP($A190,'Annex 2 EHV charges'!$D:$O,10,FALSE)=0,"",VLOOKUP($A190,'Annex 2 EHV charges'!$D:$O,10,FALSE)),"")</f>
        <v/>
      </c>
      <c r="G190" s="99" t="str">
        <f>IFERROR(IF(VLOOKUP($A190,'Annex 2 EHV charges'!$D:$O,11,FALSE)=0,"",VLOOKUP($A190,'Annex 2 EHV charges'!$D:$O,11,FALSE)),"")</f>
        <v/>
      </c>
      <c r="H190" s="99" t="str">
        <f>IFERROR(IF(VLOOKUP($A190,'Annex 2 EHV charges'!$D:$O,12,FALSE)=0,"",VLOOKUP($A190,'Annex 2 EHV charges'!$D:$O,12,FALSE)),"")</f>
        <v/>
      </c>
    </row>
    <row r="191" spans="1:8" x14ac:dyDescent="0.25">
      <c r="A191" s="96" t="str">
        <f t="array" ref="A191">IFERROR(INDEX('Annex 2 EHV charges'!#REF!, MATCH(0, IF(ISBLANK('Annex 2 EHV charges'!#REF!),1, COUNTIF(A$4:$A190, 'Annex 2 EHV charges'!#REF!)), 0)),"")</f>
        <v/>
      </c>
      <c r="B191" s="95" t="str">
        <f>IF($A191="","",VLOOKUP($A191,'Annex 2 EHV charges'!$D:$O,2,0))</f>
        <v/>
      </c>
      <c r="C191" s="96" t="str">
        <f>IF($A191="","",VLOOKUP($A191,'Annex 2 EHV charges'!$D:$O,3,0))</f>
        <v/>
      </c>
      <c r="D191" s="95" t="str">
        <f>IF($A191="","",VLOOKUP($A191,'Annex 2 EHV charges'!$D:$O,4,0))</f>
        <v/>
      </c>
      <c r="E191" s="97" t="str">
        <f>IFERROR(IF(VLOOKUP($A191,'Annex 2 EHV charges'!$D:$O,9,FALSE)=0,"",VLOOKUP($A191,'Annex 2 EHV charges'!$D:$O,9,FALSE)),"")</f>
        <v/>
      </c>
      <c r="F191" s="98" t="str">
        <f>IFERROR(IF(VLOOKUP($A191,'Annex 2 EHV charges'!$D:$O,10,FALSE)=0,"",VLOOKUP($A191,'Annex 2 EHV charges'!$D:$O,10,FALSE)),"")</f>
        <v/>
      </c>
      <c r="G191" s="99" t="str">
        <f>IFERROR(IF(VLOOKUP($A191,'Annex 2 EHV charges'!$D:$O,11,FALSE)=0,"",VLOOKUP($A191,'Annex 2 EHV charges'!$D:$O,11,FALSE)),"")</f>
        <v/>
      </c>
      <c r="H191" s="99" t="str">
        <f>IFERROR(IF(VLOOKUP($A191,'Annex 2 EHV charges'!$D:$O,12,FALSE)=0,"",VLOOKUP($A191,'Annex 2 EHV charges'!$D:$O,12,FALSE)),"")</f>
        <v/>
      </c>
    </row>
    <row r="192" spans="1:8" x14ac:dyDescent="0.25">
      <c r="A192" s="96" t="str">
        <f t="array" ref="A192">IFERROR(INDEX('Annex 2 EHV charges'!#REF!, MATCH(0, IF(ISBLANK('Annex 2 EHV charges'!#REF!),1, COUNTIF(A$4:$A191, 'Annex 2 EHV charges'!#REF!)), 0)),"")</f>
        <v/>
      </c>
      <c r="B192" s="95" t="str">
        <f>IF($A192="","",VLOOKUP($A192,'Annex 2 EHV charges'!$D:$O,2,0))</f>
        <v/>
      </c>
      <c r="C192" s="96" t="str">
        <f>IF($A192="","",VLOOKUP($A192,'Annex 2 EHV charges'!$D:$O,3,0))</f>
        <v/>
      </c>
      <c r="D192" s="95" t="str">
        <f>IF($A192="","",VLOOKUP($A192,'Annex 2 EHV charges'!$D:$O,4,0))</f>
        <v/>
      </c>
      <c r="E192" s="97" t="str">
        <f>IFERROR(IF(VLOOKUP($A192,'Annex 2 EHV charges'!$D:$O,9,FALSE)=0,"",VLOOKUP($A192,'Annex 2 EHV charges'!$D:$O,9,FALSE)),"")</f>
        <v/>
      </c>
      <c r="F192" s="98" t="str">
        <f>IFERROR(IF(VLOOKUP($A192,'Annex 2 EHV charges'!$D:$O,10,FALSE)=0,"",VLOOKUP($A192,'Annex 2 EHV charges'!$D:$O,10,FALSE)),"")</f>
        <v/>
      </c>
      <c r="G192" s="99" t="str">
        <f>IFERROR(IF(VLOOKUP($A192,'Annex 2 EHV charges'!$D:$O,11,FALSE)=0,"",VLOOKUP($A192,'Annex 2 EHV charges'!$D:$O,11,FALSE)),"")</f>
        <v/>
      </c>
      <c r="H192" s="99" t="str">
        <f>IFERROR(IF(VLOOKUP($A192,'Annex 2 EHV charges'!$D:$O,12,FALSE)=0,"",VLOOKUP($A192,'Annex 2 EHV charges'!$D:$O,12,FALSE)),"")</f>
        <v/>
      </c>
    </row>
    <row r="193" spans="1:8" x14ac:dyDescent="0.25">
      <c r="A193" s="96" t="str">
        <f t="array" ref="A193">IFERROR(INDEX('Annex 2 EHV charges'!#REF!, MATCH(0, IF(ISBLANK('Annex 2 EHV charges'!#REF!),1, COUNTIF(A$4:$A192, 'Annex 2 EHV charges'!#REF!)), 0)),"")</f>
        <v/>
      </c>
      <c r="B193" s="95" t="str">
        <f>IF($A193="","",VLOOKUP($A193,'Annex 2 EHV charges'!$D:$O,2,0))</f>
        <v/>
      </c>
      <c r="C193" s="96" t="str">
        <f>IF($A193="","",VLOOKUP($A193,'Annex 2 EHV charges'!$D:$O,3,0))</f>
        <v/>
      </c>
      <c r="D193" s="95" t="str">
        <f>IF($A193="","",VLOOKUP($A193,'Annex 2 EHV charges'!$D:$O,4,0))</f>
        <v/>
      </c>
      <c r="E193" s="97" t="str">
        <f>IFERROR(IF(VLOOKUP($A193,'Annex 2 EHV charges'!$D:$O,9,FALSE)=0,"",VLOOKUP($A193,'Annex 2 EHV charges'!$D:$O,9,FALSE)),"")</f>
        <v/>
      </c>
      <c r="F193" s="98" t="str">
        <f>IFERROR(IF(VLOOKUP($A193,'Annex 2 EHV charges'!$D:$O,10,FALSE)=0,"",VLOOKUP($A193,'Annex 2 EHV charges'!$D:$O,10,FALSE)),"")</f>
        <v/>
      </c>
      <c r="G193" s="99" t="str">
        <f>IFERROR(IF(VLOOKUP($A193,'Annex 2 EHV charges'!$D:$O,11,FALSE)=0,"",VLOOKUP($A193,'Annex 2 EHV charges'!$D:$O,11,FALSE)),"")</f>
        <v/>
      </c>
      <c r="H193" s="99" t="str">
        <f>IFERROR(IF(VLOOKUP($A193,'Annex 2 EHV charges'!$D:$O,12,FALSE)=0,"",VLOOKUP($A193,'Annex 2 EHV charges'!$D:$O,12,FALSE)),"")</f>
        <v/>
      </c>
    </row>
    <row r="194" spans="1:8" x14ac:dyDescent="0.25">
      <c r="A194" s="96" t="str">
        <f t="array" ref="A194">IFERROR(INDEX('Annex 2 EHV charges'!#REF!, MATCH(0, IF(ISBLANK('Annex 2 EHV charges'!#REF!),1, COUNTIF(A$4:$A193, 'Annex 2 EHV charges'!#REF!)), 0)),"")</f>
        <v/>
      </c>
      <c r="B194" s="95" t="str">
        <f>IF($A194="","",VLOOKUP($A194,'Annex 2 EHV charges'!$D:$O,2,0))</f>
        <v/>
      </c>
      <c r="C194" s="96" t="str">
        <f>IF($A194="","",VLOOKUP($A194,'Annex 2 EHV charges'!$D:$O,3,0))</f>
        <v/>
      </c>
      <c r="D194" s="95" t="str">
        <f>IF($A194="","",VLOOKUP($A194,'Annex 2 EHV charges'!$D:$O,4,0))</f>
        <v/>
      </c>
      <c r="E194" s="97" t="str">
        <f>IFERROR(IF(VLOOKUP($A194,'Annex 2 EHV charges'!$D:$O,9,FALSE)=0,"",VLOOKUP($A194,'Annex 2 EHV charges'!$D:$O,9,FALSE)),"")</f>
        <v/>
      </c>
      <c r="F194" s="98" t="str">
        <f>IFERROR(IF(VLOOKUP($A194,'Annex 2 EHV charges'!$D:$O,10,FALSE)=0,"",VLOOKUP($A194,'Annex 2 EHV charges'!$D:$O,10,FALSE)),"")</f>
        <v/>
      </c>
      <c r="G194" s="99" t="str">
        <f>IFERROR(IF(VLOOKUP($A194,'Annex 2 EHV charges'!$D:$O,11,FALSE)=0,"",VLOOKUP($A194,'Annex 2 EHV charges'!$D:$O,11,FALSE)),"")</f>
        <v/>
      </c>
      <c r="H194" s="99" t="str">
        <f>IFERROR(IF(VLOOKUP($A194,'Annex 2 EHV charges'!$D:$O,12,FALSE)=0,"",VLOOKUP($A194,'Annex 2 EHV charges'!$D:$O,12,FALSE)),"")</f>
        <v/>
      </c>
    </row>
    <row r="195" spans="1:8" x14ac:dyDescent="0.25">
      <c r="A195" s="96" t="str">
        <f t="array" ref="A195">IFERROR(INDEX('Annex 2 EHV charges'!#REF!, MATCH(0, IF(ISBLANK('Annex 2 EHV charges'!#REF!),1, COUNTIF(A$4:$A194, 'Annex 2 EHV charges'!#REF!)), 0)),"")</f>
        <v/>
      </c>
      <c r="B195" s="95" t="str">
        <f>IF($A195="","",VLOOKUP($A195,'Annex 2 EHV charges'!$D:$O,2,0))</f>
        <v/>
      </c>
      <c r="C195" s="96" t="str">
        <f>IF($A195="","",VLOOKUP($A195,'Annex 2 EHV charges'!$D:$O,3,0))</f>
        <v/>
      </c>
      <c r="D195" s="95" t="str">
        <f>IF($A195="","",VLOOKUP($A195,'Annex 2 EHV charges'!$D:$O,4,0))</f>
        <v/>
      </c>
      <c r="E195" s="97" t="str">
        <f>IFERROR(IF(VLOOKUP($A195,'Annex 2 EHV charges'!$D:$O,9,FALSE)=0,"",VLOOKUP($A195,'Annex 2 EHV charges'!$D:$O,9,FALSE)),"")</f>
        <v/>
      </c>
      <c r="F195" s="98" t="str">
        <f>IFERROR(IF(VLOOKUP($A195,'Annex 2 EHV charges'!$D:$O,10,FALSE)=0,"",VLOOKUP($A195,'Annex 2 EHV charges'!$D:$O,10,FALSE)),"")</f>
        <v/>
      </c>
      <c r="G195" s="99" t="str">
        <f>IFERROR(IF(VLOOKUP($A195,'Annex 2 EHV charges'!$D:$O,11,FALSE)=0,"",VLOOKUP($A195,'Annex 2 EHV charges'!$D:$O,11,FALSE)),"")</f>
        <v/>
      </c>
      <c r="H195" s="99" t="str">
        <f>IFERROR(IF(VLOOKUP($A195,'Annex 2 EHV charges'!$D:$O,12,FALSE)=0,"",VLOOKUP($A195,'Annex 2 EHV charges'!$D:$O,12,FALSE)),"")</f>
        <v/>
      </c>
    </row>
    <row r="196" spans="1:8" x14ac:dyDescent="0.25">
      <c r="A196" s="96" t="str">
        <f t="array" ref="A196">IFERROR(INDEX('Annex 2 EHV charges'!#REF!, MATCH(0, IF(ISBLANK('Annex 2 EHV charges'!#REF!),1, COUNTIF(A$4:$A195, 'Annex 2 EHV charges'!#REF!)), 0)),"")</f>
        <v/>
      </c>
      <c r="B196" s="95" t="str">
        <f>IF($A196="","",VLOOKUP($A196,'Annex 2 EHV charges'!$D:$O,2,0))</f>
        <v/>
      </c>
      <c r="C196" s="96" t="str">
        <f>IF($A196="","",VLOOKUP($A196,'Annex 2 EHV charges'!$D:$O,3,0))</f>
        <v/>
      </c>
      <c r="D196" s="95" t="str">
        <f>IF($A196="","",VLOOKUP($A196,'Annex 2 EHV charges'!$D:$O,4,0))</f>
        <v/>
      </c>
      <c r="E196" s="97" t="str">
        <f>IFERROR(IF(VLOOKUP($A196,'Annex 2 EHV charges'!$D:$O,9,FALSE)=0,"",VLOOKUP($A196,'Annex 2 EHV charges'!$D:$O,9,FALSE)),"")</f>
        <v/>
      </c>
      <c r="F196" s="98" t="str">
        <f>IFERROR(IF(VLOOKUP($A196,'Annex 2 EHV charges'!$D:$O,10,FALSE)=0,"",VLOOKUP($A196,'Annex 2 EHV charges'!$D:$O,10,FALSE)),"")</f>
        <v/>
      </c>
      <c r="G196" s="99" t="str">
        <f>IFERROR(IF(VLOOKUP($A196,'Annex 2 EHV charges'!$D:$O,11,FALSE)=0,"",VLOOKUP($A196,'Annex 2 EHV charges'!$D:$O,11,FALSE)),"")</f>
        <v/>
      </c>
      <c r="H196" s="99" t="str">
        <f>IFERROR(IF(VLOOKUP($A196,'Annex 2 EHV charges'!$D:$O,12,FALSE)=0,"",VLOOKUP($A196,'Annex 2 EHV charges'!$D:$O,12,FALSE)),"")</f>
        <v/>
      </c>
    </row>
    <row r="197" spans="1:8" x14ac:dyDescent="0.25">
      <c r="A197" s="96" t="str">
        <f t="array" ref="A197">IFERROR(INDEX('Annex 2 EHV charges'!#REF!, MATCH(0, IF(ISBLANK('Annex 2 EHV charges'!#REF!),1, COUNTIF(A$4:$A196, 'Annex 2 EHV charges'!#REF!)), 0)),"")</f>
        <v/>
      </c>
      <c r="B197" s="95" t="str">
        <f>IF($A197="","",VLOOKUP($A197,'Annex 2 EHV charges'!$D:$O,2,0))</f>
        <v/>
      </c>
      <c r="C197" s="96" t="str">
        <f>IF($A197="","",VLOOKUP($A197,'Annex 2 EHV charges'!$D:$O,3,0))</f>
        <v/>
      </c>
      <c r="D197" s="95" t="str">
        <f>IF($A197="","",VLOOKUP($A197,'Annex 2 EHV charges'!$D:$O,4,0))</f>
        <v/>
      </c>
      <c r="E197" s="97" t="str">
        <f>IFERROR(IF(VLOOKUP($A197,'Annex 2 EHV charges'!$D:$O,9,FALSE)=0,"",VLOOKUP($A197,'Annex 2 EHV charges'!$D:$O,9,FALSE)),"")</f>
        <v/>
      </c>
      <c r="F197" s="98" t="str">
        <f>IFERROR(IF(VLOOKUP($A197,'Annex 2 EHV charges'!$D:$O,10,FALSE)=0,"",VLOOKUP($A197,'Annex 2 EHV charges'!$D:$O,10,FALSE)),"")</f>
        <v/>
      </c>
      <c r="G197" s="99" t="str">
        <f>IFERROR(IF(VLOOKUP($A197,'Annex 2 EHV charges'!$D:$O,11,FALSE)=0,"",VLOOKUP($A197,'Annex 2 EHV charges'!$D:$O,11,FALSE)),"")</f>
        <v/>
      </c>
      <c r="H197" s="99" t="str">
        <f>IFERROR(IF(VLOOKUP($A197,'Annex 2 EHV charges'!$D:$O,12,FALSE)=0,"",VLOOKUP($A197,'Annex 2 EHV charges'!$D:$O,12,FALSE)),"")</f>
        <v/>
      </c>
    </row>
    <row r="198" spans="1:8" x14ac:dyDescent="0.25">
      <c r="A198" s="96" t="str">
        <f t="array" ref="A198">IFERROR(INDEX('Annex 2 EHV charges'!#REF!, MATCH(0, IF(ISBLANK('Annex 2 EHV charges'!#REF!),1, COUNTIF(A$4:$A197, 'Annex 2 EHV charges'!#REF!)), 0)),"")</f>
        <v/>
      </c>
      <c r="B198" s="95" t="str">
        <f>IF($A198="","",VLOOKUP($A198,'Annex 2 EHV charges'!$D:$O,2,0))</f>
        <v/>
      </c>
      <c r="C198" s="96" t="str">
        <f>IF($A198="","",VLOOKUP($A198,'Annex 2 EHV charges'!$D:$O,3,0))</f>
        <v/>
      </c>
      <c r="D198" s="95" t="str">
        <f>IF($A198="","",VLOOKUP($A198,'Annex 2 EHV charges'!$D:$O,4,0))</f>
        <v/>
      </c>
      <c r="E198" s="97" t="str">
        <f>IFERROR(IF(VLOOKUP($A198,'Annex 2 EHV charges'!$D:$O,9,FALSE)=0,"",VLOOKUP($A198,'Annex 2 EHV charges'!$D:$O,9,FALSE)),"")</f>
        <v/>
      </c>
      <c r="F198" s="98" t="str">
        <f>IFERROR(IF(VLOOKUP($A198,'Annex 2 EHV charges'!$D:$O,10,FALSE)=0,"",VLOOKUP($A198,'Annex 2 EHV charges'!$D:$O,10,FALSE)),"")</f>
        <v/>
      </c>
      <c r="G198" s="99" t="str">
        <f>IFERROR(IF(VLOOKUP($A198,'Annex 2 EHV charges'!$D:$O,11,FALSE)=0,"",VLOOKUP($A198,'Annex 2 EHV charges'!$D:$O,11,FALSE)),"")</f>
        <v/>
      </c>
      <c r="H198" s="99" t="str">
        <f>IFERROR(IF(VLOOKUP($A198,'Annex 2 EHV charges'!$D:$O,12,FALSE)=0,"",VLOOKUP($A198,'Annex 2 EHV charges'!$D:$O,12,FALSE)),"")</f>
        <v/>
      </c>
    </row>
    <row r="199" spans="1:8" x14ac:dyDescent="0.25">
      <c r="A199" s="96" t="str">
        <f t="array" ref="A199">IFERROR(INDEX('Annex 2 EHV charges'!#REF!, MATCH(0, IF(ISBLANK('Annex 2 EHV charges'!#REF!),1, COUNTIF(A$4:$A198, 'Annex 2 EHV charges'!#REF!)), 0)),"")</f>
        <v/>
      </c>
      <c r="B199" s="95" t="str">
        <f>IF($A199="","",VLOOKUP($A199,'Annex 2 EHV charges'!$D:$O,2,0))</f>
        <v/>
      </c>
      <c r="C199" s="96" t="str">
        <f>IF($A199="","",VLOOKUP($A199,'Annex 2 EHV charges'!$D:$O,3,0))</f>
        <v/>
      </c>
      <c r="D199" s="95" t="str">
        <f>IF($A199="","",VLOOKUP($A199,'Annex 2 EHV charges'!$D:$O,4,0))</f>
        <v/>
      </c>
      <c r="E199" s="97" t="str">
        <f>IFERROR(IF(VLOOKUP($A199,'Annex 2 EHV charges'!$D:$O,9,FALSE)=0,"",VLOOKUP($A199,'Annex 2 EHV charges'!$D:$O,9,FALSE)),"")</f>
        <v/>
      </c>
      <c r="F199" s="98" t="str">
        <f>IFERROR(IF(VLOOKUP($A199,'Annex 2 EHV charges'!$D:$O,10,FALSE)=0,"",VLOOKUP($A199,'Annex 2 EHV charges'!$D:$O,10,FALSE)),"")</f>
        <v/>
      </c>
      <c r="G199" s="99" t="str">
        <f>IFERROR(IF(VLOOKUP($A199,'Annex 2 EHV charges'!$D:$O,11,FALSE)=0,"",VLOOKUP($A199,'Annex 2 EHV charges'!$D:$O,11,FALSE)),"")</f>
        <v/>
      </c>
      <c r="H199" s="99" t="str">
        <f>IFERROR(IF(VLOOKUP($A199,'Annex 2 EHV charges'!$D:$O,12,FALSE)=0,"",VLOOKUP($A199,'Annex 2 EHV charges'!$D:$O,12,FALSE)),"")</f>
        <v/>
      </c>
    </row>
    <row r="200" spans="1:8" x14ac:dyDescent="0.25">
      <c r="A200" s="96" t="str">
        <f t="array" ref="A200">IFERROR(INDEX('Annex 2 EHV charges'!#REF!, MATCH(0, IF(ISBLANK('Annex 2 EHV charges'!#REF!),1, COUNTIF(A$4:$A199, 'Annex 2 EHV charges'!#REF!)), 0)),"")</f>
        <v/>
      </c>
      <c r="B200" s="95" t="str">
        <f>IF($A200="","",VLOOKUP($A200,'Annex 2 EHV charges'!$D:$O,2,0))</f>
        <v/>
      </c>
      <c r="C200" s="96" t="str">
        <f>IF($A200="","",VLOOKUP($A200,'Annex 2 EHV charges'!$D:$O,3,0))</f>
        <v/>
      </c>
      <c r="D200" s="95" t="str">
        <f>IF($A200="","",VLOOKUP($A200,'Annex 2 EHV charges'!$D:$O,4,0))</f>
        <v/>
      </c>
      <c r="E200" s="97" t="str">
        <f>IFERROR(IF(VLOOKUP($A200,'Annex 2 EHV charges'!$D:$O,9,FALSE)=0,"",VLOOKUP($A200,'Annex 2 EHV charges'!$D:$O,9,FALSE)),"")</f>
        <v/>
      </c>
      <c r="F200" s="98" t="str">
        <f>IFERROR(IF(VLOOKUP($A200,'Annex 2 EHV charges'!$D:$O,10,FALSE)=0,"",VLOOKUP($A200,'Annex 2 EHV charges'!$D:$O,10,FALSE)),"")</f>
        <v/>
      </c>
      <c r="G200" s="99" t="str">
        <f>IFERROR(IF(VLOOKUP($A200,'Annex 2 EHV charges'!$D:$O,11,FALSE)=0,"",VLOOKUP($A200,'Annex 2 EHV charges'!$D:$O,11,FALSE)),"")</f>
        <v/>
      </c>
      <c r="H200" s="99" t="str">
        <f>IFERROR(IF(VLOOKUP($A200,'Annex 2 EHV charges'!$D:$O,12,FALSE)=0,"",VLOOKUP($A200,'Annex 2 EHV charges'!$D:$O,12,FALSE)),"")</f>
        <v/>
      </c>
    </row>
    <row r="201" spans="1:8" x14ac:dyDescent="0.25">
      <c r="A201" s="96" t="str">
        <f t="array" ref="A201">IFERROR(INDEX('Annex 2 EHV charges'!#REF!, MATCH(0, IF(ISBLANK('Annex 2 EHV charges'!#REF!),1, COUNTIF(A$4:$A200, 'Annex 2 EHV charges'!#REF!)), 0)),"")</f>
        <v/>
      </c>
      <c r="B201" s="95" t="str">
        <f>IF($A201="","",VLOOKUP($A201,'Annex 2 EHV charges'!$D:$O,2,0))</f>
        <v/>
      </c>
      <c r="C201" s="96" t="str">
        <f>IF($A201="","",VLOOKUP($A201,'Annex 2 EHV charges'!$D:$O,3,0))</f>
        <v/>
      </c>
      <c r="D201" s="95" t="str">
        <f>IF($A201="","",VLOOKUP($A201,'Annex 2 EHV charges'!$D:$O,4,0))</f>
        <v/>
      </c>
      <c r="E201" s="97" t="str">
        <f>IFERROR(IF(VLOOKUP($A201,'Annex 2 EHV charges'!$D:$O,9,FALSE)=0,"",VLOOKUP($A201,'Annex 2 EHV charges'!$D:$O,9,FALSE)),"")</f>
        <v/>
      </c>
      <c r="F201" s="98" t="str">
        <f>IFERROR(IF(VLOOKUP($A201,'Annex 2 EHV charges'!$D:$O,10,FALSE)=0,"",VLOOKUP($A201,'Annex 2 EHV charges'!$D:$O,10,FALSE)),"")</f>
        <v/>
      </c>
      <c r="G201" s="99" t="str">
        <f>IFERROR(IF(VLOOKUP($A201,'Annex 2 EHV charges'!$D:$O,11,FALSE)=0,"",VLOOKUP($A201,'Annex 2 EHV charges'!$D:$O,11,FALSE)),"")</f>
        <v/>
      </c>
      <c r="H201" s="99" t="str">
        <f>IFERROR(IF(VLOOKUP($A201,'Annex 2 EHV charges'!$D:$O,12,FALSE)=0,"",VLOOKUP($A201,'Annex 2 EHV charges'!$D:$O,12,FALSE)),"")</f>
        <v/>
      </c>
    </row>
    <row r="202" spans="1:8" x14ac:dyDescent="0.25">
      <c r="A202" s="96" t="str">
        <f t="array" ref="A202">IFERROR(INDEX('Annex 2 EHV charges'!#REF!, MATCH(0, IF(ISBLANK('Annex 2 EHV charges'!#REF!),1, COUNTIF(A$4:$A201, 'Annex 2 EHV charges'!#REF!)), 0)),"")</f>
        <v/>
      </c>
      <c r="B202" s="95" t="str">
        <f>IF($A202="","",VLOOKUP($A202,'Annex 2 EHV charges'!$D:$O,2,0))</f>
        <v/>
      </c>
      <c r="C202" s="96" t="str">
        <f>IF($A202="","",VLOOKUP($A202,'Annex 2 EHV charges'!$D:$O,3,0))</f>
        <v/>
      </c>
      <c r="D202" s="95" t="str">
        <f>IF($A202="","",VLOOKUP($A202,'Annex 2 EHV charges'!$D:$O,4,0))</f>
        <v/>
      </c>
      <c r="E202" s="97" t="str">
        <f>IFERROR(IF(VLOOKUP($A202,'Annex 2 EHV charges'!$D:$O,9,FALSE)=0,"",VLOOKUP($A202,'Annex 2 EHV charges'!$D:$O,9,FALSE)),"")</f>
        <v/>
      </c>
      <c r="F202" s="98" t="str">
        <f>IFERROR(IF(VLOOKUP($A202,'Annex 2 EHV charges'!$D:$O,10,FALSE)=0,"",VLOOKUP($A202,'Annex 2 EHV charges'!$D:$O,10,FALSE)),"")</f>
        <v/>
      </c>
      <c r="G202" s="99" t="str">
        <f>IFERROR(IF(VLOOKUP($A202,'Annex 2 EHV charges'!$D:$O,11,FALSE)=0,"",VLOOKUP($A202,'Annex 2 EHV charges'!$D:$O,11,FALSE)),"")</f>
        <v/>
      </c>
      <c r="H202" s="99" t="str">
        <f>IFERROR(IF(VLOOKUP($A202,'Annex 2 EHV charges'!$D:$O,12,FALSE)=0,"",VLOOKUP($A202,'Annex 2 EHV charges'!$D:$O,12,FALSE)),"")</f>
        <v/>
      </c>
    </row>
    <row r="203" spans="1:8" x14ac:dyDescent="0.25">
      <c r="A203" s="96" t="str">
        <f t="array" ref="A203">IFERROR(INDEX('Annex 2 EHV charges'!#REF!, MATCH(0, IF(ISBLANK('Annex 2 EHV charges'!#REF!),1, COUNTIF(A$4:$A202, 'Annex 2 EHV charges'!#REF!)), 0)),"")</f>
        <v/>
      </c>
      <c r="B203" s="95" t="str">
        <f>IF($A203="","",VLOOKUP($A203,'Annex 2 EHV charges'!$D:$O,2,0))</f>
        <v/>
      </c>
      <c r="C203" s="96" t="str">
        <f>IF($A203="","",VLOOKUP($A203,'Annex 2 EHV charges'!$D:$O,3,0))</f>
        <v/>
      </c>
      <c r="D203" s="95" t="str">
        <f>IF($A203="","",VLOOKUP($A203,'Annex 2 EHV charges'!$D:$O,4,0))</f>
        <v/>
      </c>
      <c r="E203" s="97" t="str">
        <f>IFERROR(IF(VLOOKUP($A203,'Annex 2 EHV charges'!$D:$O,9,FALSE)=0,"",VLOOKUP($A203,'Annex 2 EHV charges'!$D:$O,9,FALSE)),"")</f>
        <v/>
      </c>
      <c r="F203" s="98" t="str">
        <f>IFERROR(IF(VLOOKUP($A203,'Annex 2 EHV charges'!$D:$O,10,FALSE)=0,"",VLOOKUP($A203,'Annex 2 EHV charges'!$D:$O,10,FALSE)),"")</f>
        <v/>
      </c>
      <c r="G203" s="99" t="str">
        <f>IFERROR(IF(VLOOKUP($A203,'Annex 2 EHV charges'!$D:$O,11,FALSE)=0,"",VLOOKUP($A203,'Annex 2 EHV charges'!$D:$O,11,FALSE)),"")</f>
        <v/>
      </c>
      <c r="H203" s="99" t="str">
        <f>IFERROR(IF(VLOOKUP($A203,'Annex 2 EHV charges'!$D:$O,12,FALSE)=0,"",VLOOKUP($A203,'Annex 2 EHV charges'!$D:$O,12,FALSE)),"")</f>
        <v/>
      </c>
    </row>
    <row r="204" spans="1:8" x14ac:dyDescent="0.25">
      <c r="A204" s="96" t="str">
        <f t="array" ref="A204">IFERROR(INDEX('Annex 2 EHV charges'!#REF!, MATCH(0, IF(ISBLANK('Annex 2 EHV charges'!#REF!),1, COUNTIF(A$4:$A203, 'Annex 2 EHV charges'!#REF!)), 0)),"")</f>
        <v/>
      </c>
      <c r="B204" s="95" t="str">
        <f>IF($A204="","",VLOOKUP($A204,'Annex 2 EHV charges'!$D:$O,2,0))</f>
        <v/>
      </c>
      <c r="C204" s="96" t="str">
        <f>IF($A204="","",VLOOKUP($A204,'Annex 2 EHV charges'!$D:$O,3,0))</f>
        <v/>
      </c>
      <c r="D204" s="95" t="str">
        <f>IF($A204="","",VLOOKUP($A204,'Annex 2 EHV charges'!$D:$O,4,0))</f>
        <v/>
      </c>
      <c r="E204" s="97" t="str">
        <f>IFERROR(IF(VLOOKUP($A204,'Annex 2 EHV charges'!$D:$O,9,FALSE)=0,"",VLOOKUP($A204,'Annex 2 EHV charges'!$D:$O,9,FALSE)),"")</f>
        <v/>
      </c>
      <c r="F204" s="98" t="str">
        <f>IFERROR(IF(VLOOKUP($A204,'Annex 2 EHV charges'!$D:$O,10,FALSE)=0,"",VLOOKUP($A204,'Annex 2 EHV charges'!$D:$O,10,FALSE)),"")</f>
        <v/>
      </c>
      <c r="G204" s="99" t="str">
        <f>IFERROR(IF(VLOOKUP($A204,'Annex 2 EHV charges'!$D:$O,11,FALSE)=0,"",VLOOKUP($A204,'Annex 2 EHV charges'!$D:$O,11,FALSE)),"")</f>
        <v/>
      </c>
      <c r="H204" s="99" t="str">
        <f>IFERROR(IF(VLOOKUP($A204,'Annex 2 EHV charges'!$D:$O,12,FALSE)=0,"",VLOOKUP($A204,'Annex 2 EHV charges'!$D:$O,12,FALSE)),"")</f>
        <v/>
      </c>
    </row>
    <row r="205" spans="1:8" x14ac:dyDescent="0.25">
      <c r="A205" s="96" t="str">
        <f t="array" ref="A205">IFERROR(INDEX('Annex 2 EHV charges'!#REF!, MATCH(0, IF(ISBLANK('Annex 2 EHV charges'!#REF!),1, COUNTIF(A$4:$A204, 'Annex 2 EHV charges'!#REF!)), 0)),"")</f>
        <v/>
      </c>
      <c r="B205" s="95" t="str">
        <f>IF($A205="","",VLOOKUP($A205,'Annex 2 EHV charges'!$D:$O,2,0))</f>
        <v/>
      </c>
      <c r="C205" s="96" t="str">
        <f>IF($A205="","",VLOOKUP($A205,'Annex 2 EHV charges'!$D:$O,3,0))</f>
        <v/>
      </c>
      <c r="D205" s="95" t="str">
        <f>IF($A205="","",VLOOKUP($A205,'Annex 2 EHV charges'!$D:$O,4,0))</f>
        <v/>
      </c>
      <c r="E205" s="97" t="str">
        <f>IFERROR(IF(VLOOKUP($A205,'Annex 2 EHV charges'!$D:$O,9,FALSE)=0,"",VLOOKUP($A205,'Annex 2 EHV charges'!$D:$O,9,FALSE)),"")</f>
        <v/>
      </c>
      <c r="F205" s="98" t="str">
        <f>IFERROR(IF(VLOOKUP($A205,'Annex 2 EHV charges'!$D:$O,10,FALSE)=0,"",VLOOKUP($A205,'Annex 2 EHV charges'!$D:$O,10,FALSE)),"")</f>
        <v/>
      </c>
      <c r="G205" s="99" t="str">
        <f>IFERROR(IF(VLOOKUP($A205,'Annex 2 EHV charges'!$D:$O,11,FALSE)=0,"",VLOOKUP($A205,'Annex 2 EHV charges'!$D:$O,11,FALSE)),"")</f>
        <v/>
      </c>
      <c r="H205" s="99" t="str">
        <f>IFERROR(IF(VLOOKUP($A205,'Annex 2 EHV charges'!$D:$O,12,FALSE)=0,"",VLOOKUP($A205,'Annex 2 EHV charges'!$D:$O,12,FALSE)),"")</f>
        <v/>
      </c>
    </row>
    <row r="206" spans="1:8" x14ac:dyDescent="0.25">
      <c r="A206" s="96" t="str">
        <f t="array" ref="A206">IFERROR(INDEX('Annex 2 EHV charges'!#REF!, MATCH(0, IF(ISBLANK('Annex 2 EHV charges'!#REF!),1, COUNTIF(A$4:$A205, 'Annex 2 EHV charges'!#REF!)), 0)),"")</f>
        <v/>
      </c>
      <c r="B206" s="95" t="str">
        <f>IF($A206="","",VLOOKUP($A206,'Annex 2 EHV charges'!$D:$O,2,0))</f>
        <v/>
      </c>
      <c r="C206" s="96" t="str">
        <f>IF($A206="","",VLOOKUP($A206,'Annex 2 EHV charges'!$D:$O,3,0))</f>
        <v/>
      </c>
      <c r="D206" s="95" t="str">
        <f>IF($A206="","",VLOOKUP($A206,'Annex 2 EHV charges'!$D:$O,4,0))</f>
        <v/>
      </c>
      <c r="E206" s="97" t="str">
        <f>IFERROR(IF(VLOOKUP($A206,'Annex 2 EHV charges'!$D:$O,9,FALSE)=0,"",VLOOKUP($A206,'Annex 2 EHV charges'!$D:$O,9,FALSE)),"")</f>
        <v/>
      </c>
      <c r="F206" s="98" t="str">
        <f>IFERROR(IF(VLOOKUP($A206,'Annex 2 EHV charges'!$D:$O,10,FALSE)=0,"",VLOOKUP($A206,'Annex 2 EHV charges'!$D:$O,10,FALSE)),"")</f>
        <v/>
      </c>
      <c r="G206" s="99" t="str">
        <f>IFERROR(IF(VLOOKUP($A206,'Annex 2 EHV charges'!$D:$O,11,FALSE)=0,"",VLOOKUP($A206,'Annex 2 EHV charges'!$D:$O,11,FALSE)),"")</f>
        <v/>
      </c>
      <c r="H206" s="99" t="str">
        <f>IFERROR(IF(VLOOKUP($A206,'Annex 2 EHV charges'!$D:$O,12,FALSE)=0,"",VLOOKUP($A206,'Annex 2 EHV charges'!$D:$O,12,FALSE)),"")</f>
        <v/>
      </c>
    </row>
    <row r="207" spans="1:8" x14ac:dyDescent="0.25">
      <c r="A207" s="96" t="str">
        <f t="array" ref="A207">IFERROR(INDEX('Annex 2 EHV charges'!#REF!, MATCH(0, IF(ISBLANK('Annex 2 EHV charges'!#REF!),1, COUNTIF(A$4:$A206, 'Annex 2 EHV charges'!#REF!)), 0)),"")</f>
        <v/>
      </c>
      <c r="B207" s="95" t="str">
        <f>IF($A207="","",VLOOKUP($A207,'Annex 2 EHV charges'!$D:$O,2,0))</f>
        <v/>
      </c>
      <c r="C207" s="96" t="str">
        <f>IF($A207="","",VLOOKUP($A207,'Annex 2 EHV charges'!$D:$O,3,0))</f>
        <v/>
      </c>
      <c r="D207" s="95" t="str">
        <f>IF($A207="","",VLOOKUP($A207,'Annex 2 EHV charges'!$D:$O,4,0))</f>
        <v/>
      </c>
      <c r="E207" s="97" t="str">
        <f>IFERROR(IF(VLOOKUP($A207,'Annex 2 EHV charges'!$D:$O,9,FALSE)=0,"",VLOOKUP($A207,'Annex 2 EHV charges'!$D:$O,9,FALSE)),"")</f>
        <v/>
      </c>
      <c r="F207" s="98" t="str">
        <f>IFERROR(IF(VLOOKUP($A207,'Annex 2 EHV charges'!$D:$O,10,FALSE)=0,"",VLOOKUP($A207,'Annex 2 EHV charges'!$D:$O,10,FALSE)),"")</f>
        <v/>
      </c>
      <c r="G207" s="99" t="str">
        <f>IFERROR(IF(VLOOKUP($A207,'Annex 2 EHV charges'!$D:$O,11,FALSE)=0,"",VLOOKUP($A207,'Annex 2 EHV charges'!$D:$O,11,FALSE)),"")</f>
        <v/>
      </c>
      <c r="H207" s="99" t="str">
        <f>IFERROR(IF(VLOOKUP($A207,'Annex 2 EHV charges'!$D:$O,12,FALSE)=0,"",VLOOKUP($A207,'Annex 2 EHV charges'!$D:$O,12,FALSE)),"")</f>
        <v/>
      </c>
    </row>
    <row r="208" spans="1:8" x14ac:dyDescent="0.25">
      <c r="A208" s="96" t="str">
        <f t="array" ref="A208">IFERROR(INDEX('Annex 2 EHV charges'!#REF!, MATCH(0, IF(ISBLANK('Annex 2 EHV charges'!#REF!),1, COUNTIF(A$4:$A207, 'Annex 2 EHV charges'!#REF!)), 0)),"")</f>
        <v/>
      </c>
      <c r="B208" s="95" t="str">
        <f>IF($A208="","",VLOOKUP($A208,'Annex 2 EHV charges'!$D:$O,2,0))</f>
        <v/>
      </c>
      <c r="C208" s="96" t="str">
        <f>IF($A208="","",VLOOKUP($A208,'Annex 2 EHV charges'!$D:$O,3,0))</f>
        <v/>
      </c>
      <c r="D208" s="95" t="str">
        <f>IF($A208="","",VLOOKUP($A208,'Annex 2 EHV charges'!$D:$O,4,0))</f>
        <v/>
      </c>
      <c r="E208" s="97" t="str">
        <f>IFERROR(IF(VLOOKUP($A208,'Annex 2 EHV charges'!$D:$O,9,FALSE)=0,"",VLOOKUP($A208,'Annex 2 EHV charges'!$D:$O,9,FALSE)),"")</f>
        <v/>
      </c>
      <c r="F208" s="98" t="str">
        <f>IFERROR(IF(VLOOKUP($A208,'Annex 2 EHV charges'!$D:$O,10,FALSE)=0,"",VLOOKUP($A208,'Annex 2 EHV charges'!$D:$O,10,FALSE)),"")</f>
        <v/>
      </c>
      <c r="G208" s="99" t="str">
        <f>IFERROR(IF(VLOOKUP($A208,'Annex 2 EHV charges'!$D:$O,11,FALSE)=0,"",VLOOKUP($A208,'Annex 2 EHV charges'!$D:$O,11,FALSE)),"")</f>
        <v/>
      </c>
      <c r="H208" s="99" t="str">
        <f>IFERROR(IF(VLOOKUP($A208,'Annex 2 EHV charges'!$D:$O,12,FALSE)=0,"",VLOOKUP($A208,'Annex 2 EHV charges'!$D:$O,12,FALSE)),"")</f>
        <v/>
      </c>
    </row>
    <row r="209" spans="1:8" x14ac:dyDescent="0.25">
      <c r="A209" s="96" t="str">
        <f t="array" ref="A209">IFERROR(INDEX('Annex 2 EHV charges'!#REF!, MATCH(0, IF(ISBLANK('Annex 2 EHV charges'!#REF!),1, COUNTIF(A$4:$A208, 'Annex 2 EHV charges'!#REF!)), 0)),"")</f>
        <v/>
      </c>
      <c r="B209" s="95" t="str">
        <f>IF($A209="","",VLOOKUP($A209,'Annex 2 EHV charges'!$D:$O,2,0))</f>
        <v/>
      </c>
      <c r="C209" s="96" t="str">
        <f>IF($A209="","",VLOOKUP($A209,'Annex 2 EHV charges'!$D:$O,3,0))</f>
        <v/>
      </c>
      <c r="D209" s="95" t="str">
        <f>IF($A209="","",VLOOKUP($A209,'Annex 2 EHV charges'!$D:$O,4,0))</f>
        <v/>
      </c>
      <c r="E209" s="97" t="str">
        <f>IFERROR(IF(VLOOKUP($A209,'Annex 2 EHV charges'!$D:$O,9,FALSE)=0,"",VLOOKUP($A209,'Annex 2 EHV charges'!$D:$O,9,FALSE)),"")</f>
        <v/>
      </c>
      <c r="F209" s="98" t="str">
        <f>IFERROR(IF(VLOOKUP($A209,'Annex 2 EHV charges'!$D:$O,10,FALSE)=0,"",VLOOKUP($A209,'Annex 2 EHV charges'!$D:$O,10,FALSE)),"")</f>
        <v/>
      </c>
      <c r="G209" s="99" t="str">
        <f>IFERROR(IF(VLOOKUP($A209,'Annex 2 EHV charges'!$D:$O,11,FALSE)=0,"",VLOOKUP($A209,'Annex 2 EHV charges'!$D:$O,11,FALSE)),"")</f>
        <v/>
      </c>
      <c r="H209" s="99" t="str">
        <f>IFERROR(IF(VLOOKUP($A209,'Annex 2 EHV charges'!$D:$O,12,FALSE)=0,"",VLOOKUP($A209,'Annex 2 EHV charges'!$D:$O,12,FALSE)),"")</f>
        <v/>
      </c>
    </row>
    <row r="210" spans="1:8" x14ac:dyDescent="0.25">
      <c r="A210" s="96" t="str">
        <f t="array" ref="A210">IFERROR(INDEX('Annex 2 EHV charges'!#REF!, MATCH(0, IF(ISBLANK('Annex 2 EHV charges'!#REF!),1, COUNTIF(A$4:$A209, 'Annex 2 EHV charges'!#REF!)), 0)),"")</f>
        <v/>
      </c>
      <c r="B210" s="95" t="str">
        <f>IF($A210="","",VLOOKUP($A210,'Annex 2 EHV charges'!$D:$O,2,0))</f>
        <v/>
      </c>
      <c r="C210" s="96" t="str">
        <f>IF($A210="","",VLOOKUP($A210,'Annex 2 EHV charges'!$D:$O,3,0))</f>
        <v/>
      </c>
      <c r="D210" s="95" t="str">
        <f>IF($A210="","",VLOOKUP($A210,'Annex 2 EHV charges'!$D:$O,4,0))</f>
        <v/>
      </c>
      <c r="E210" s="97" t="str">
        <f>IFERROR(IF(VLOOKUP($A210,'Annex 2 EHV charges'!$D:$O,9,FALSE)=0,"",VLOOKUP($A210,'Annex 2 EHV charges'!$D:$O,9,FALSE)),"")</f>
        <v/>
      </c>
      <c r="F210" s="98" t="str">
        <f>IFERROR(IF(VLOOKUP($A210,'Annex 2 EHV charges'!$D:$O,10,FALSE)=0,"",VLOOKUP($A210,'Annex 2 EHV charges'!$D:$O,10,FALSE)),"")</f>
        <v/>
      </c>
      <c r="G210" s="99" t="str">
        <f>IFERROR(IF(VLOOKUP($A210,'Annex 2 EHV charges'!$D:$O,11,FALSE)=0,"",VLOOKUP($A210,'Annex 2 EHV charges'!$D:$O,11,FALSE)),"")</f>
        <v/>
      </c>
      <c r="H210" s="99" t="str">
        <f>IFERROR(IF(VLOOKUP($A210,'Annex 2 EHV charges'!$D:$O,12,FALSE)=0,"",VLOOKUP($A210,'Annex 2 EHV charges'!$D:$O,12,FALSE)),"")</f>
        <v/>
      </c>
    </row>
    <row r="211" spans="1:8" x14ac:dyDescent="0.25">
      <c r="A211" s="96" t="str">
        <f t="array" ref="A211">IFERROR(INDEX('Annex 2 EHV charges'!#REF!, MATCH(0, IF(ISBLANK('Annex 2 EHV charges'!#REF!),1, COUNTIF(A$4:$A210, 'Annex 2 EHV charges'!#REF!)), 0)),"")</f>
        <v/>
      </c>
      <c r="B211" s="95" t="str">
        <f>IF($A211="","",VLOOKUP($A211,'Annex 2 EHV charges'!$D:$O,2,0))</f>
        <v/>
      </c>
      <c r="C211" s="96" t="str">
        <f>IF($A211="","",VLOOKUP($A211,'Annex 2 EHV charges'!$D:$O,3,0))</f>
        <v/>
      </c>
      <c r="D211" s="95" t="str">
        <f>IF($A211="","",VLOOKUP($A211,'Annex 2 EHV charges'!$D:$O,4,0))</f>
        <v/>
      </c>
      <c r="E211" s="97" t="str">
        <f>IFERROR(IF(VLOOKUP($A211,'Annex 2 EHV charges'!$D:$O,9,FALSE)=0,"",VLOOKUP($A211,'Annex 2 EHV charges'!$D:$O,9,FALSE)),"")</f>
        <v/>
      </c>
      <c r="F211" s="98" t="str">
        <f>IFERROR(IF(VLOOKUP($A211,'Annex 2 EHV charges'!$D:$O,10,FALSE)=0,"",VLOOKUP($A211,'Annex 2 EHV charges'!$D:$O,10,FALSE)),"")</f>
        <v/>
      </c>
      <c r="G211" s="99" t="str">
        <f>IFERROR(IF(VLOOKUP($A211,'Annex 2 EHV charges'!$D:$O,11,FALSE)=0,"",VLOOKUP($A211,'Annex 2 EHV charges'!$D:$O,11,FALSE)),"")</f>
        <v/>
      </c>
      <c r="H211" s="99" t="str">
        <f>IFERROR(IF(VLOOKUP($A211,'Annex 2 EHV charges'!$D:$O,12,FALSE)=0,"",VLOOKUP($A211,'Annex 2 EHV charges'!$D:$O,12,FALSE)),"")</f>
        <v/>
      </c>
    </row>
    <row r="212" spans="1:8" x14ac:dyDescent="0.25">
      <c r="A212" s="96" t="str">
        <f t="array" ref="A212">IFERROR(INDEX('Annex 2 EHV charges'!#REF!, MATCH(0, IF(ISBLANK('Annex 2 EHV charges'!#REF!),1, COUNTIF(A$4:$A211, 'Annex 2 EHV charges'!#REF!)), 0)),"")</f>
        <v/>
      </c>
      <c r="B212" s="95" t="str">
        <f>IF($A212="","",VLOOKUP($A212,'Annex 2 EHV charges'!$D:$O,2,0))</f>
        <v/>
      </c>
      <c r="C212" s="96" t="str">
        <f>IF($A212="","",VLOOKUP($A212,'Annex 2 EHV charges'!$D:$O,3,0))</f>
        <v/>
      </c>
      <c r="D212" s="95" t="str">
        <f>IF($A212="","",VLOOKUP($A212,'Annex 2 EHV charges'!$D:$O,4,0))</f>
        <v/>
      </c>
      <c r="E212" s="97" t="str">
        <f>IFERROR(IF(VLOOKUP($A212,'Annex 2 EHV charges'!$D:$O,9,FALSE)=0,"",VLOOKUP($A212,'Annex 2 EHV charges'!$D:$O,9,FALSE)),"")</f>
        <v/>
      </c>
      <c r="F212" s="98" t="str">
        <f>IFERROR(IF(VLOOKUP($A212,'Annex 2 EHV charges'!$D:$O,10,FALSE)=0,"",VLOOKUP($A212,'Annex 2 EHV charges'!$D:$O,10,FALSE)),"")</f>
        <v/>
      </c>
      <c r="G212" s="99" t="str">
        <f>IFERROR(IF(VLOOKUP($A212,'Annex 2 EHV charges'!$D:$O,11,FALSE)=0,"",VLOOKUP($A212,'Annex 2 EHV charges'!$D:$O,11,FALSE)),"")</f>
        <v/>
      </c>
      <c r="H212" s="99" t="str">
        <f>IFERROR(IF(VLOOKUP($A212,'Annex 2 EHV charges'!$D:$O,12,FALSE)=0,"",VLOOKUP($A212,'Annex 2 EHV charges'!$D:$O,12,FALSE)),"")</f>
        <v/>
      </c>
    </row>
    <row r="213" spans="1:8" x14ac:dyDescent="0.25">
      <c r="A213" s="96" t="str">
        <f t="array" ref="A213">IFERROR(INDEX('Annex 2 EHV charges'!#REF!, MATCH(0, IF(ISBLANK('Annex 2 EHV charges'!#REF!),1, COUNTIF(A$4:$A212, 'Annex 2 EHV charges'!#REF!)), 0)),"")</f>
        <v/>
      </c>
      <c r="B213" s="95" t="str">
        <f>IF($A213="","",VLOOKUP($A213,'Annex 2 EHV charges'!$D:$O,2,0))</f>
        <v/>
      </c>
      <c r="C213" s="96" t="str">
        <f>IF($A213="","",VLOOKUP($A213,'Annex 2 EHV charges'!$D:$O,3,0))</f>
        <v/>
      </c>
      <c r="D213" s="95" t="str">
        <f>IF($A213="","",VLOOKUP($A213,'Annex 2 EHV charges'!$D:$O,4,0))</f>
        <v/>
      </c>
      <c r="E213" s="97" t="str">
        <f>IFERROR(IF(VLOOKUP($A213,'Annex 2 EHV charges'!$D:$O,9,FALSE)=0,"",VLOOKUP($A213,'Annex 2 EHV charges'!$D:$O,9,FALSE)),"")</f>
        <v/>
      </c>
      <c r="F213" s="98" t="str">
        <f>IFERROR(IF(VLOOKUP($A213,'Annex 2 EHV charges'!$D:$O,10,FALSE)=0,"",VLOOKUP($A213,'Annex 2 EHV charges'!$D:$O,10,FALSE)),"")</f>
        <v/>
      </c>
      <c r="G213" s="99" t="str">
        <f>IFERROR(IF(VLOOKUP($A213,'Annex 2 EHV charges'!$D:$O,11,FALSE)=0,"",VLOOKUP($A213,'Annex 2 EHV charges'!$D:$O,11,FALSE)),"")</f>
        <v/>
      </c>
      <c r="H213" s="99" t="str">
        <f>IFERROR(IF(VLOOKUP($A213,'Annex 2 EHV charges'!$D:$O,12,FALSE)=0,"",VLOOKUP($A213,'Annex 2 EHV charges'!$D:$O,12,FALSE)),"")</f>
        <v/>
      </c>
    </row>
    <row r="214" spans="1:8" x14ac:dyDescent="0.25">
      <c r="A214" s="96" t="str">
        <f t="array" ref="A214">IFERROR(INDEX('Annex 2 EHV charges'!#REF!, MATCH(0, IF(ISBLANK('Annex 2 EHV charges'!#REF!),1, COUNTIF(A$4:$A213, 'Annex 2 EHV charges'!#REF!)), 0)),"")</f>
        <v/>
      </c>
      <c r="B214" s="95" t="str">
        <f>IF($A214="","",VLOOKUP($A214,'Annex 2 EHV charges'!$D:$O,2,0))</f>
        <v/>
      </c>
      <c r="C214" s="96" t="str">
        <f>IF($A214="","",VLOOKUP($A214,'Annex 2 EHV charges'!$D:$O,3,0))</f>
        <v/>
      </c>
      <c r="D214" s="95" t="str">
        <f>IF($A214="","",VLOOKUP($A214,'Annex 2 EHV charges'!$D:$O,4,0))</f>
        <v/>
      </c>
      <c r="E214" s="97" t="str">
        <f>IFERROR(IF(VLOOKUP($A214,'Annex 2 EHV charges'!$D:$O,9,FALSE)=0,"",VLOOKUP($A214,'Annex 2 EHV charges'!$D:$O,9,FALSE)),"")</f>
        <v/>
      </c>
      <c r="F214" s="98" t="str">
        <f>IFERROR(IF(VLOOKUP($A214,'Annex 2 EHV charges'!$D:$O,10,FALSE)=0,"",VLOOKUP($A214,'Annex 2 EHV charges'!$D:$O,10,FALSE)),"")</f>
        <v/>
      </c>
      <c r="G214" s="99" t="str">
        <f>IFERROR(IF(VLOOKUP($A214,'Annex 2 EHV charges'!$D:$O,11,FALSE)=0,"",VLOOKUP($A214,'Annex 2 EHV charges'!$D:$O,11,FALSE)),"")</f>
        <v/>
      </c>
      <c r="H214" s="99" t="str">
        <f>IFERROR(IF(VLOOKUP($A214,'Annex 2 EHV charges'!$D:$O,12,FALSE)=0,"",VLOOKUP($A214,'Annex 2 EHV charges'!$D:$O,12,FALSE)),"")</f>
        <v/>
      </c>
    </row>
    <row r="215" spans="1:8" x14ac:dyDescent="0.25">
      <c r="A215" s="96" t="str">
        <f t="array" ref="A215">IFERROR(INDEX('Annex 2 EHV charges'!#REF!, MATCH(0, IF(ISBLANK('Annex 2 EHV charges'!#REF!),1, COUNTIF(A$4:$A214, 'Annex 2 EHV charges'!#REF!)), 0)),"")</f>
        <v/>
      </c>
      <c r="B215" s="95" t="str">
        <f>IF($A215="","",VLOOKUP($A215,'Annex 2 EHV charges'!$D:$O,2,0))</f>
        <v/>
      </c>
      <c r="C215" s="96" t="str">
        <f>IF($A215="","",VLOOKUP($A215,'Annex 2 EHV charges'!$D:$O,3,0))</f>
        <v/>
      </c>
      <c r="D215" s="95" t="str">
        <f>IF($A215="","",VLOOKUP($A215,'Annex 2 EHV charges'!$D:$O,4,0))</f>
        <v/>
      </c>
      <c r="E215" s="97" t="str">
        <f>IFERROR(IF(VLOOKUP($A215,'Annex 2 EHV charges'!$D:$O,9,FALSE)=0,"",VLOOKUP($A215,'Annex 2 EHV charges'!$D:$O,9,FALSE)),"")</f>
        <v/>
      </c>
      <c r="F215" s="98" t="str">
        <f>IFERROR(IF(VLOOKUP($A215,'Annex 2 EHV charges'!$D:$O,10,FALSE)=0,"",VLOOKUP($A215,'Annex 2 EHV charges'!$D:$O,10,FALSE)),"")</f>
        <v/>
      </c>
      <c r="G215" s="99" t="str">
        <f>IFERROR(IF(VLOOKUP($A215,'Annex 2 EHV charges'!$D:$O,11,FALSE)=0,"",VLOOKUP($A215,'Annex 2 EHV charges'!$D:$O,11,FALSE)),"")</f>
        <v/>
      </c>
      <c r="H215" s="99" t="str">
        <f>IFERROR(IF(VLOOKUP($A215,'Annex 2 EHV charges'!$D:$O,12,FALSE)=0,"",VLOOKUP($A215,'Annex 2 EHV charges'!$D:$O,12,FALSE)),"")</f>
        <v/>
      </c>
    </row>
    <row r="216" spans="1:8" x14ac:dyDescent="0.25">
      <c r="A216" s="96" t="str">
        <f t="array" ref="A216">IFERROR(INDEX('Annex 2 EHV charges'!#REF!, MATCH(0, IF(ISBLANK('Annex 2 EHV charges'!#REF!),1, COUNTIF(A$4:$A215, 'Annex 2 EHV charges'!#REF!)), 0)),"")</f>
        <v/>
      </c>
      <c r="B216" s="95" t="str">
        <f>IF($A216="","",VLOOKUP($A216,'Annex 2 EHV charges'!$D:$O,2,0))</f>
        <v/>
      </c>
      <c r="C216" s="96" t="str">
        <f>IF($A216="","",VLOOKUP($A216,'Annex 2 EHV charges'!$D:$O,3,0))</f>
        <v/>
      </c>
      <c r="D216" s="95" t="str">
        <f>IF($A216="","",VLOOKUP($A216,'Annex 2 EHV charges'!$D:$O,4,0))</f>
        <v/>
      </c>
      <c r="E216" s="97" t="str">
        <f>IFERROR(IF(VLOOKUP($A216,'Annex 2 EHV charges'!$D:$O,9,FALSE)=0,"",VLOOKUP($A216,'Annex 2 EHV charges'!$D:$O,9,FALSE)),"")</f>
        <v/>
      </c>
      <c r="F216" s="98" t="str">
        <f>IFERROR(IF(VLOOKUP($A216,'Annex 2 EHV charges'!$D:$O,10,FALSE)=0,"",VLOOKUP($A216,'Annex 2 EHV charges'!$D:$O,10,FALSE)),"")</f>
        <v/>
      </c>
      <c r="G216" s="99" t="str">
        <f>IFERROR(IF(VLOOKUP($A216,'Annex 2 EHV charges'!$D:$O,11,FALSE)=0,"",VLOOKUP($A216,'Annex 2 EHV charges'!$D:$O,11,FALSE)),"")</f>
        <v/>
      </c>
      <c r="H216" s="99" t="str">
        <f>IFERROR(IF(VLOOKUP($A216,'Annex 2 EHV charges'!$D:$O,12,FALSE)=0,"",VLOOKUP($A216,'Annex 2 EHV charges'!$D:$O,12,FALSE)),"")</f>
        <v/>
      </c>
    </row>
    <row r="217" spans="1:8" x14ac:dyDescent="0.25">
      <c r="A217" s="96" t="str">
        <f t="array" ref="A217">IFERROR(INDEX('Annex 2 EHV charges'!#REF!, MATCH(0, IF(ISBLANK('Annex 2 EHV charges'!#REF!),1, COUNTIF(A$4:$A216, 'Annex 2 EHV charges'!#REF!)), 0)),"")</f>
        <v/>
      </c>
      <c r="B217" s="95" t="str">
        <f>IF($A217="","",VLOOKUP($A217,'Annex 2 EHV charges'!$D:$O,2,0))</f>
        <v/>
      </c>
      <c r="C217" s="96" t="str">
        <f>IF($A217="","",VLOOKUP($A217,'Annex 2 EHV charges'!$D:$O,3,0))</f>
        <v/>
      </c>
      <c r="D217" s="95" t="str">
        <f>IF($A217="","",VLOOKUP($A217,'Annex 2 EHV charges'!$D:$O,4,0))</f>
        <v/>
      </c>
      <c r="E217" s="97" t="str">
        <f>IFERROR(IF(VLOOKUP($A217,'Annex 2 EHV charges'!$D:$O,9,FALSE)=0,"",VLOOKUP($A217,'Annex 2 EHV charges'!$D:$O,9,FALSE)),"")</f>
        <v/>
      </c>
      <c r="F217" s="98" t="str">
        <f>IFERROR(IF(VLOOKUP($A217,'Annex 2 EHV charges'!$D:$O,10,FALSE)=0,"",VLOOKUP($A217,'Annex 2 EHV charges'!$D:$O,10,FALSE)),"")</f>
        <v/>
      </c>
      <c r="G217" s="99" t="str">
        <f>IFERROR(IF(VLOOKUP($A217,'Annex 2 EHV charges'!$D:$O,11,FALSE)=0,"",VLOOKUP($A217,'Annex 2 EHV charges'!$D:$O,11,FALSE)),"")</f>
        <v/>
      </c>
      <c r="H217" s="99" t="str">
        <f>IFERROR(IF(VLOOKUP($A217,'Annex 2 EHV charges'!$D:$O,12,FALSE)=0,"",VLOOKUP($A217,'Annex 2 EHV charges'!$D:$O,12,FALSE)),"")</f>
        <v/>
      </c>
    </row>
    <row r="218" spans="1:8" x14ac:dyDescent="0.25">
      <c r="A218" s="96" t="str">
        <f t="array" ref="A218">IFERROR(INDEX('Annex 2 EHV charges'!#REF!, MATCH(0, IF(ISBLANK('Annex 2 EHV charges'!#REF!),1, COUNTIF(A$4:$A217, 'Annex 2 EHV charges'!#REF!)), 0)),"")</f>
        <v/>
      </c>
      <c r="B218" s="95" t="str">
        <f>IF($A218="","",VLOOKUP($A218,'Annex 2 EHV charges'!$D:$O,2,0))</f>
        <v/>
      </c>
      <c r="C218" s="96" t="str">
        <f>IF($A218="","",VLOOKUP($A218,'Annex 2 EHV charges'!$D:$O,3,0))</f>
        <v/>
      </c>
      <c r="D218" s="95" t="str">
        <f>IF($A218="","",VLOOKUP($A218,'Annex 2 EHV charges'!$D:$O,4,0))</f>
        <v/>
      </c>
      <c r="E218" s="97" t="str">
        <f>IFERROR(IF(VLOOKUP($A218,'Annex 2 EHV charges'!$D:$O,9,FALSE)=0,"",VLOOKUP($A218,'Annex 2 EHV charges'!$D:$O,9,FALSE)),"")</f>
        <v/>
      </c>
      <c r="F218" s="98" t="str">
        <f>IFERROR(IF(VLOOKUP($A218,'Annex 2 EHV charges'!$D:$O,10,FALSE)=0,"",VLOOKUP($A218,'Annex 2 EHV charges'!$D:$O,10,FALSE)),"")</f>
        <v/>
      </c>
      <c r="G218" s="99" t="str">
        <f>IFERROR(IF(VLOOKUP($A218,'Annex 2 EHV charges'!$D:$O,11,FALSE)=0,"",VLOOKUP($A218,'Annex 2 EHV charges'!$D:$O,11,FALSE)),"")</f>
        <v/>
      </c>
      <c r="H218" s="99" t="str">
        <f>IFERROR(IF(VLOOKUP($A218,'Annex 2 EHV charges'!$D:$O,12,FALSE)=0,"",VLOOKUP($A218,'Annex 2 EHV charges'!$D:$O,12,FALSE)),"")</f>
        <v/>
      </c>
    </row>
    <row r="219" spans="1:8" x14ac:dyDescent="0.25">
      <c r="A219" s="96" t="str">
        <f t="array" ref="A219">IFERROR(INDEX('Annex 2 EHV charges'!#REF!, MATCH(0, IF(ISBLANK('Annex 2 EHV charges'!#REF!),1, COUNTIF(A$4:$A218, 'Annex 2 EHV charges'!#REF!)), 0)),"")</f>
        <v/>
      </c>
      <c r="B219" s="95" t="str">
        <f>IF($A219="","",VLOOKUP($A219,'Annex 2 EHV charges'!$D:$O,2,0))</f>
        <v/>
      </c>
      <c r="C219" s="96" t="str">
        <f>IF($A219="","",VLOOKUP($A219,'Annex 2 EHV charges'!$D:$O,3,0))</f>
        <v/>
      </c>
      <c r="D219" s="95" t="str">
        <f>IF($A219="","",VLOOKUP($A219,'Annex 2 EHV charges'!$D:$O,4,0))</f>
        <v/>
      </c>
      <c r="E219" s="97" t="str">
        <f>IFERROR(IF(VLOOKUP($A219,'Annex 2 EHV charges'!$D:$O,9,FALSE)=0,"",VLOOKUP($A219,'Annex 2 EHV charges'!$D:$O,9,FALSE)),"")</f>
        <v/>
      </c>
      <c r="F219" s="98" t="str">
        <f>IFERROR(IF(VLOOKUP($A219,'Annex 2 EHV charges'!$D:$O,10,FALSE)=0,"",VLOOKUP($A219,'Annex 2 EHV charges'!$D:$O,10,FALSE)),"")</f>
        <v/>
      </c>
      <c r="G219" s="99" t="str">
        <f>IFERROR(IF(VLOOKUP($A219,'Annex 2 EHV charges'!$D:$O,11,FALSE)=0,"",VLOOKUP($A219,'Annex 2 EHV charges'!$D:$O,11,FALSE)),"")</f>
        <v/>
      </c>
      <c r="H219" s="99" t="str">
        <f>IFERROR(IF(VLOOKUP($A219,'Annex 2 EHV charges'!$D:$O,12,FALSE)=0,"",VLOOKUP($A219,'Annex 2 EHV charges'!$D:$O,12,FALSE)),"")</f>
        <v/>
      </c>
    </row>
    <row r="220" spans="1:8" x14ac:dyDescent="0.25">
      <c r="A220" s="96" t="str">
        <f t="array" ref="A220">IFERROR(INDEX('Annex 2 EHV charges'!#REF!, MATCH(0, IF(ISBLANK('Annex 2 EHV charges'!#REF!),1, COUNTIF(A$4:$A219, 'Annex 2 EHV charges'!#REF!)), 0)),"")</f>
        <v/>
      </c>
      <c r="B220" s="95" t="str">
        <f>IF($A220="","",VLOOKUP($A220,'Annex 2 EHV charges'!$D:$O,2,0))</f>
        <v/>
      </c>
      <c r="C220" s="96" t="str">
        <f>IF($A220="","",VLOOKUP($A220,'Annex 2 EHV charges'!$D:$O,3,0))</f>
        <v/>
      </c>
      <c r="D220" s="95" t="str">
        <f>IF($A220="","",VLOOKUP($A220,'Annex 2 EHV charges'!$D:$O,4,0))</f>
        <v/>
      </c>
      <c r="E220" s="97" t="str">
        <f>IFERROR(IF(VLOOKUP($A220,'Annex 2 EHV charges'!$D:$O,9,FALSE)=0,"",VLOOKUP($A220,'Annex 2 EHV charges'!$D:$O,9,FALSE)),"")</f>
        <v/>
      </c>
      <c r="F220" s="98" t="str">
        <f>IFERROR(IF(VLOOKUP($A220,'Annex 2 EHV charges'!$D:$O,10,FALSE)=0,"",VLOOKUP($A220,'Annex 2 EHV charges'!$D:$O,10,FALSE)),"")</f>
        <v/>
      </c>
      <c r="G220" s="99" t="str">
        <f>IFERROR(IF(VLOOKUP($A220,'Annex 2 EHV charges'!$D:$O,11,FALSE)=0,"",VLOOKUP($A220,'Annex 2 EHV charges'!$D:$O,11,FALSE)),"")</f>
        <v/>
      </c>
      <c r="H220" s="99" t="str">
        <f>IFERROR(IF(VLOOKUP($A220,'Annex 2 EHV charges'!$D:$O,12,FALSE)=0,"",VLOOKUP($A220,'Annex 2 EHV charges'!$D:$O,12,FALSE)),"")</f>
        <v/>
      </c>
    </row>
    <row r="221" spans="1:8" x14ac:dyDescent="0.25">
      <c r="A221" s="96" t="str">
        <f t="array" ref="A221">IFERROR(INDEX('Annex 2 EHV charges'!#REF!, MATCH(0, IF(ISBLANK('Annex 2 EHV charges'!#REF!),1, COUNTIF(A$4:$A220, 'Annex 2 EHV charges'!#REF!)), 0)),"")</f>
        <v/>
      </c>
      <c r="B221" s="95" t="str">
        <f>IF($A221="","",VLOOKUP($A221,'Annex 2 EHV charges'!$D:$O,2,0))</f>
        <v/>
      </c>
      <c r="C221" s="96" t="str">
        <f>IF($A221="","",VLOOKUP($A221,'Annex 2 EHV charges'!$D:$O,3,0))</f>
        <v/>
      </c>
      <c r="D221" s="95" t="str">
        <f>IF($A221="","",VLOOKUP($A221,'Annex 2 EHV charges'!$D:$O,4,0))</f>
        <v/>
      </c>
      <c r="E221" s="97" t="str">
        <f>IFERROR(IF(VLOOKUP($A221,'Annex 2 EHV charges'!$D:$O,9,FALSE)=0,"",VLOOKUP($A221,'Annex 2 EHV charges'!$D:$O,9,FALSE)),"")</f>
        <v/>
      </c>
      <c r="F221" s="98" t="str">
        <f>IFERROR(IF(VLOOKUP($A221,'Annex 2 EHV charges'!$D:$O,10,FALSE)=0,"",VLOOKUP($A221,'Annex 2 EHV charges'!$D:$O,10,FALSE)),"")</f>
        <v/>
      </c>
      <c r="G221" s="99" t="str">
        <f>IFERROR(IF(VLOOKUP($A221,'Annex 2 EHV charges'!$D:$O,11,FALSE)=0,"",VLOOKUP($A221,'Annex 2 EHV charges'!$D:$O,11,FALSE)),"")</f>
        <v/>
      </c>
      <c r="H221" s="99" t="str">
        <f>IFERROR(IF(VLOOKUP($A221,'Annex 2 EHV charges'!$D:$O,12,FALSE)=0,"",VLOOKUP($A221,'Annex 2 EHV charges'!$D:$O,12,FALSE)),"")</f>
        <v/>
      </c>
    </row>
    <row r="222" spans="1:8" x14ac:dyDescent="0.25">
      <c r="A222" s="96" t="str">
        <f t="array" ref="A222">IFERROR(INDEX('Annex 2 EHV charges'!#REF!, MATCH(0, IF(ISBLANK('Annex 2 EHV charges'!#REF!),1, COUNTIF(A$4:$A221, 'Annex 2 EHV charges'!#REF!)), 0)),"")</f>
        <v/>
      </c>
      <c r="B222" s="95" t="str">
        <f>IF($A222="","",VLOOKUP($A222,'Annex 2 EHV charges'!$D:$O,2,0))</f>
        <v/>
      </c>
      <c r="C222" s="96" t="str">
        <f>IF($A222="","",VLOOKUP($A222,'Annex 2 EHV charges'!$D:$O,3,0))</f>
        <v/>
      </c>
      <c r="D222" s="95" t="str">
        <f>IF($A222="","",VLOOKUP($A222,'Annex 2 EHV charges'!$D:$O,4,0))</f>
        <v/>
      </c>
      <c r="E222" s="97" t="str">
        <f>IFERROR(IF(VLOOKUP($A222,'Annex 2 EHV charges'!$D:$O,9,FALSE)=0,"",VLOOKUP($A222,'Annex 2 EHV charges'!$D:$O,9,FALSE)),"")</f>
        <v/>
      </c>
      <c r="F222" s="98" t="str">
        <f>IFERROR(IF(VLOOKUP($A222,'Annex 2 EHV charges'!$D:$O,10,FALSE)=0,"",VLOOKUP($A222,'Annex 2 EHV charges'!$D:$O,10,FALSE)),"")</f>
        <v/>
      </c>
      <c r="G222" s="99" t="str">
        <f>IFERROR(IF(VLOOKUP($A222,'Annex 2 EHV charges'!$D:$O,11,FALSE)=0,"",VLOOKUP($A222,'Annex 2 EHV charges'!$D:$O,11,FALSE)),"")</f>
        <v/>
      </c>
      <c r="H222" s="99" t="str">
        <f>IFERROR(IF(VLOOKUP($A222,'Annex 2 EHV charges'!$D:$O,12,FALSE)=0,"",VLOOKUP($A222,'Annex 2 EHV charges'!$D:$O,12,FALSE)),"")</f>
        <v/>
      </c>
    </row>
    <row r="223" spans="1:8" x14ac:dyDescent="0.25">
      <c r="A223" s="96" t="str">
        <f t="array" ref="A223">IFERROR(INDEX('Annex 2 EHV charges'!#REF!, MATCH(0, IF(ISBLANK('Annex 2 EHV charges'!#REF!),1, COUNTIF(A$4:$A222, 'Annex 2 EHV charges'!#REF!)), 0)),"")</f>
        <v/>
      </c>
      <c r="B223" s="95" t="str">
        <f>IF($A223="","",VLOOKUP($A223,'Annex 2 EHV charges'!$D:$O,2,0))</f>
        <v/>
      </c>
      <c r="C223" s="96" t="str">
        <f>IF($A223="","",VLOOKUP($A223,'Annex 2 EHV charges'!$D:$O,3,0))</f>
        <v/>
      </c>
      <c r="D223" s="95" t="str">
        <f>IF($A223="","",VLOOKUP($A223,'Annex 2 EHV charges'!$D:$O,4,0))</f>
        <v/>
      </c>
      <c r="E223" s="97" t="str">
        <f>IFERROR(IF(VLOOKUP($A223,'Annex 2 EHV charges'!$D:$O,9,FALSE)=0,"",VLOOKUP($A223,'Annex 2 EHV charges'!$D:$O,9,FALSE)),"")</f>
        <v/>
      </c>
      <c r="F223" s="98" t="str">
        <f>IFERROR(IF(VLOOKUP($A223,'Annex 2 EHV charges'!$D:$O,10,FALSE)=0,"",VLOOKUP($A223,'Annex 2 EHV charges'!$D:$O,10,FALSE)),"")</f>
        <v/>
      </c>
      <c r="G223" s="99" t="str">
        <f>IFERROR(IF(VLOOKUP($A223,'Annex 2 EHV charges'!$D:$O,11,FALSE)=0,"",VLOOKUP($A223,'Annex 2 EHV charges'!$D:$O,11,FALSE)),"")</f>
        <v/>
      </c>
      <c r="H223" s="99" t="str">
        <f>IFERROR(IF(VLOOKUP($A223,'Annex 2 EHV charges'!$D:$O,12,FALSE)=0,"",VLOOKUP($A223,'Annex 2 EHV charges'!$D:$O,12,FALSE)),"")</f>
        <v/>
      </c>
    </row>
    <row r="224" spans="1:8" x14ac:dyDescent="0.25">
      <c r="A224" s="96" t="str">
        <f t="array" ref="A224">IFERROR(INDEX('Annex 2 EHV charges'!#REF!, MATCH(0, IF(ISBLANK('Annex 2 EHV charges'!#REF!),1, COUNTIF(A$4:$A223, 'Annex 2 EHV charges'!#REF!)), 0)),"")</f>
        <v/>
      </c>
      <c r="B224" s="95" t="str">
        <f>IF($A224="","",VLOOKUP($A224,'Annex 2 EHV charges'!$D:$O,2,0))</f>
        <v/>
      </c>
      <c r="C224" s="96" t="str">
        <f>IF($A224="","",VLOOKUP($A224,'Annex 2 EHV charges'!$D:$O,3,0))</f>
        <v/>
      </c>
      <c r="D224" s="95" t="str">
        <f>IF($A224="","",VLOOKUP($A224,'Annex 2 EHV charges'!$D:$O,4,0))</f>
        <v/>
      </c>
      <c r="E224" s="97" t="str">
        <f>IFERROR(IF(VLOOKUP($A224,'Annex 2 EHV charges'!$D:$O,9,FALSE)=0,"",VLOOKUP($A224,'Annex 2 EHV charges'!$D:$O,9,FALSE)),"")</f>
        <v/>
      </c>
      <c r="F224" s="98" t="str">
        <f>IFERROR(IF(VLOOKUP($A224,'Annex 2 EHV charges'!$D:$O,10,FALSE)=0,"",VLOOKUP($A224,'Annex 2 EHV charges'!$D:$O,10,FALSE)),"")</f>
        <v/>
      </c>
      <c r="G224" s="99" t="str">
        <f>IFERROR(IF(VLOOKUP($A224,'Annex 2 EHV charges'!$D:$O,11,FALSE)=0,"",VLOOKUP($A224,'Annex 2 EHV charges'!$D:$O,11,FALSE)),"")</f>
        <v/>
      </c>
      <c r="H224" s="99" t="str">
        <f>IFERROR(IF(VLOOKUP($A224,'Annex 2 EHV charges'!$D:$O,12,FALSE)=0,"",VLOOKUP($A224,'Annex 2 EHV charges'!$D:$O,12,FALSE)),"")</f>
        <v/>
      </c>
    </row>
    <row r="225" spans="1:8" x14ac:dyDescent="0.25">
      <c r="A225" s="96" t="str">
        <f t="array" ref="A225">IFERROR(INDEX('Annex 2 EHV charges'!#REF!, MATCH(0, IF(ISBLANK('Annex 2 EHV charges'!#REF!),1, COUNTIF(A$4:$A224, 'Annex 2 EHV charges'!#REF!)), 0)),"")</f>
        <v/>
      </c>
      <c r="B225" s="95" t="str">
        <f>IF($A225="","",VLOOKUP($A225,'Annex 2 EHV charges'!$D:$O,2,0))</f>
        <v/>
      </c>
      <c r="C225" s="96" t="str">
        <f>IF($A225="","",VLOOKUP($A225,'Annex 2 EHV charges'!$D:$O,3,0))</f>
        <v/>
      </c>
      <c r="D225" s="95" t="str">
        <f>IF($A225="","",VLOOKUP($A225,'Annex 2 EHV charges'!$D:$O,4,0))</f>
        <v/>
      </c>
      <c r="E225" s="97" t="str">
        <f>IFERROR(IF(VLOOKUP($A225,'Annex 2 EHV charges'!$D:$O,9,FALSE)=0,"",VLOOKUP($A225,'Annex 2 EHV charges'!$D:$O,9,FALSE)),"")</f>
        <v/>
      </c>
      <c r="F225" s="98" t="str">
        <f>IFERROR(IF(VLOOKUP($A225,'Annex 2 EHV charges'!$D:$O,10,FALSE)=0,"",VLOOKUP($A225,'Annex 2 EHV charges'!$D:$O,10,FALSE)),"")</f>
        <v/>
      </c>
      <c r="G225" s="99" t="str">
        <f>IFERROR(IF(VLOOKUP($A225,'Annex 2 EHV charges'!$D:$O,11,FALSE)=0,"",VLOOKUP($A225,'Annex 2 EHV charges'!$D:$O,11,FALSE)),"")</f>
        <v/>
      </c>
      <c r="H225" s="99" t="str">
        <f>IFERROR(IF(VLOOKUP($A225,'Annex 2 EHV charges'!$D:$O,12,FALSE)=0,"",VLOOKUP($A225,'Annex 2 EHV charges'!$D:$O,12,FALSE)),"")</f>
        <v/>
      </c>
    </row>
    <row r="226" spans="1:8" x14ac:dyDescent="0.25">
      <c r="A226" s="96" t="str">
        <f t="array" ref="A226">IFERROR(INDEX('Annex 2 EHV charges'!#REF!, MATCH(0, IF(ISBLANK('Annex 2 EHV charges'!#REF!),1, COUNTIF(A$4:$A225, 'Annex 2 EHV charges'!#REF!)), 0)),"")</f>
        <v/>
      </c>
      <c r="B226" s="95" t="str">
        <f>IF($A226="","",VLOOKUP($A226,'Annex 2 EHV charges'!$D:$O,2,0))</f>
        <v/>
      </c>
      <c r="C226" s="96" t="str">
        <f>IF($A226="","",VLOOKUP($A226,'Annex 2 EHV charges'!$D:$O,3,0))</f>
        <v/>
      </c>
      <c r="D226" s="95" t="str">
        <f>IF($A226="","",VLOOKUP($A226,'Annex 2 EHV charges'!$D:$O,4,0))</f>
        <v/>
      </c>
      <c r="E226" s="97" t="str">
        <f>IFERROR(IF(VLOOKUP($A226,'Annex 2 EHV charges'!$D:$O,9,FALSE)=0,"",VLOOKUP($A226,'Annex 2 EHV charges'!$D:$O,9,FALSE)),"")</f>
        <v/>
      </c>
      <c r="F226" s="98" t="str">
        <f>IFERROR(IF(VLOOKUP($A226,'Annex 2 EHV charges'!$D:$O,10,FALSE)=0,"",VLOOKUP($A226,'Annex 2 EHV charges'!$D:$O,10,FALSE)),"")</f>
        <v/>
      </c>
      <c r="G226" s="99" t="str">
        <f>IFERROR(IF(VLOOKUP($A226,'Annex 2 EHV charges'!$D:$O,11,FALSE)=0,"",VLOOKUP($A226,'Annex 2 EHV charges'!$D:$O,11,FALSE)),"")</f>
        <v/>
      </c>
      <c r="H226" s="99" t="str">
        <f>IFERROR(IF(VLOOKUP($A226,'Annex 2 EHV charges'!$D:$O,12,FALSE)=0,"",VLOOKUP($A226,'Annex 2 EHV charges'!$D:$O,12,FALSE)),"")</f>
        <v/>
      </c>
    </row>
    <row r="227" spans="1:8" x14ac:dyDescent="0.25">
      <c r="A227" s="96" t="str">
        <f t="array" ref="A227">IFERROR(INDEX('Annex 2 EHV charges'!#REF!, MATCH(0, IF(ISBLANK('Annex 2 EHV charges'!#REF!),1, COUNTIF(A$4:$A226, 'Annex 2 EHV charges'!#REF!)), 0)),"")</f>
        <v/>
      </c>
      <c r="B227" s="95" t="str">
        <f>IF($A227="","",VLOOKUP($A227,'Annex 2 EHV charges'!$D:$O,2,0))</f>
        <v/>
      </c>
      <c r="C227" s="96" t="str">
        <f>IF($A227="","",VLOOKUP($A227,'Annex 2 EHV charges'!$D:$O,3,0))</f>
        <v/>
      </c>
      <c r="D227" s="95" t="str">
        <f>IF($A227="","",VLOOKUP($A227,'Annex 2 EHV charges'!$D:$O,4,0))</f>
        <v/>
      </c>
      <c r="E227" s="97" t="str">
        <f>IFERROR(IF(VLOOKUP($A227,'Annex 2 EHV charges'!$D:$O,9,FALSE)=0,"",VLOOKUP($A227,'Annex 2 EHV charges'!$D:$O,9,FALSE)),"")</f>
        <v/>
      </c>
      <c r="F227" s="98" t="str">
        <f>IFERROR(IF(VLOOKUP($A227,'Annex 2 EHV charges'!$D:$O,10,FALSE)=0,"",VLOOKUP($A227,'Annex 2 EHV charges'!$D:$O,10,FALSE)),"")</f>
        <v/>
      </c>
      <c r="G227" s="99" t="str">
        <f>IFERROR(IF(VLOOKUP($A227,'Annex 2 EHV charges'!$D:$O,11,FALSE)=0,"",VLOOKUP($A227,'Annex 2 EHV charges'!$D:$O,11,FALSE)),"")</f>
        <v/>
      </c>
      <c r="H227" s="99" t="str">
        <f>IFERROR(IF(VLOOKUP($A227,'Annex 2 EHV charges'!$D:$O,12,FALSE)=0,"",VLOOKUP($A227,'Annex 2 EHV charges'!$D:$O,12,FALSE)),"")</f>
        <v/>
      </c>
    </row>
    <row r="228" spans="1:8" x14ac:dyDescent="0.25">
      <c r="A228" s="96" t="str">
        <f t="array" ref="A228">IFERROR(INDEX('Annex 2 EHV charges'!#REF!, MATCH(0, IF(ISBLANK('Annex 2 EHV charges'!#REF!),1, COUNTIF(A$4:$A227, 'Annex 2 EHV charges'!#REF!)), 0)),"")</f>
        <v/>
      </c>
      <c r="B228" s="95" t="str">
        <f>IF($A228="","",VLOOKUP($A228,'Annex 2 EHV charges'!$D:$O,2,0))</f>
        <v/>
      </c>
      <c r="C228" s="96" t="str">
        <f>IF($A228="","",VLOOKUP($A228,'Annex 2 EHV charges'!$D:$O,3,0))</f>
        <v/>
      </c>
      <c r="D228" s="95" t="str">
        <f>IF($A228="","",VLOOKUP($A228,'Annex 2 EHV charges'!$D:$O,4,0))</f>
        <v/>
      </c>
      <c r="E228" s="97" t="str">
        <f>IFERROR(IF(VLOOKUP($A228,'Annex 2 EHV charges'!$D:$O,9,FALSE)=0,"",VLOOKUP($A228,'Annex 2 EHV charges'!$D:$O,9,FALSE)),"")</f>
        <v/>
      </c>
      <c r="F228" s="98" t="str">
        <f>IFERROR(IF(VLOOKUP($A228,'Annex 2 EHV charges'!$D:$O,10,FALSE)=0,"",VLOOKUP($A228,'Annex 2 EHV charges'!$D:$O,10,FALSE)),"")</f>
        <v/>
      </c>
      <c r="G228" s="99" t="str">
        <f>IFERROR(IF(VLOOKUP($A228,'Annex 2 EHV charges'!$D:$O,11,FALSE)=0,"",VLOOKUP($A228,'Annex 2 EHV charges'!$D:$O,11,FALSE)),"")</f>
        <v/>
      </c>
      <c r="H228" s="99" t="str">
        <f>IFERROR(IF(VLOOKUP($A228,'Annex 2 EHV charges'!$D:$O,12,FALSE)=0,"",VLOOKUP($A228,'Annex 2 EHV charges'!$D:$O,12,FALSE)),"")</f>
        <v/>
      </c>
    </row>
    <row r="229" spans="1:8" x14ac:dyDescent="0.25">
      <c r="A229" s="96" t="str">
        <f t="array" ref="A229">IFERROR(INDEX('Annex 2 EHV charges'!#REF!, MATCH(0, IF(ISBLANK('Annex 2 EHV charges'!#REF!),1, COUNTIF(A$4:$A228, 'Annex 2 EHV charges'!#REF!)), 0)),"")</f>
        <v/>
      </c>
      <c r="B229" s="95" t="str">
        <f>IF($A229="","",VLOOKUP($A229,'Annex 2 EHV charges'!$D:$O,2,0))</f>
        <v/>
      </c>
      <c r="C229" s="96" t="str">
        <f>IF($A229="","",VLOOKUP($A229,'Annex 2 EHV charges'!$D:$O,3,0))</f>
        <v/>
      </c>
      <c r="D229" s="95" t="str">
        <f>IF($A229="","",VLOOKUP($A229,'Annex 2 EHV charges'!$D:$O,4,0))</f>
        <v/>
      </c>
      <c r="E229" s="97" t="str">
        <f>IFERROR(IF(VLOOKUP($A229,'Annex 2 EHV charges'!$D:$O,9,FALSE)=0,"",VLOOKUP($A229,'Annex 2 EHV charges'!$D:$O,9,FALSE)),"")</f>
        <v/>
      </c>
      <c r="F229" s="98" t="str">
        <f>IFERROR(IF(VLOOKUP($A229,'Annex 2 EHV charges'!$D:$O,10,FALSE)=0,"",VLOOKUP($A229,'Annex 2 EHV charges'!$D:$O,10,FALSE)),"")</f>
        <v/>
      </c>
      <c r="G229" s="99" t="str">
        <f>IFERROR(IF(VLOOKUP($A229,'Annex 2 EHV charges'!$D:$O,11,FALSE)=0,"",VLOOKUP($A229,'Annex 2 EHV charges'!$D:$O,11,FALSE)),"")</f>
        <v/>
      </c>
      <c r="H229" s="99" t="str">
        <f>IFERROR(IF(VLOOKUP($A229,'Annex 2 EHV charges'!$D:$O,12,FALSE)=0,"",VLOOKUP($A229,'Annex 2 EHV charges'!$D:$O,12,FALSE)),"")</f>
        <v/>
      </c>
    </row>
    <row r="230" spans="1:8" x14ac:dyDescent="0.25">
      <c r="A230" s="96" t="str">
        <f t="array" ref="A230">IFERROR(INDEX('Annex 2 EHV charges'!#REF!, MATCH(0, IF(ISBLANK('Annex 2 EHV charges'!#REF!),1, COUNTIF(A$4:$A229, 'Annex 2 EHV charges'!#REF!)), 0)),"")</f>
        <v/>
      </c>
      <c r="B230" s="95" t="str">
        <f>IF($A230="","",VLOOKUP($A230,'Annex 2 EHV charges'!$D:$O,2,0))</f>
        <v/>
      </c>
      <c r="C230" s="96" t="str">
        <f>IF($A230="","",VLOOKUP($A230,'Annex 2 EHV charges'!$D:$O,3,0))</f>
        <v/>
      </c>
      <c r="D230" s="95" t="str">
        <f>IF($A230="","",VLOOKUP($A230,'Annex 2 EHV charges'!$D:$O,4,0))</f>
        <v/>
      </c>
      <c r="E230" s="97" t="str">
        <f>IFERROR(IF(VLOOKUP($A230,'Annex 2 EHV charges'!$D:$O,9,FALSE)=0,"",VLOOKUP($A230,'Annex 2 EHV charges'!$D:$O,9,FALSE)),"")</f>
        <v/>
      </c>
      <c r="F230" s="98" t="str">
        <f>IFERROR(IF(VLOOKUP($A230,'Annex 2 EHV charges'!$D:$O,10,FALSE)=0,"",VLOOKUP($A230,'Annex 2 EHV charges'!$D:$O,10,FALSE)),"")</f>
        <v/>
      </c>
      <c r="G230" s="99" t="str">
        <f>IFERROR(IF(VLOOKUP($A230,'Annex 2 EHV charges'!$D:$O,11,FALSE)=0,"",VLOOKUP($A230,'Annex 2 EHV charges'!$D:$O,11,FALSE)),"")</f>
        <v/>
      </c>
      <c r="H230" s="99" t="str">
        <f>IFERROR(IF(VLOOKUP($A230,'Annex 2 EHV charges'!$D:$O,12,FALSE)=0,"",VLOOKUP($A230,'Annex 2 EHV charges'!$D:$O,12,FALSE)),"")</f>
        <v/>
      </c>
    </row>
    <row r="231" spans="1:8" x14ac:dyDescent="0.25">
      <c r="A231" s="96" t="str">
        <f t="array" ref="A231">IFERROR(INDEX('Annex 2 EHV charges'!#REF!, MATCH(0, IF(ISBLANK('Annex 2 EHV charges'!#REF!),1, COUNTIF(A$4:$A230, 'Annex 2 EHV charges'!#REF!)), 0)),"")</f>
        <v/>
      </c>
      <c r="B231" s="95" t="str">
        <f>IF($A231="","",VLOOKUP($A231,'Annex 2 EHV charges'!$D:$O,2,0))</f>
        <v/>
      </c>
      <c r="C231" s="96" t="str">
        <f>IF($A231="","",VLOOKUP($A231,'Annex 2 EHV charges'!$D:$O,3,0))</f>
        <v/>
      </c>
      <c r="D231" s="95" t="str">
        <f>IF($A231="","",VLOOKUP($A231,'Annex 2 EHV charges'!$D:$O,4,0))</f>
        <v/>
      </c>
      <c r="E231" s="97" t="str">
        <f>IFERROR(IF(VLOOKUP($A231,'Annex 2 EHV charges'!$D:$O,9,FALSE)=0,"",VLOOKUP($A231,'Annex 2 EHV charges'!$D:$O,9,FALSE)),"")</f>
        <v/>
      </c>
      <c r="F231" s="98" t="str">
        <f>IFERROR(IF(VLOOKUP($A231,'Annex 2 EHV charges'!$D:$O,10,FALSE)=0,"",VLOOKUP($A231,'Annex 2 EHV charges'!$D:$O,10,FALSE)),"")</f>
        <v/>
      </c>
      <c r="G231" s="99" t="str">
        <f>IFERROR(IF(VLOOKUP($A231,'Annex 2 EHV charges'!$D:$O,11,FALSE)=0,"",VLOOKUP($A231,'Annex 2 EHV charges'!$D:$O,11,FALSE)),"")</f>
        <v/>
      </c>
      <c r="H231" s="99" t="str">
        <f>IFERROR(IF(VLOOKUP($A231,'Annex 2 EHV charges'!$D:$O,12,FALSE)=0,"",VLOOKUP($A231,'Annex 2 EHV charges'!$D:$O,12,FALSE)),"")</f>
        <v/>
      </c>
    </row>
    <row r="232" spans="1:8" x14ac:dyDescent="0.25">
      <c r="A232" s="96" t="str">
        <f t="array" ref="A232">IFERROR(INDEX('Annex 2 EHV charges'!#REF!, MATCH(0, IF(ISBLANK('Annex 2 EHV charges'!#REF!),1, COUNTIF(A$4:$A231, 'Annex 2 EHV charges'!#REF!)), 0)),"")</f>
        <v/>
      </c>
      <c r="B232" s="95" t="str">
        <f>IF($A232="","",VLOOKUP($A232,'Annex 2 EHV charges'!$D:$O,2,0))</f>
        <v/>
      </c>
      <c r="C232" s="96" t="str">
        <f>IF($A232="","",VLOOKUP($A232,'Annex 2 EHV charges'!$D:$O,3,0))</f>
        <v/>
      </c>
      <c r="D232" s="95" t="str">
        <f>IF($A232="","",VLOOKUP($A232,'Annex 2 EHV charges'!$D:$O,4,0))</f>
        <v/>
      </c>
      <c r="E232" s="97" t="str">
        <f>IFERROR(IF(VLOOKUP($A232,'Annex 2 EHV charges'!$D:$O,9,FALSE)=0,"",VLOOKUP($A232,'Annex 2 EHV charges'!$D:$O,9,FALSE)),"")</f>
        <v/>
      </c>
      <c r="F232" s="98" t="str">
        <f>IFERROR(IF(VLOOKUP($A232,'Annex 2 EHV charges'!$D:$O,10,FALSE)=0,"",VLOOKUP($A232,'Annex 2 EHV charges'!$D:$O,10,FALSE)),"")</f>
        <v/>
      </c>
      <c r="G232" s="99" t="str">
        <f>IFERROR(IF(VLOOKUP($A232,'Annex 2 EHV charges'!$D:$O,11,FALSE)=0,"",VLOOKUP($A232,'Annex 2 EHV charges'!$D:$O,11,FALSE)),"")</f>
        <v/>
      </c>
      <c r="H232" s="99" t="str">
        <f>IFERROR(IF(VLOOKUP($A232,'Annex 2 EHV charges'!$D:$O,12,FALSE)=0,"",VLOOKUP($A232,'Annex 2 EHV charges'!$D:$O,12,FALSE)),"")</f>
        <v/>
      </c>
    </row>
    <row r="233" spans="1:8" x14ac:dyDescent="0.25">
      <c r="A233" s="96" t="str">
        <f t="array" ref="A233">IFERROR(INDEX('Annex 2 EHV charges'!#REF!, MATCH(0, IF(ISBLANK('Annex 2 EHV charges'!#REF!),1, COUNTIF(A$4:$A232, 'Annex 2 EHV charges'!#REF!)), 0)),"")</f>
        <v/>
      </c>
      <c r="B233" s="95" t="str">
        <f>IF($A233="","",VLOOKUP($A233,'Annex 2 EHV charges'!$D:$O,2,0))</f>
        <v/>
      </c>
      <c r="C233" s="96" t="str">
        <f>IF($A233="","",VLOOKUP($A233,'Annex 2 EHV charges'!$D:$O,3,0))</f>
        <v/>
      </c>
      <c r="D233" s="95" t="str">
        <f>IF($A233="","",VLOOKUP($A233,'Annex 2 EHV charges'!$D:$O,4,0))</f>
        <v/>
      </c>
      <c r="E233" s="97" t="str">
        <f>IFERROR(IF(VLOOKUP($A233,'Annex 2 EHV charges'!$D:$O,9,FALSE)=0,"",VLOOKUP($A233,'Annex 2 EHV charges'!$D:$O,9,FALSE)),"")</f>
        <v/>
      </c>
      <c r="F233" s="98" t="str">
        <f>IFERROR(IF(VLOOKUP($A233,'Annex 2 EHV charges'!$D:$O,10,FALSE)=0,"",VLOOKUP($A233,'Annex 2 EHV charges'!$D:$O,10,FALSE)),"")</f>
        <v/>
      </c>
      <c r="G233" s="99" t="str">
        <f>IFERROR(IF(VLOOKUP($A233,'Annex 2 EHV charges'!$D:$O,11,FALSE)=0,"",VLOOKUP($A233,'Annex 2 EHV charges'!$D:$O,11,FALSE)),"")</f>
        <v/>
      </c>
      <c r="H233" s="99" t="str">
        <f>IFERROR(IF(VLOOKUP($A233,'Annex 2 EHV charges'!$D:$O,12,FALSE)=0,"",VLOOKUP($A233,'Annex 2 EHV charges'!$D:$O,12,FALSE)),"")</f>
        <v/>
      </c>
    </row>
    <row r="234" spans="1:8" x14ac:dyDescent="0.25">
      <c r="A234" s="96" t="str">
        <f t="array" ref="A234">IFERROR(INDEX('Annex 2 EHV charges'!#REF!, MATCH(0, IF(ISBLANK('Annex 2 EHV charges'!#REF!),1, COUNTIF(A$4:$A233, 'Annex 2 EHV charges'!#REF!)), 0)),"")</f>
        <v/>
      </c>
      <c r="B234" s="95" t="str">
        <f>IF($A234="","",VLOOKUP($A234,'Annex 2 EHV charges'!$D:$O,2,0))</f>
        <v/>
      </c>
      <c r="C234" s="96" t="str">
        <f>IF($A234="","",VLOOKUP($A234,'Annex 2 EHV charges'!$D:$O,3,0))</f>
        <v/>
      </c>
      <c r="D234" s="95" t="str">
        <f>IF($A234="","",VLOOKUP($A234,'Annex 2 EHV charges'!$D:$O,4,0))</f>
        <v/>
      </c>
      <c r="E234" s="97" t="str">
        <f>IFERROR(IF(VLOOKUP($A234,'Annex 2 EHV charges'!$D:$O,9,FALSE)=0,"",VLOOKUP($A234,'Annex 2 EHV charges'!$D:$O,9,FALSE)),"")</f>
        <v/>
      </c>
      <c r="F234" s="98" t="str">
        <f>IFERROR(IF(VLOOKUP($A234,'Annex 2 EHV charges'!$D:$O,10,FALSE)=0,"",VLOOKUP($A234,'Annex 2 EHV charges'!$D:$O,10,FALSE)),"")</f>
        <v/>
      </c>
      <c r="G234" s="99" t="str">
        <f>IFERROR(IF(VLOOKUP($A234,'Annex 2 EHV charges'!$D:$O,11,FALSE)=0,"",VLOOKUP($A234,'Annex 2 EHV charges'!$D:$O,11,FALSE)),"")</f>
        <v/>
      </c>
      <c r="H234" s="99" t="str">
        <f>IFERROR(IF(VLOOKUP($A234,'Annex 2 EHV charges'!$D:$O,12,FALSE)=0,"",VLOOKUP($A234,'Annex 2 EHV charges'!$D:$O,12,FALSE)),"")</f>
        <v/>
      </c>
    </row>
    <row r="235" spans="1:8" x14ac:dyDescent="0.25">
      <c r="A235" s="96" t="str">
        <f t="array" ref="A235">IFERROR(INDEX('Annex 2 EHV charges'!#REF!, MATCH(0, IF(ISBLANK('Annex 2 EHV charges'!#REF!),1, COUNTIF(A$4:$A234, 'Annex 2 EHV charges'!#REF!)), 0)),"")</f>
        <v/>
      </c>
      <c r="B235" s="95" t="str">
        <f>IF($A235="","",VLOOKUP($A235,'Annex 2 EHV charges'!$D:$O,2,0))</f>
        <v/>
      </c>
      <c r="C235" s="96" t="str">
        <f>IF($A235="","",VLOOKUP($A235,'Annex 2 EHV charges'!$D:$O,3,0))</f>
        <v/>
      </c>
      <c r="D235" s="95" t="str">
        <f>IF($A235="","",VLOOKUP($A235,'Annex 2 EHV charges'!$D:$O,4,0))</f>
        <v/>
      </c>
      <c r="E235" s="97" t="str">
        <f>IFERROR(IF(VLOOKUP($A235,'Annex 2 EHV charges'!$D:$O,9,FALSE)=0,"",VLOOKUP($A235,'Annex 2 EHV charges'!$D:$O,9,FALSE)),"")</f>
        <v/>
      </c>
      <c r="F235" s="98" t="str">
        <f>IFERROR(IF(VLOOKUP($A235,'Annex 2 EHV charges'!$D:$O,10,FALSE)=0,"",VLOOKUP($A235,'Annex 2 EHV charges'!$D:$O,10,FALSE)),"")</f>
        <v/>
      </c>
      <c r="G235" s="99" t="str">
        <f>IFERROR(IF(VLOOKUP($A235,'Annex 2 EHV charges'!$D:$O,11,FALSE)=0,"",VLOOKUP($A235,'Annex 2 EHV charges'!$D:$O,11,FALSE)),"")</f>
        <v/>
      </c>
      <c r="H235" s="99" t="str">
        <f>IFERROR(IF(VLOOKUP($A235,'Annex 2 EHV charges'!$D:$O,12,FALSE)=0,"",VLOOKUP($A235,'Annex 2 EHV charges'!$D:$O,12,FALSE)),"")</f>
        <v/>
      </c>
    </row>
    <row r="236" spans="1:8" x14ac:dyDescent="0.25">
      <c r="A236" s="96" t="str">
        <f t="array" ref="A236">IFERROR(INDEX('Annex 2 EHV charges'!#REF!, MATCH(0, IF(ISBLANK('Annex 2 EHV charges'!#REF!),1, COUNTIF(A$4:$A235, 'Annex 2 EHV charges'!#REF!)), 0)),"")</f>
        <v/>
      </c>
      <c r="B236" s="95" t="str">
        <f>IF($A236="","",VLOOKUP($A236,'Annex 2 EHV charges'!$D:$O,2,0))</f>
        <v/>
      </c>
      <c r="C236" s="96" t="str">
        <f>IF($A236="","",VLOOKUP($A236,'Annex 2 EHV charges'!$D:$O,3,0))</f>
        <v/>
      </c>
      <c r="D236" s="95" t="str">
        <f>IF($A236="","",VLOOKUP($A236,'Annex 2 EHV charges'!$D:$O,4,0))</f>
        <v/>
      </c>
      <c r="E236" s="97" t="str">
        <f>IFERROR(IF(VLOOKUP($A236,'Annex 2 EHV charges'!$D:$O,9,FALSE)=0,"",VLOOKUP($A236,'Annex 2 EHV charges'!$D:$O,9,FALSE)),"")</f>
        <v/>
      </c>
      <c r="F236" s="98" t="str">
        <f>IFERROR(IF(VLOOKUP($A236,'Annex 2 EHV charges'!$D:$O,10,FALSE)=0,"",VLOOKUP($A236,'Annex 2 EHV charges'!$D:$O,10,FALSE)),"")</f>
        <v/>
      </c>
      <c r="G236" s="99" t="str">
        <f>IFERROR(IF(VLOOKUP($A236,'Annex 2 EHV charges'!$D:$O,11,FALSE)=0,"",VLOOKUP($A236,'Annex 2 EHV charges'!$D:$O,11,FALSE)),"")</f>
        <v/>
      </c>
      <c r="H236" s="99" t="str">
        <f>IFERROR(IF(VLOOKUP($A236,'Annex 2 EHV charges'!$D:$O,12,FALSE)=0,"",VLOOKUP($A236,'Annex 2 EHV charges'!$D:$O,12,FALSE)),"")</f>
        <v/>
      </c>
    </row>
    <row r="237" spans="1:8" x14ac:dyDescent="0.25">
      <c r="A237" s="96" t="str">
        <f t="array" ref="A237">IFERROR(INDEX('Annex 2 EHV charges'!#REF!, MATCH(0, IF(ISBLANK('Annex 2 EHV charges'!#REF!),1, COUNTIF(A$4:$A236, 'Annex 2 EHV charges'!#REF!)), 0)),"")</f>
        <v/>
      </c>
      <c r="B237" s="95" t="str">
        <f>IF($A237="","",VLOOKUP($A237,'Annex 2 EHV charges'!$D:$O,2,0))</f>
        <v/>
      </c>
      <c r="C237" s="96" t="str">
        <f>IF($A237="","",VLOOKUP($A237,'Annex 2 EHV charges'!$D:$O,3,0))</f>
        <v/>
      </c>
      <c r="D237" s="95" t="str">
        <f>IF($A237="","",VLOOKUP($A237,'Annex 2 EHV charges'!$D:$O,4,0))</f>
        <v/>
      </c>
      <c r="E237" s="97" t="str">
        <f>IFERROR(IF(VLOOKUP($A237,'Annex 2 EHV charges'!$D:$O,9,FALSE)=0,"",VLOOKUP($A237,'Annex 2 EHV charges'!$D:$O,9,FALSE)),"")</f>
        <v/>
      </c>
      <c r="F237" s="98" t="str">
        <f>IFERROR(IF(VLOOKUP($A237,'Annex 2 EHV charges'!$D:$O,10,FALSE)=0,"",VLOOKUP($A237,'Annex 2 EHV charges'!$D:$O,10,FALSE)),"")</f>
        <v/>
      </c>
      <c r="G237" s="99" t="str">
        <f>IFERROR(IF(VLOOKUP($A237,'Annex 2 EHV charges'!$D:$O,11,FALSE)=0,"",VLOOKUP($A237,'Annex 2 EHV charges'!$D:$O,11,FALSE)),"")</f>
        <v/>
      </c>
      <c r="H237" s="99" t="str">
        <f>IFERROR(IF(VLOOKUP($A237,'Annex 2 EHV charges'!$D:$O,12,FALSE)=0,"",VLOOKUP($A237,'Annex 2 EHV charges'!$D:$O,12,FALSE)),"")</f>
        <v/>
      </c>
    </row>
    <row r="238" spans="1:8" x14ac:dyDescent="0.25">
      <c r="A238" s="96" t="str">
        <f t="array" ref="A238">IFERROR(INDEX('Annex 2 EHV charges'!#REF!, MATCH(0, IF(ISBLANK('Annex 2 EHV charges'!#REF!),1, COUNTIF(A$4:$A237, 'Annex 2 EHV charges'!#REF!)), 0)),"")</f>
        <v/>
      </c>
      <c r="B238" s="95" t="str">
        <f>IF($A238="","",VLOOKUP($A238,'Annex 2 EHV charges'!$D:$O,2,0))</f>
        <v/>
      </c>
      <c r="C238" s="96" t="str">
        <f>IF($A238="","",VLOOKUP($A238,'Annex 2 EHV charges'!$D:$O,3,0))</f>
        <v/>
      </c>
      <c r="D238" s="95" t="str">
        <f>IF($A238="","",VLOOKUP($A238,'Annex 2 EHV charges'!$D:$O,4,0))</f>
        <v/>
      </c>
      <c r="E238" s="97" t="str">
        <f>IFERROR(IF(VLOOKUP($A238,'Annex 2 EHV charges'!$D:$O,9,FALSE)=0,"",VLOOKUP($A238,'Annex 2 EHV charges'!$D:$O,9,FALSE)),"")</f>
        <v/>
      </c>
      <c r="F238" s="98" t="str">
        <f>IFERROR(IF(VLOOKUP($A238,'Annex 2 EHV charges'!$D:$O,10,FALSE)=0,"",VLOOKUP($A238,'Annex 2 EHV charges'!$D:$O,10,FALSE)),"")</f>
        <v/>
      </c>
      <c r="G238" s="99" t="str">
        <f>IFERROR(IF(VLOOKUP($A238,'Annex 2 EHV charges'!$D:$O,11,FALSE)=0,"",VLOOKUP($A238,'Annex 2 EHV charges'!$D:$O,11,FALSE)),"")</f>
        <v/>
      </c>
      <c r="H238" s="99" t="str">
        <f>IFERROR(IF(VLOOKUP($A238,'Annex 2 EHV charges'!$D:$O,12,FALSE)=0,"",VLOOKUP($A238,'Annex 2 EHV charges'!$D:$O,12,FALSE)),"")</f>
        <v/>
      </c>
    </row>
    <row r="239" spans="1:8" x14ac:dyDescent="0.25">
      <c r="A239" s="96" t="str">
        <f t="array" ref="A239">IFERROR(INDEX('Annex 2 EHV charges'!#REF!, MATCH(0, IF(ISBLANK('Annex 2 EHV charges'!#REF!),1, COUNTIF(A$4:$A238, 'Annex 2 EHV charges'!#REF!)), 0)),"")</f>
        <v/>
      </c>
      <c r="B239" s="95" t="str">
        <f>IF($A239="","",VLOOKUP($A239,'Annex 2 EHV charges'!$D:$O,2,0))</f>
        <v/>
      </c>
      <c r="C239" s="96" t="str">
        <f>IF($A239="","",VLOOKUP($A239,'Annex 2 EHV charges'!$D:$O,3,0))</f>
        <v/>
      </c>
      <c r="D239" s="95" t="str">
        <f>IF($A239="","",VLOOKUP($A239,'Annex 2 EHV charges'!$D:$O,4,0))</f>
        <v/>
      </c>
      <c r="E239" s="97" t="str">
        <f>IFERROR(IF(VLOOKUP($A239,'Annex 2 EHV charges'!$D:$O,9,FALSE)=0,"",VLOOKUP($A239,'Annex 2 EHV charges'!$D:$O,9,FALSE)),"")</f>
        <v/>
      </c>
      <c r="F239" s="98" t="str">
        <f>IFERROR(IF(VLOOKUP($A239,'Annex 2 EHV charges'!$D:$O,10,FALSE)=0,"",VLOOKUP($A239,'Annex 2 EHV charges'!$D:$O,10,FALSE)),"")</f>
        <v/>
      </c>
      <c r="G239" s="99" t="str">
        <f>IFERROR(IF(VLOOKUP($A239,'Annex 2 EHV charges'!$D:$O,11,FALSE)=0,"",VLOOKUP($A239,'Annex 2 EHV charges'!$D:$O,11,FALSE)),"")</f>
        <v/>
      </c>
      <c r="H239" s="99" t="str">
        <f>IFERROR(IF(VLOOKUP($A239,'Annex 2 EHV charges'!$D:$O,12,FALSE)=0,"",VLOOKUP($A239,'Annex 2 EHV charges'!$D:$O,12,FALSE)),"")</f>
        <v/>
      </c>
    </row>
    <row r="240" spans="1:8" x14ac:dyDescent="0.25">
      <c r="A240" s="96" t="str">
        <f t="array" ref="A240">IFERROR(INDEX('Annex 2 EHV charges'!#REF!, MATCH(0, IF(ISBLANK('Annex 2 EHV charges'!#REF!),1, COUNTIF(A$4:$A239, 'Annex 2 EHV charges'!#REF!)), 0)),"")</f>
        <v/>
      </c>
      <c r="B240" s="95" t="str">
        <f>IF($A240="","",VLOOKUP($A240,'Annex 2 EHV charges'!$D:$O,2,0))</f>
        <v/>
      </c>
      <c r="C240" s="96" t="str">
        <f>IF($A240="","",VLOOKUP($A240,'Annex 2 EHV charges'!$D:$O,3,0))</f>
        <v/>
      </c>
      <c r="D240" s="95" t="str">
        <f>IF($A240="","",VLOOKUP($A240,'Annex 2 EHV charges'!$D:$O,4,0))</f>
        <v/>
      </c>
      <c r="E240" s="97" t="str">
        <f>IFERROR(IF(VLOOKUP($A240,'Annex 2 EHV charges'!$D:$O,9,FALSE)=0,"",VLOOKUP($A240,'Annex 2 EHV charges'!$D:$O,9,FALSE)),"")</f>
        <v/>
      </c>
      <c r="F240" s="98" t="str">
        <f>IFERROR(IF(VLOOKUP($A240,'Annex 2 EHV charges'!$D:$O,10,FALSE)=0,"",VLOOKUP($A240,'Annex 2 EHV charges'!$D:$O,10,FALSE)),"")</f>
        <v/>
      </c>
      <c r="G240" s="99" t="str">
        <f>IFERROR(IF(VLOOKUP($A240,'Annex 2 EHV charges'!$D:$O,11,FALSE)=0,"",VLOOKUP($A240,'Annex 2 EHV charges'!$D:$O,11,FALSE)),"")</f>
        <v/>
      </c>
      <c r="H240" s="99" t="str">
        <f>IFERROR(IF(VLOOKUP($A240,'Annex 2 EHV charges'!$D:$O,12,FALSE)=0,"",VLOOKUP($A240,'Annex 2 EHV charges'!$D:$O,12,FALSE)),"")</f>
        <v/>
      </c>
    </row>
    <row r="241" spans="1:8" x14ac:dyDescent="0.25">
      <c r="A241" s="96" t="str">
        <f t="array" ref="A241">IFERROR(INDEX('Annex 2 EHV charges'!#REF!, MATCH(0, IF(ISBLANK('Annex 2 EHV charges'!#REF!),1, COUNTIF(A$4:$A240, 'Annex 2 EHV charges'!#REF!)), 0)),"")</f>
        <v/>
      </c>
      <c r="B241" s="95" t="str">
        <f>IF($A241="","",VLOOKUP($A241,'Annex 2 EHV charges'!$D:$O,2,0))</f>
        <v/>
      </c>
      <c r="C241" s="96" t="str">
        <f>IF($A241="","",VLOOKUP($A241,'Annex 2 EHV charges'!$D:$O,3,0))</f>
        <v/>
      </c>
      <c r="D241" s="95" t="str">
        <f>IF($A241="","",VLOOKUP($A241,'Annex 2 EHV charges'!$D:$O,4,0))</f>
        <v/>
      </c>
      <c r="E241" s="97" t="str">
        <f>IFERROR(IF(VLOOKUP($A241,'Annex 2 EHV charges'!$D:$O,9,FALSE)=0,"",VLOOKUP($A241,'Annex 2 EHV charges'!$D:$O,9,FALSE)),"")</f>
        <v/>
      </c>
      <c r="F241" s="98" t="str">
        <f>IFERROR(IF(VLOOKUP($A241,'Annex 2 EHV charges'!$D:$O,10,FALSE)=0,"",VLOOKUP($A241,'Annex 2 EHV charges'!$D:$O,10,FALSE)),"")</f>
        <v/>
      </c>
      <c r="G241" s="99" t="str">
        <f>IFERROR(IF(VLOOKUP($A241,'Annex 2 EHV charges'!$D:$O,11,FALSE)=0,"",VLOOKUP($A241,'Annex 2 EHV charges'!$D:$O,11,FALSE)),"")</f>
        <v/>
      </c>
      <c r="H241" s="99" t="str">
        <f>IFERROR(IF(VLOOKUP($A241,'Annex 2 EHV charges'!$D:$O,12,FALSE)=0,"",VLOOKUP($A241,'Annex 2 EHV charges'!$D:$O,12,FALSE)),"")</f>
        <v/>
      </c>
    </row>
    <row r="242" spans="1:8" x14ac:dyDescent="0.25">
      <c r="A242" s="96" t="str">
        <f t="array" ref="A242">IFERROR(INDEX('Annex 2 EHV charges'!#REF!, MATCH(0, IF(ISBLANK('Annex 2 EHV charges'!#REF!),1, COUNTIF(A$4:$A241, 'Annex 2 EHV charges'!#REF!)), 0)),"")</f>
        <v/>
      </c>
      <c r="B242" s="95" t="str">
        <f>IF($A242="","",VLOOKUP($A242,'Annex 2 EHV charges'!$D:$O,2,0))</f>
        <v/>
      </c>
      <c r="C242" s="96" t="str">
        <f>IF($A242="","",VLOOKUP($A242,'Annex 2 EHV charges'!$D:$O,3,0))</f>
        <v/>
      </c>
      <c r="D242" s="95" t="str">
        <f>IF($A242="","",VLOOKUP($A242,'Annex 2 EHV charges'!$D:$O,4,0))</f>
        <v/>
      </c>
      <c r="E242" s="97" t="str">
        <f>IFERROR(IF(VLOOKUP($A242,'Annex 2 EHV charges'!$D:$O,9,FALSE)=0,"",VLOOKUP($A242,'Annex 2 EHV charges'!$D:$O,9,FALSE)),"")</f>
        <v/>
      </c>
      <c r="F242" s="98" t="str">
        <f>IFERROR(IF(VLOOKUP($A242,'Annex 2 EHV charges'!$D:$O,10,FALSE)=0,"",VLOOKUP($A242,'Annex 2 EHV charges'!$D:$O,10,FALSE)),"")</f>
        <v/>
      </c>
      <c r="G242" s="99" t="str">
        <f>IFERROR(IF(VLOOKUP($A242,'Annex 2 EHV charges'!$D:$O,11,FALSE)=0,"",VLOOKUP($A242,'Annex 2 EHV charges'!$D:$O,11,FALSE)),"")</f>
        <v/>
      </c>
      <c r="H242" s="99" t="str">
        <f>IFERROR(IF(VLOOKUP($A242,'Annex 2 EHV charges'!$D:$O,12,FALSE)=0,"",VLOOKUP($A242,'Annex 2 EHV charges'!$D:$O,12,FALSE)),"")</f>
        <v/>
      </c>
    </row>
    <row r="243" spans="1:8" x14ac:dyDescent="0.25">
      <c r="A243" s="96" t="str">
        <f t="array" ref="A243">IFERROR(INDEX('Annex 2 EHV charges'!#REF!, MATCH(0, IF(ISBLANK('Annex 2 EHV charges'!#REF!),1, COUNTIF(A$4:$A242, 'Annex 2 EHV charges'!#REF!)), 0)),"")</f>
        <v/>
      </c>
      <c r="B243" s="95" t="str">
        <f>IF($A243="","",VLOOKUP($A243,'Annex 2 EHV charges'!$D:$O,2,0))</f>
        <v/>
      </c>
      <c r="C243" s="96" t="str">
        <f>IF($A243="","",VLOOKUP($A243,'Annex 2 EHV charges'!$D:$O,3,0))</f>
        <v/>
      </c>
      <c r="D243" s="95" t="str">
        <f>IF($A243="","",VLOOKUP($A243,'Annex 2 EHV charges'!$D:$O,4,0))</f>
        <v/>
      </c>
      <c r="E243" s="97" t="str">
        <f>IFERROR(IF(VLOOKUP($A243,'Annex 2 EHV charges'!$D:$O,9,FALSE)=0,"",VLOOKUP($A243,'Annex 2 EHV charges'!$D:$O,9,FALSE)),"")</f>
        <v/>
      </c>
      <c r="F243" s="98" t="str">
        <f>IFERROR(IF(VLOOKUP($A243,'Annex 2 EHV charges'!$D:$O,10,FALSE)=0,"",VLOOKUP($A243,'Annex 2 EHV charges'!$D:$O,10,FALSE)),"")</f>
        <v/>
      </c>
      <c r="G243" s="99" t="str">
        <f>IFERROR(IF(VLOOKUP($A243,'Annex 2 EHV charges'!$D:$O,11,FALSE)=0,"",VLOOKUP($A243,'Annex 2 EHV charges'!$D:$O,11,FALSE)),"")</f>
        <v/>
      </c>
      <c r="H243" s="99" t="str">
        <f>IFERROR(IF(VLOOKUP($A243,'Annex 2 EHV charges'!$D:$O,12,FALSE)=0,"",VLOOKUP($A243,'Annex 2 EHV charges'!$D:$O,12,FALSE)),"")</f>
        <v/>
      </c>
    </row>
    <row r="244" spans="1:8" x14ac:dyDescent="0.25">
      <c r="A244" s="96" t="str">
        <f t="array" ref="A244">IFERROR(INDEX('Annex 2 EHV charges'!#REF!, MATCH(0, IF(ISBLANK('Annex 2 EHV charges'!#REF!),1, COUNTIF(A$4:$A243, 'Annex 2 EHV charges'!#REF!)), 0)),"")</f>
        <v/>
      </c>
      <c r="B244" s="95" t="str">
        <f>IF($A244="","",VLOOKUP($A244,'Annex 2 EHV charges'!$D:$O,2,0))</f>
        <v/>
      </c>
      <c r="C244" s="96" t="str">
        <f>IF($A244="","",VLOOKUP($A244,'Annex 2 EHV charges'!$D:$O,3,0))</f>
        <v/>
      </c>
      <c r="D244" s="95" t="str">
        <f>IF($A244="","",VLOOKUP($A244,'Annex 2 EHV charges'!$D:$O,4,0))</f>
        <v/>
      </c>
      <c r="E244" s="97" t="str">
        <f>IFERROR(IF(VLOOKUP($A244,'Annex 2 EHV charges'!$D:$O,9,FALSE)=0,"",VLOOKUP($A244,'Annex 2 EHV charges'!$D:$O,9,FALSE)),"")</f>
        <v/>
      </c>
      <c r="F244" s="98" t="str">
        <f>IFERROR(IF(VLOOKUP($A244,'Annex 2 EHV charges'!$D:$O,10,FALSE)=0,"",VLOOKUP($A244,'Annex 2 EHV charges'!$D:$O,10,FALSE)),"")</f>
        <v/>
      </c>
      <c r="G244" s="99" t="str">
        <f>IFERROR(IF(VLOOKUP($A244,'Annex 2 EHV charges'!$D:$O,11,FALSE)=0,"",VLOOKUP($A244,'Annex 2 EHV charges'!$D:$O,11,FALSE)),"")</f>
        <v/>
      </c>
      <c r="H244" s="99" t="str">
        <f>IFERROR(IF(VLOOKUP($A244,'Annex 2 EHV charges'!$D:$O,12,FALSE)=0,"",VLOOKUP($A244,'Annex 2 EHV charges'!$D:$O,12,FALSE)),"")</f>
        <v/>
      </c>
    </row>
    <row r="245" spans="1:8" x14ac:dyDescent="0.25">
      <c r="A245" s="96" t="str">
        <f t="array" ref="A245">IFERROR(INDEX('Annex 2 EHV charges'!#REF!, MATCH(0, IF(ISBLANK('Annex 2 EHV charges'!#REF!),1, COUNTIF(A$4:$A244, 'Annex 2 EHV charges'!#REF!)), 0)),"")</f>
        <v/>
      </c>
      <c r="B245" s="95" t="str">
        <f>IF($A245="","",VLOOKUP($A245,'Annex 2 EHV charges'!$D:$O,2,0))</f>
        <v/>
      </c>
      <c r="C245" s="96" t="str">
        <f>IF($A245="","",VLOOKUP($A245,'Annex 2 EHV charges'!$D:$O,3,0))</f>
        <v/>
      </c>
      <c r="D245" s="95" t="str">
        <f>IF($A245="","",VLOOKUP($A245,'Annex 2 EHV charges'!$D:$O,4,0))</f>
        <v/>
      </c>
      <c r="E245" s="97" t="str">
        <f>IFERROR(IF(VLOOKUP($A245,'Annex 2 EHV charges'!$D:$O,9,FALSE)=0,"",VLOOKUP($A245,'Annex 2 EHV charges'!$D:$O,9,FALSE)),"")</f>
        <v/>
      </c>
      <c r="F245" s="98" t="str">
        <f>IFERROR(IF(VLOOKUP($A245,'Annex 2 EHV charges'!$D:$O,10,FALSE)=0,"",VLOOKUP($A245,'Annex 2 EHV charges'!$D:$O,10,FALSE)),"")</f>
        <v/>
      </c>
      <c r="G245" s="99" t="str">
        <f>IFERROR(IF(VLOOKUP($A245,'Annex 2 EHV charges'!$D:$O,11,FALSE)=0,"",VLOOKUP($A245,'Annex 2 EHV charges'!$D:$O,11,FALSE)),"")</f>
        <v/>
      </c>
      <c r="H245" s="99" t="str">
        <f>IFERROR(IF(VLOOKUP($A245,'Annex 2 EHV charges'!$D:$O,12,FALSE)=0,"",VLOOKUP($A245,'Annex 2 EHV charges'!$D:$O,12,FALSE)),"")</f>
        <v/>
      </c>
    </row>
    <row r="246" spans="1:8" x14ac:dyDescent="0.25">
      <c r="A246" s="96" t="str">
        <f t="array" ref="A246">IFERROR(INDEX('Annex 2 EHV charges'!#REF!, MATCH(0, IF(ISBLANK('Annex 2 EHV charges'!#REF!),1, COUNTIF(A$4:$A245, 'Annex 2 EHV charges'!#REF!)), 0)),"")</f>
        <v/>
      </c>
      <c r="B246" s="95" t="str">
        <f>IF($A246="","",VLOOKUP($A246,'Annex 2 EHV charges'!$D:$O,2,0))</f>
        <v/>
      </c>
      <c r="C246" s="96" t="str">
        <f>IF($A246="","",VLOOKUP($A246,'Annex 2 EHV charges'!$D:$O,3,0))</f>
        <v/>
      </c>
      <c r="D246" s="95" t="str">
        <f>IF($A246="","",VLOOKUP($A246,'Annex 2 EHV charges'!$D:$O,4,0))</f>
        <v/>
      </c>
      <c r="E246" s="97" t="str">
        <f>IFERROR(IF(VLOOKUP($A246,'Annex 2 EHV charges'!$D:$O,9,FALSE)=0,"",VLOOKUP($A246,'Annex 2 EHV charges'!$D:$O,9,FALSE)),"")</f>
        <v/>
      </c>
      <c r="F246" s="98" t="str">
        <f>IFERROR(IF(VLOOKUP($A246,'Annex 2 EHV charges'!$D:$O,10,FALSE)=0,"",VLOOKUP($A246,'Annex 2 EHV charges'!$D:$O,10,FALSE)),"")</f>
        <v/>
      </c>
      <c r="G246" s="99" t="str">
        <f>IFERROR(IF(VLOOKUP($A246,'Annex 2 EHV charges'!$D:$O,11,FALSE)=0,"",VLOOKUP($A246,'Annex 2 EHV charges'!$D:$O,11,FALSE)),"")</f>
        <v/>
      </c>
      <c r="H246" s="99" t="str">
        <f>IFERROR(IF(VLOOKUP($A246,'Annex 2 EHV charges'!$D:$O,12,FALSE)=0,"",VLOOKUP($A246,'Annex 2 EHV charges'!$D:$O,12,FALSE)),"")</f>
        <v/>
      </c>
    </row>
    <row r="247" spans="1:8" x14ac:dyDescent="0.25">
      <c r="A247" s="96" t="str">
        <f t="array" ref="A247">IFERROR(INDEX('Annex 2 EHV charges'!#REF!, MATCH(0, IF(ISBLANK('Annex 2 EHV charges'!#REF!),1, COUNTIF(A$4:$A246, 'Annex 2 EHV charges'!#REF!)), 0)),"")</f>
        <v/>
      </c>
      <c r="B247" s="95" t="str">
        <f>IF($A247="","",VLOOKUP($A247,'Annex 2 EHV charges'!$D:$O,2,0))</f>
        <v/>
      </c>
      <c r="C247" s="96" t="str">
        <f>IF($A247="","",VLOOKUP($A247,'Annex 2 EHV charges'!$D:$O,3,0))</f>
        <v/>
      </c>
      <c r="D247" s="95" t="str">
        <f>IF($A247="","",VLOOKUP($A247,'Annex 2 EHV charges'!$D:$O,4,0))</f>
        <v/>
      </c>
      <c r="E247" s="97" t="str">
        <f>IFERROR(IF(VLOOKUP($A247,'Annex 2 EHV charges'!$D:$O,9,FALSE)=0,"",VLOOKUP($A247,'Annex 2 EHV charges'!$D:$O,9,FALSE)),"")</f>
        <v/>
      </c>
      <c r="F247" s="98" t="str">
        <f>IFERROR(IF(VLOOKUP($A247,'Annex 2 EHV charges'!$D:$O,10,FALSE)=0,"",VLOOKUP($A247,'Annex 2 EHV charges'!$D:$O,10,FALSE)),"")</f>
        <v/>
      </c>
      <c r="G247" s="99" t="str">
        <f>IFERROR(IF(VLOOKUP($A247,'Annex 2 EHV charges'!$D:$O,11,FALSE)=0,"",VLOOKUP($A247,'Annex 2 EHV charges'!$D:$O,11,FALSE)),"")</f>
        <v/>
      </c>
      <c r="H247" s="99" t="str">
        <f>IFERROR(IF(VLOOKUP($A247,'Annex 2 EHV charges'!$D:$O,12,FALSE)=0,"",VLOOKUP($A247,'Annex 2 EHV charges'!$D:$O,12,FALSE)),"")</f>
        <v/>
      </c>
    </row>
    <row r="248" spans="1:8" x14ac:dyDescent="0.25">
      <c r="A248" s="96" t="str">
        <f t="array" ref="A248">IFERROR(INDEX('Annex 2 EHV charges'!#REF!, MATCH(0, IF(ISBLANK('Annex 2 EHV charges'!#REF!),1, COUNTIF(A$4:$A247, 'Annex 2 EHV charges'!#REF!)), 0)),"")</f>
        <v/>
      </c>
      <c r="B248" s="95" t="str">
        <f>IF($A248="","",VLOOKUP($A248,'Annex 2 EHV charges'!$D:$O,2,0))</f>
        <v/>
      </c>
      <c r="C248" s="96" t="str">
        <f>IF($A248="","",VLOOKUP($A248,'Annex 2 EHV charges'!$D:$O,3,0))</f>
        <v/>
      </c>
      <c r="D248" s="95" t="str">
        <f>IF($A248="","",VLOOKUP($A248,'Annex 2 EHV charges'!$D:$O,4,0))</f>
        <v/>
      </c>
      <c r="E248" s="97" t="str">
        <f>IFERROR(IF(VLOOKUP($A248,'Annex 2 EHV charges'!$D:$O,9,FALSE)=0,"",VLOOKUP($A248,'Annex 2 EHV charges'!$D:$O,9,FALSE)),"")</f>
        <v/>
      </c>
      <c r="F248" s="98" t="str">
        <f>IFERROR(IF(VLOOKUP($A248,'Annex 2 EHV charges'!$D:$O,10,FALSE)=0,"",VLOOKUP($A248,'Annex 2 EHV charges'!$D:$O,10,FALSE)),"")</f>
        <v/>
      </c>
      <c r="G248" s="99" t="str">
        <f>IFERROR(IF(VLOOKUP($A248,'Annex 2 EHV charges'!$D:$O,11,FALSE)=0,"",VLOOKUP($A248,'Annex 2 EHV charges'!$D:$O,11,FALSE)),"")</f>
        <v/>
      </c>
      <c r="H248" s="99" t="str">
        <f>IFERROR(IF(VLOOKUP($A248,'Annex 2 EHV charges'!$D:$O,12,FALSE)=0,"",VLOOKUP($A248,'Annex 2 EHV charges'!$D:$O,12,FALSE)),"")</f>
        <v/>
      </c>
    </row>
    <row r="249" spans="1:8" x14ac:dyDescent="0.25">
      <c r="A249" s="96" t="str">
        <f t="array" ref="A249">IFERROR(INDEX('Annex 2 EHV charges'!#REF!, MATCH(0, IF(ISBLANK('Annex 2 EHV charges'!#REF!),1, COUNTIF(A$4:$A248, 'Annex 2 EHV charges'!#REF!)), 0)),"")</f>
        <v/>
      </c>
      <c r="B249" s="95" t="str">
        <f>IF($A249="","",VLOOKUP($A249,'Annex 2 EHV charges'!$D:$O,2,0))</f>
        <v/>
      </c>
      <c r="C249" s="96" t="str">
        <f>IF($A249="","",VLOOKUP($A249,'Annex 2 EHV charges'!$D:$O,3,0))</f>
        <v/>
      </c>
      <c r="D249" s="95" t="str">
        <f>IF($A249="","",VLOOKUP($A249,'Annex 2 EHV charges'!$D:$O,4,0))</f>
        <v/>
      </c>
      <c r="E249" s="97" t="str">
        <f>IFERROR(IF(VLOOKUP($A249,'Annex 2 EHV charges'!$D:$O,9,FALSE)=0,"",VLOOKUP($A249,'Annex 2 EHV charges'!$D:$O,9,FALSE)),"")</f>
        <v/>
      </c>
      <c r="F249" s="98" t="str">
        <f>IFERROR(IF(VLOOKUP($A249,'Annex 2 EHV charges'!$D:$O,10,FALSE)=0,"",VLOOKUP($A249,'Annex 2 EHV charges'!$D:$O,10,FALSE)),"")</f>
        <v/>
      </c>
      <c r="G249" s="99" t="str">
        <f>IFERROR(IF(VLOOKUP($A249,'Annex 2 EHV charges'!$D:$O,11,FALSE)=0,"",VLOOKUP($A249,'Annex 2 EHV charges'!$D:$O,11,FALSE)),"")</f>
        <v/>
      </c>
      <c r="H249" s="99" t="str">
        <f>IFERROR(IF(VLOOKUP($A249,'Annex 2 EHV charges'!$D:$O,12,FALSE)=0,"",VLOOKUP($A249,'Annex 2 EHV charges'!$D:$O,12,FALSE)),"")</f>
        <v/>
      </c>
    </row>
    <row r="250" spans="1:8" x14ac:dyDescent="0.25">
      <c r="A250" s="96" t="str">
        <f t="array" ref="A250">IFERROR(INDEX('Annex 2 EHV charges'!#REF!, MATCH(0, IF(ISBLANK('Annex 2 EHV charges'!#REF!),1, COUNTIF(A$4:$A249, 'Annex 2 EHV charges'!#REF!)), 0)),"")</f>
        <v/>
      </c>
      <c r="B250" s="95" t="str">
        <f>IF($A250="","",VLOOKUP($A250,'Annex 2 EHV charges'!$D:$O,2,0))</f>
        <v/>
      </c>
      <c r="C250" s="96" t="str">
        <f>IF($A250="","",VLOOKUP($A250,'Annex 2 EHV charges'!$D:$O,3,0))</f>
        <v/>
      </c>
      <c r="D250" s="95" t="str">
        <f>IF($A250="","",VLOOKUP($A250,'Annex 2 EHV charges'!$D:$O,4,0))</f>
        <v/>
      </c>
      <c r="E250" s="97" t="str">
        <f>IFERROR(IF(VLOOKUP($A250,'Annex 2 EHV charges'!$D:$O,9,FALSE)=0,"",VLOOKUP($A250,'Annex 2 EHV charges'!$D:$O,9,FALSE)),"")</f>
        <v/>
      </c>
      <c r="F250" s="98" t="str">
        <f>IFERROR(IF(VLOOKUP($A250,'Annex 2 EHV charges'!$D:$O,10,FALSE)=0,"",VLOOKUP($A250,'Annex 2 EHV charges'!$D:$O,10,FALSE)),"")</f>
        <v/>
      </c>
      <c r="G250" s="99" t="str">
        <f>IFERROR(IF(VLOOKUP($A250,'Annex 2 EHV charges'!$D:$O,11,FALSE)=0,"",VLOOKUP($A250,'Annex 2 EHV charges'!$D:$O,11,FALSE)),"")</f>
        <v/>
      </c>
      <c r="H250" s="99" t="str">
        <f>IFERROR(IF(VLOOKUP($A250,'Annex 2 EHV charges'!$D:$O,12,FALSE)=0,"",VLOOKUP($A250,'Annex 2 EHV charges'!$D:$O,12,FALSE)),"")</f>
        <v/>
      </c>
    </row>
    <row r="251" spans="1:8" x14ac:dyDescent="0.25">
      <c r="A251" s="96" t="str">
        <f t="array" ref="A251">IFERROR(INDEX('Annex 2 EHV charges'!#REF!, MATCH(0, IF(ISBLANK('Annex 2 EHV charges'!#REF!),1, COUNTIF(A$4:$A250, 'Annex 2 EHV charges'!#REF!)), 0)),"")</f>
        <v/>
      </c>
      <c r="B251" s="95" t="str">
        <f>IF($A251="","",VLOOKUP($A251,'Annex 2 EHV charges'!$D:$O,2,0))</f>
        <v/>
      </c>
      <c r="C251" s="96" t="str">
        <f>IF($A251="","",VLOOKUP($A251,'Annex 2 EHV charges'!$D:$O,3,0))</f>
        <v/>
      </c>
      <c r="D251" s="95" t="str">
        <f>IF($A251="","",VLOOKUP($A251,'Annex 2 EHV charges'!$D:$O,4,0))</f>
        <v/>
      </c>
      <c r="E251" s="97" t="str">
        <f>IFERROR(IF(VLOOKUP($A251,'Annex 2 EHV charges'!$D:$O,9,FALSE)=0,"",VLOOKUP($A251,'Annex 2 EHV charges'!$D:$O,9,FALSE)),"")</f>
        <v/>
      </c>
      <c r="F251" s="98" t="str">
        <f>IFERROR(IF(VLOOKUP($A251,'Annex 2 EHV charges'!$D:$O,10,FALSE)=0,"",VLOOKUP($A251,'Annex 2 EHV charges'!$D:$O,10,FALSE)),"")</f>
        <v/>
      </c>
      <c r="G251" s="99" t="str">
        <f>IFERROR(IF(VLOOKUP($A251,'Annex 2 EHV charges'!$D:$O,11,FALSE)=0,"",VLOOKUP($A251,'Annex 2 EHV charges'!$D:$O,11,FALSE)),"")</f>
        <v/>
      </c>
      <c r="H251" s="99" t="str">
        <f>IFERROR(IF(VLOOKUP($A251,'Annex 2 EHV charges'!$D:$O,12,FALSE)=0,"",VLOOKUP($A251,'Annex 2 EHV charges'!$D:$O,12,FALSE)),"")</f>
        <v/>
      </c>
    </row>
    <row r="252" spans="1:8" x14ac:dyDescent="0.25">
      <c r="A252" s="96" t="str">
        <f t="array" ref="A252">IFERROR(INDEX('Annex 2 EHV charges'!#REF!, MATCH(0, IF(ISBLANK('Annex 2 EHV charges'!#REF!),1, COUNTIF(A$4:$A251, 'Annex 2 EHV charges'!#REF!)), 0)),"")</f>
        <v/>
      </c>
      <c r="B252" s="95" t="str">
        <f>IF($A252="","",VLOOKUP($A252,'Annex 2 EHV charges'!$D:$O,2,0))</f>
        <v/>
      </c>
      <c r="C252" s="96" t="str">
        <f>IF($A252="","",VLOOKUP($A252,'Annex 2 EHV charges'!$D:$O,3,0))</f>
        <v/>
      </c>
      <c r="D252" s="95" t="str">
        <f>IF($A252="","",VLOOKUP($A252,'Annex 2 EHV charges'!$D:$O,4,0))</f>
        <v/>
      </c>
      <c r="E252" s="97" t="str">
        <f>IFERROR(IF(VLOOKUP($A252,'Annex 2 EHV charges'!$D:$O,9,FALSE)=0,"",VLOOKUP($A252,'Annex 2 EHV charges'!$D:$O,9,FALSE)),"")</f>
        <v/>
      </c>
      <c r="F252" s="98" t="str">
        <f>IFERROR(IF(VLOOKUP($A252,'Annex 2 EHV charges'!$D:$O,10,FALSE)=0,"",VLOOKUP($A252,'Annex 2 EHV charges'!$D:$O,10,FALSE)),"")</f>
        <v/>
      </c>
      <c r="G252" s="99" t="str">
        <f>IFERROR(IF(VLOOKUP($A252,'Annex 2 EHV charges'!$D:$O,11,FALSE)=0,"",VLOOKUP($A252,'Annex 2 EHV charges'!$D:$O,11,FALSE)),"")</f>
        <v/>
      </c>
      <c r="H252" s="99" t="str">
        <f>IFERROR(IF(VLOOKUP($A252,'Annex 2 EHV charges'!$D:$O,12,FALSE)=0,"",VLOOKUP($A252,'Annex 2 EHV charges'!$D:$O,12,FALSE)),"")</f>
        <v/>
      </c>
    </row>
    <row r="253" spans="1:8" x14ac:dyDescent="0.25">
      <c r="A253" s="96" t="str">
        <f t="array" ref="A253">IFERROR(INDEX('Annex 2 EHV charges'!#REF!, MATCH(0, IF(ISBLANK('Annex 2 EHV charges'!#REF!),1, COUNTIF(A$4:$A252, 'Annex 2 EHV charges'!#REF!)), 0)),"")</f>
        <v/>
      </c>
      <c r="B253" s="95" t="str">
        <f>IF($A253="","",VLOOKUP($A253,'Annex 2 EHV charges'!$D:$O,2,0))</f>
        <v/>
      </c>
      <c r="C253" s="96" t="str">
        <f>IF($A253="","",VLOOKUP($A253,'Annex 2 EHV charges'!$D:$O,3,0))</f>
        <v/>
      </c>
      <c r="D253" s="95" t="str">
        <f>IF($A253="","",VLOOKUP($A253,'Annex 2 EHV charges'!$D:$O,4,0))</f>
        <v/>
      </c>
      <c r="E253" s="97" t="str">
        <f>IFERROR(IF(VLOOKUP($A253,'Annex 2 EHV charges'!$D:$O,9,FALSE)=0,"",VLOOKUP($A253,'Annex 2 EHV charges'!$D:$O,9,FALSE)),"")</f>
        <v/>
      </c>
      <c r="F253" s="98" t="str">
        <f>IFERROR(IF(VLOOKUP($A253,'Annex 2 EHV charges'!$D:$O,10,FALSE)=0,"",VLOOKUP($A253,'Annex 2 EHV charges'!$D:$O,10,FALSE)),"")</f>
        <v/>
      </c>
      <c r="G253" s="99" t="str">
        <f>IFERROR(IF(VLOOKUP($A253,'Annex 2 EHV charges'!$D:$O,11,FALSE)=0,"",VLOOKUP($A253,'Annex 2 EHV charges'!$D:$O,11,FALSE)),"")</f>
        <v/>
      </c>
      <c r="H253" s="99" t="str">
        <f>IFERROR(IF(VLOOKUP($A253,'Annex 2 EHV charges'!$D:$O,12,FALSE)=0,"",VLOOKUP($A253,'Annex 2 EHV charges'!$D:$O,12,FALSE)),"")</f>
        <v/>
      </c>
    </row>
    <row r="254" spans="1:8" x14ac:dyDescent="0.25">
      <c r="A254" s="96" t="str">
        <f t="array" ref="A254">IFERROR(INDEX('Annex 2 EHV charges'!#REF!, MATCH(0, IF(ISBLANK('Annex 2 EHV charges'!#REF!),1, COUNTIF(A$4:$A253, 'Annex 2 EHV charges'!#REF!)), 0)),"")</f>
        <v/>
      </c>
      <c r="B254" s="95" t="str">
        <f>IF($A254="","",VLOOKUP($A254,'Annex 2 EHV charges'!$D:$O,2,0))</f>
        <v/>
      </c>
      <c r="C254" s="96" t="str">
        <f>IF($A254="","",VLOOKUP($A254,'Annex 2 EHV charges'!$D:$O,3,0))</f>
        <v/>
      </c>
      <c r="D254" s="95" t="str">
        <f>IF($A254="","",VLOOKUP($A254,'Annex 2 EHV charges'!$D:$O,4,0))</f>
        <v/>
      </c>
      <c r="E254" s="97" t="str">
        <f>IFERROR(IF(VLOOKUP($A254,'Annex 2 EHV charges'!$D:$O,9,FALSE)=0,"",VLOOKUP($A254,'Annex 2 EHV charges'!$D:$O,9,FALSE)),"")</f>
        <v/>
      </c>
      <c r="F254" s="98" t="str">
        <f>IFERROR(IF(VLOOKUP($A254,'Annex 2 EHV charges'!$D:$O,10,FALSE)=0,"",VLOOKUP($A254,'Annex 2 EHV charges'!$D:$O,10,FALSE)),"")</f>
        <v/>
      </c>
      <c r="G254" s="99" t="str">
        <f>IFERROR(IF(VLOOKUP($A254,'Annex 2 EHV charges'!$D:$O,11,FALSE)=0,"",VLOOKUP($A254,'Annex 2 EHV charges'!$D:$O,11,FALSE)),"")</f>
        <v/>
      </c>
      <c r="H254" s="99" t="str">
        <f>IFERROR(IF(VLOOKUP($A254,'Annex 2 EHV charges'!$D:$O,12,FALSE)=0,"",VLOOKUP($A254,'Annex 2 EHV charges'!$D:$O,12,FALSE)),"")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pageSetUpPr fitToPage="1"/>
  </sheetPr>
  <dimension ref="A1:L21"/>
  <sheetViews>
    <sheetView showGridLines="0" zoomScale="70" zoomScaleNormal="70" zoomScaleSheetLayoutView="100" workbookViewId="0">
      <selection activeCell="L2" sqref="L2"/>
    </sheetView>
  </sheetViews>
  <sheetFormatPr defaultRowHeight="12.5" x14ac:dyDescent="0.25"/>
  <cols>
    <col min="1" max="1" width="27.453125" customWidth="1"/>
    <col min="2" max="2" width="11" customWidth="1"/>
    <col min="4" max="10" width="16.54296875" customWidth="1"/>
  </cols>
  <sheetData>
    <row r="1" spans="1:12" s="2" customFormat="1" ht="27.75" customHeight="1" x14ac:dyDescent="0.25">
      <c r="A1" s="51" t="s">
        <v>34</v>
      </c>
      <c r="B1" s="3"/>
      <c r="D1" s="3"/>
      <c r="E1" s="3"/>
      <c r="F1" s="3"/>
      <c r="G1" s="10"/>
      <c r="H1" s="4"/>
      <c r="I1" s="4"/>
    </row>
    <row r="2" spans="1:12" s="2" customFormat="1" ht="27" customHeight="1" x14ac:dyDescent="0.25">
      <c r="A2" s="326" t="str">
        <f>Overview!B4&amp; " - Effective from "&amp;Overview!D4&amp;" - "&amp;Overview!E4&amp;" LV and HV tariffs in E &amp; W"</f>
        <v>Southern Electric Power Distribution plc - Effective from 1 April 2021 - Final LV and HV tariffs in E &amp; W</v>
      </c>
      <c r="B2" s="326"/>
      <c r="C2" s="326"/>
      <c r="D2" s="326"/>
      <c r="E2" s="326"/>
      <c r="F2" s="326"/>
      <c r="G2" s="326"/>
      <c r="H2" s="326"/>
      <c r="I2" s="326"/>
      <c r="J2" s="326"/>
      <c r="K2" s="4"/>
      <c r="L2" s="4"/>
    </row>
    <row r="3" spans="1:12" s="2" customFormat="1" ht="27" customHeight="1" x14ac:dyDescent="0.25">
      <c r="A3" s="388" t="s">
        <v>356</v>
      </c>
      <c r="B3" s="388"/>
      <c r="C3" s="388"/>
      <c r="D3" s="388"/>
      <c r="E3" s="388"/>
      <c r="F3" s="388"/>
      <c r="G3" s="388"/>
      <c r="H3" s="388"/>
      <c r="I3" s="388"/>
      <c r="J3" s="388"/>
      <c r="K3" s="4"/>
      <c r="L3" s="4"/>
    </row>
    <row r="4" spans="1:12" s="2" customFormat="1" ht="71.25" customHeight="1" x14ac:dyDescent="0.25">
      <c r="A4" s="16"/>
      <c r="B4" s="26" t="s">
        <v>64</v>
      </c>
      <c r="C4" s="308" t="s">
        <v>56</v>
      </c>
      <c r="D4" s="55" t="s">
        <v>57</v>
      </c>
      <c r="E4" s="55" t="s">
        <v>58</v>
      </c>
      <c r="F4" s="55" t="s">
        <v>59</v>
      </c>
      <c r="G4" s="308" t="s">
        <v>60</v>
      </c>
      <c r="H4" s="308"/>
      <c r="I4" s="308"/>
      <c r="J4" s="308"/>
      <c r="K4" s="4"/>
      <c r="L4" s="4"/>
    </row>
    <row r="5" spans="1:12" s="2" customFormat="1" ht="32.25" customHeight="1" x14ac:dyDescent="0.25">
      <c r="A5" s="17"/>
      <c r="B5" s="25"/>
      <c r="C5" s="18"/>
      <c r="D5" s="19"/>
      <c r="E5" s="19"/>
      <c r="F5" s="19"/>
      <c r="G5" s="20"/>
      <c r="H5" s="24"/>
      <c r="I5" s="24"/>
      <c r="J5" s="24"/>
      <c r="K5" s="4"/>
      <c r="L5" s="4"/>
    </row>
    <row r="6" spans="1:12" x14ac:dyDescent="0.25">
      <c r="A6" s="389" t="s">
        <v>357</v>
      </c>
      <c r="B6" s="386" t="s">
        <v>358</v>
      </c>
      <c r="C6" s="386"/>
      <c r="D6" s="386"/>
      <c r="E6" s="386"/>
      <c r="F6" s="386"/>
      <c r="G6" s="386"/>
      <c r="H6" s="387"/>
      <c r="I6" s="387"/>
      <c r="J6" s="387"/>
    </row>
    <row r="7" spans="1:12" x14ac:dyDescent="0.25">
      <c r="A7" s="389"/>
      <c r="B7" s="386"/>
      <c r="C7" s="386"/>
      <c r="D7" s="386"/>
      <c r="E7" s="386"/>
      <c r="F7" s="386"/>
      <c r="G7" s="386"/>
      <c r="H7" s="387"/>
      <c r="I7" s="387"/>
      <c r="J7" s="387"/>
    </row>
    <row r="8" spans="1:12" x14ac:dyDescent="0.25">
      <c r="A8" s="389"/>
      <c r="B8" s="386"/>
      <c r="C8" s="386"/>
      <c r="D8" s="386"/>
      <c r="E8" s="386"/>
      <c r="F8" s="386"/>
      <c r="G8" s="386"/>
      <c r="H8" s="387"/>
      <c r="I8" s="387"/>
      <c r="J8" s="387"/>
    </row>
    <row r="9" spans="1:12" x14ac:dyDescent="0.25">
      <c r="A9" s="50"/>
      <c r="B9" s="50"/>
      <c r="C9" s="50"/>
      <c r="D9" s="50"/>
      <c r="E9" s="50"/>
      <c r="F9" s="50"/>
      <c r="G9" s="50"/>
      <c r="H9" s="50"/>
      <c r="I9" s="50"/>
      <c r="J9" s="50"/>
    </row>
    <row r="10" spans="1:12" x14ac:dyDescent="0.25">
      <c r="A10" s="50"/>
      <c r="B10" s="50"/>
      <c r="C10" s="50"/>
      <c r="D10" s="50"/>
      <c r="E10" s="50"/>
      <c r="F10" s="50"/>
      <c r="G10" s="50"/>
      <c r="H10" s="50"/>
      <c r="I10" s="50"/>
      <c r="J10" s="50"/>
    </row>
    <row r="11" spans="1:12" s="2" customFormat="1" ht="27" customHeight="1" x14ac:dyDescent="0.25">
      <c r="A11" s="388" t="s">
        <v>359</v>
      </c>
      <c r="B11" s="388"/>
      <c r="C11" s="388"/>
      <c r="D11" s="388"/>
      <c r="E11" s="388"/>
      <c r="F11" s="388"/>
      <c r="G11" s="388"/>
      <c r="H11" s="388"/>
      <c r="I11" s="388"/>
      <c r="J11" s="388"/>
      <c r="K11" s="4"/>
      <c r="L11" s="4"/>
    </row>
    <row r="12" spans="1:12" s="2" customFormat="1" ht="58.5" customHeight="1" x14ac:dyDescent="0.25">
      <c r="A12" s="16"/>
      <c r="B12" s="26" t="s">
        <v>64</v>
      </c>
      <c r="C12" s="308" t="s">
        <v>56</v>
      </c>
      <c r="D12" s="55" t="s">
        <v>57</v>
      </c>
      <c r="E12" s="55" t="s">
        <v>58</v>
      </c>
      <c r="F12" s="55" t="s">
        <v>59</v>
      </c>
      <c r="G12" s="308" t="s">
        <v>60</v>
      </c>
      <c r="H12" s="308" t="s">
        <v>61</v>
      </c>
      <c r="I12" s="26" t="s">
        <v>62</v>
      </c>
      <c r="J12" s="308" t="s">
        <v>63</v>
      </c>
      <c r="K12" s="4"/>
      <c r="L12" s="4"/>
    </row>
    <row r="13" spans="1:12" s="2" customFormat="1" ht="32.25" customHeight="1" x14ac:dyDescent="0.25">
      <c r="A13" s="17"/>
      <c r="B13" s="25"/>
      <c r="C13" s="18">
        <v>0</v>
      </c>
      <c r="D13" s="19"/>
      <c r="E13" s="19"/>
      <c r="F13" s="19"/>
      <c r="G13" s="20"/>
      <c r="H13" s="20"/>
      <c r="I13" s="20"/>
      <c r="J13" s="19"/>
      <c r="K13" s="4"/>
      <c r="L13" s="4"/>
    </row>
    <row r="14" spans="1:12" ht="13" x14ac:dyDescent="0.3">
      <c r="A14" s="389" t="s">
        <v>357</v>
      </c>
      <c r="B14" s="390" t="s">
        <v>37</v>
      </c>
      <c r="C14" s="390"/>
      <c r="D14" s="390"/>
      <c r="E14" s="390"/>
      <c r="F14" s="390"/>
      <c r="G14" s="390"/>
      <c r="H14" s="391"/>
      <c r="I14" s="391"/>
      <c r="J14" s="391"/>
    </row>
    <row r="15" spans="1:12" x14ac:dyDescent="0.25">
      <c r="A15" s="389"/>
      <c r="B15" s="386" t="s">
        <v>358</v>
      </c>
      <c r="C15" s="386"/>
      <c r="D15" s="386"/>
      <c r="E15" s="386"/>
      <c r="F15" s="386"/>
      <c r="G15" s="386"/>
      <c r="H15" s="387"/>
      <c r="I15" s="387"/>
      <c r="J15" s="387"/>
    </row>
    <row r="16" spans="1:12" x14ac:dyDescent="0.25">
      <c r="A16" s="389"/>
      <c r="B16" s="386" t="s">
        <v>360</v>
      </c>
      <c r="C16" s="386"/>
      <c r="D16" s="386"/>
      <c r="E16" s="386"/>
      <c r="F16" s="386"/>
      <c r="G16" s="386"/>
      <c r="H16" s="387"/>
      <c r="I16" s="387"/>
      <c r="J16" s="387"/>
    </row>
    <row r="17" spans="1:10" x14ac:dyDescent="0.25">
      <c r="A17" s="392"/>
      <c r="B17" s="386" t="s">
        <v>361</v>
      </c>
      <c r="C17" s="386"/>
      <c r="D17" s="386"/>
      <c r="E17" s="386"/>
      <c r="F17" s="386"/>
      <c r="G17" s="386"/>
      <c r="H17" s="387"/>
      <c r="I17" s="387"/>
      <c r="J17" s="387"/>
    </row>
    <row r="18" spans="1:10" x14ac:dyDescent="0.25">
      <c r="A18" s="392"/>
      <c r="B18" s="386" t="s">
        <v>362</v>
      </c>
      <c r="C18" s="386"/>
      <c r="D18" s="386"/>
      <c r="E18" s="386"/>
      <c r="F18" s="386"/>
      <c r="G18" s="386"/>
      <c r="H18" s="387"/>
      <c r="I18" s="387"/>
      <c r="J18" s="387"/>
    </row>
    <row r="19" spans="1:10" x14ac:dyDescent="0.25">
      <c r="A19" s="392"/>
      <c r="B19" s="386" t="s">
        <v>363</v>
      </c>
      <c r="C19" s="386"/>
      <c r="D19" s="386"/>
      <c r="E19" s="386"/>
      <c r="F19" s="386"/>
      <c r="G19" s="386"/>
      <c r="H19" s="387"/>
      <c r="I19" s="387"/>
      <c r="J19" s="387"/>
    </row>
    <row r="20" spans="1:10" x14ac:dyDescent="0.25">
      <c r="A20" s="392"/>
      <c r="B20" s="386"/>
      <c r="C20" s="386"/>
      <c r="D20" s="386"/>
      <c r="E20" s="386"/>
      <c r="F20" s="386"/>
      <c r="G20" s="386"/>
      <c r="H20" s="387"/>
      <c r="I20" s="387"/>
      <c r="J20" s="387"/>
    </row>
    <row r="21" spans="1:10" x14ac:dyDescent="0.25">
      <c r="A21" s="392"/>
      <c r="B21" s="386" t="s">
        <v>364</v>
      </c>
      <c r="C21" s="386"/>
      <c r="D21" s="386"/>
      <c r="E21" s="386"/>
      <c r="F21" s="386"/>
      <c r="G21" s="386"/>
      <c r="H21" s="387"/>
      <c r="I21" s="387"/>
      <c r="J21" s="387"/>
    </row>
  </sheetData>
  <customSheetViews>
    <customSheetView guid="{5032A364-B81A-48DA-88DA-AB3B86B47EE9}" scale="80" fitToPage="1">
      <selection activeCell="A2" sqref="A2:J2"/>
      <pageMargins left="0" right="0" top="0" bottom="0" header="0" footer="0"/>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11" type="noConversion"/>
  <hyperlinks>
    <hyperlink ref="A1" location="Overview!A1" display="Back to Overview" xr:uid="{00000000-0004-0000-0F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pageSetUpPr fitToPage="1"/>
  </sheetPr>
  <dimension ref="A1:M118"/>
  <sheetViews>
    <sheetView showGridLines="0" zoomScale="70" zoomScaleNormal="70" zoomScaleSheetLayoutView="85" workbookViewId="0">
      <selection activeCell="K2" sqref="K2"/>
    </sheetView>
  </sheetViews>
  <sheetFormatPr defaultColWidth="9.1796875" defaultRowHeight="27.75" customHeight="1" x14ac:dyDescent="0.25"/>
  <cols>
    <col min="1" max="1" width="58" style="2" bestFit="1" customWidth="1"/>
    <col min="2" max="2" width="17.7265625" style="3" customWidth="1"/>
    <col min="3" max="4" width="17.7265625" style="2" customWidth="1"/>
    <col min="5" max="7" width="17.7265625" style="3" customWidth="1"/>
    <col min="8" max="9" width="17.7265625" style="9" customWidth="1"/>
    <col min="10" max="10" width="17.7265625" style="4" customWidth="1"/>
    <col min="11" max="11" width="15.54296875" style="4" customWidth="1"/>
    <col min="12" max="17" width="15.54296875" style="2" customWidth="1"/>
    <col min="18" max="16384" width="9.1796875" style="2"/>
  </cols>
  <sheetData>
    <row r="1" spans="1:13" ht="27.75" customHeight="1" x14ac:dyDescent="0.25">
      <c r="A1" s="51" t="s">
        <v>34</v>
      </c>
      <c r="B1" s="2"/>
      <c r="E1" s="2"/>
      <c r="F1" s="2"/>
      <c r="G1" s="2"/>
      <c r="H1" s="2"/>
      <c r="I1" s="2"/>
      <c r="J1" s="2"/>
      <c r="K1" s="2"/>
    </row>
    <row r="2" spans="1:13" ht="31.5" customHeight="1" x14ac:dyDescent="0.25">
      <c r="A2" s="393" t="str">
        <f>Overview!B4&amp; " - Effective from "&amp;Overview!D4&amp;" - "&amp;Overview!E4&amp;" LDNO tariffs in UKPN EPN Area (GSP Group _A)"</f>
        <v>Southern Electric Power Distribution plc - Effective from 1 April 2021 - Final LDNO tariffs in UKPN EPN Area (GSP Group _A)</v>
      </c>
      <c r="B2" s="393"/>
      <c r="C2" s="393"/>
      <c r="D2" s="393"/>
      <c r="E2" s="393"/>
      <c r="F2" s="393"/>
      <c r="G2" s="393"/>
      <c r="H2" s="393"/>
      <c r="I2" s="393"/>
      <c r="J2" s="393"/>
    </row>
    <row r="3" spans="1:13" ht="8.25" customHeight="1" x14ac:dyDescent="0.25">
      <c r="A3" s="86"/>
      <c r="B3" s="86"/>
      <c r="C3" s="86"/>
      <c r="D3" s="86"/>
      <c r="E3" s="86"/>
      <c r="F3" s="86"/>
      <c r="G3" s="86"/>
      <c r="H3" s="86"/>
      <c r="I3" s="86"/>
      <c r="J3" s="86"/>
    </row>
    <row r="4" spans="1:13" ht="27" customHeight="1" x14ac:dyDescent="0.25">
      <c r="A4" s="326" t="s">
        <v>35</v>
      </c>
      <c r="B4" s="326"/>
      <c r="C4" s="326"/>
      <c r="D4" s="326"/>
      <c r="E4" s="87"/>
      <c r="F4" s="326" t="s">
        <v>36</v>
      </c>
      <c r="G4" s="326"/>
      <c r="H4" s="326"/>
      <c r="I4" s="326"/>
      <c r="J4" s="326"/>
      <c r="L4" s="4"/>
    </row>
    <row r="5" spans="1:13" ht="30" customHeight="1" x14ac:dyDescent="0.25">
      <c r="A5" s="185" t="s">
        <v>37</v>
      </c>
      <c r="B5" s="186" t="s">
        <v>38</v>
      </c>
      <c r="C5" s="187" t="s">
        <v>39</v>
      </c>
      <c r="D5" s="188" t="s">
        <v>40</v>
      </c>
      <c r="E5" s="86"/>
      <c r="F5" s="394"/>
      <c r="G5" s="395"/>
      <c r="H5" s="189" t="s">
        <v>41</v>
      </c>
      <c r="I5" s="190" t="s">
        <v>42</v>
      </c>
      <c r="J5" s="188" t="s">
        <v>40</v>
      </c>
      <c r="K5" s="183"/>
      <c r="L5" s="4"/>
      <c r="M5" s="4"/>
    </row>
    <row r="6" spans="1:13" customFormat="1" ht="45" customHeight="1" x14ac:dyDescent="0.25">
      <c r="A6" s="80" t="s">
        <v>43</v>
      </c>
      <c r="B6" s="291" t="s">
        <v>44</v>
      </c>
      <c r="C6" s="291" t="s">
        <v>45</v>
      </c>
      <c r="D6" s="191" t="s">
        <v>46</v>
      </c>
      <c r="E6" s="183"/>
      <c r="F6" s="337" t="s">
        <v>47</v>
      </c>
      <c r="G6" s="339"/>
      <c r="H6" s="291" t="s">
        <v>44</v>
      </c>
      <c r="I6" s="303" t="s">
        <v>45</v>
      </c>
      <c r="J6" s="191" t="s">
        <v>46</v>
      </c>
    </row>
    <row r="7" spans="1:13" customFormat="1" ht="45" customHeight="1" x14ac:dyDescent="0.25">
      <c r="A7" s="80" t="s">
        <v>48</v>
      </c>
      <c r="B7" s="294"/>
      <c r="C7" s="213"/>
      <c r="D7" s="303" t="s">
        <v>49</v>
      </c>
      <c r="E7" s="183"/>
      <c r="F7" s="337" t="s">
        <v>50</v>
      </c>
      <c r="G7" s="339"/>
      <c r="H7" s="294"/>
      <c r="I7" s="303" t="s">
        <v>51</v>
      </c>
      <c r="J7" s="191" t="s">
        <v>46</v>
      </c>
    </row>
    <row r="8" spans="1:13" customFormat="1" ht="45" customHeight="1" x14ac:dyDescent="0.25">
      <c r="A8" s="302" t="s">
        <v>52</v>
      </c>
      <c r="B8" s="337" t="s">
        <v>53</v>
      </c>
      <c r="C8" s="338"/>
      <c r="D8" s="339"/>
      <c r="E8" s="183"/>
      <c r="F8" s="337" t="s">
        <v>48</v>
      </c>
      <c r="G8" s="339"/>
      <c r="H8" s="294"/>
      <c r="I8" s="294"/>
      <c r="J8" s="303" t="s">
        <v>49</v>
      </c>
    </row>
    <row r="9" spans="1:13" customFormat="1" ht="45" customHeight="1" x14ac:dyDescent="0.25">
      <c r="A9" s="84"/>
      <c r="B9" s="183"/>
      <c r="C9" s="183"/>
      <c r="D9" s="183"/>
      <c r="E9" s="214"/>
      <c r="F9" s="336" t="s">
        <v>52</v>
      </c>
      <c r="G9" s="336"/>
      <c r="H9" s="337" t="s">
        <v>53</v>
      </c>
      <c r="I9" s="338"/>
      <c r="J9" s="339"/>
    </row>
    <row r="10" spans="1:13" customFormat="1" ht="18.75" customHeight="1" x14ac:dyDescent="0.25">
      <c r="A10" s="50"/>
      <c r="B10" s="50"/>
      <c r="C10" s="50"/>
      <c r="D10" s="50"/>
      <c r="E10" s="50"/>
      <c r="F10" s="50"/>
      <c r="G10" s="50"/>
      <c r="H10" s="50"/>
      <c r="I10" s="50"/>
      <c r="J10" s="50"/>
    </row>
    <row r="13" spans="1:13" ht="78.75" customHeight="1" x14ac:dyDescent="0.25">
      <c r="A13" s="177" t="s">
        <v>54</v>
      </c>
      <c r="B13" s="177" t="s">
        <v>365</v>
      </c>
      <c r="C13" s="178" t="s">
        <v>56</v>
      </c>
      <c r="D13" s="55" t="s">
        <v>57</v>
      </c>
      <c r="E13" s="55" t="s">
        <v>58</v>
      </c>
      <c r="F13" s="55" t="s">
        <v>59</v>
      </c>
      <c r="G13" s="178" t="s">
        <v>60</v>
      </c>
      <c r="H13" s="178" t="s">
        <v>61</v>
      </c>
      <c r="I13" s="178" t="s">
        <v>62</v>
      </c>
      <c r="J13" s="178" t="s">
        <v>63</v>
      </c>
    </row>
    <row r="14" spans="1:13" ht="27.75" customHeight="1" x14ac:dyDescent="0.25">
      <c r="A14" s="172" t="s">
        <v>366</v>
      </c>
      <c r="B14" s="25"/>
      <c r="C14" s="173" t="s">
        <v>67</v>
      </c>
      <c r="D14" s="140">
        <v>10.628</v>
      </c>
      <c r="E14" s="141">
        <v>0.48399999999999999</v>
      </c>
      <c r="F14" s="142">
        <v>0.17799999999999999</v>
      </c>
      <c r="G14" s="174">
        <v>2.75</v>
      </c>
      <c r="H14" s="175"/>
      <c r="I14" s="179"/>
      <c r="J14" s="42"/>
    </row>
    <row r="15" spans="1:13" ht="27.75" customHeight="1" x14ac:dyDescent="0.25">
      <c r="A15" s="172" t="s">
        <v>367</v>
      </c>
      <c r="B15" s="25"/>
      <c r="C15" s="314">
        <v>2</v>
      </c>
      <c r="D15" s="140">
        <v>10.628</v>
      </c>
      <c r="E15" s="141">
        <v>0.48399999999999999</v>
      </c>
      <c r="F15" s="142">
        <v>0.17799999999999999</v>
      </c>
      <c r="G15" s="175"/>
      <c r="H15" s="175"/>
      <c r="I15" s="179"/>
      <c r="J15" s="42"/>
    </row>
    <row r="16" spans="1:13" ht="27.75" customHeight="1" x14ac:dyDescent="0.25">
      <c r="A16" s="172" t="s">
        <v>368</v>
      </c>
      <c r="B16" s="25"/>
      <c r="C16" s="173" t="s">
        <v>71</v>
      </c>
      <c r="D16" s="140">
        <v>9.952</v>
      </c>
      <c r="E16" s="141">
        <v>0.46100000000000002</v>
      </c>
      <c r="F16" s="142">
        <v>0.17399999999999999</v>
      </c>
      <c r="G16" s="174">
        <v>2.85</v>
      </c>
      <c r="H16" s="175"/>
      <c r="I16" s="179"/>
      <c r="J16" s="42"/>
    </row>
    <row r="17" spans="1:10" ht="27.75" customHeight="1" x14ac:dyDescent="0.25">
      <c r="A17" s="172" t="s">
        <v>369</v>
      </c>
      <c r="B17" s="25"/>
      <c r="C17" s="314">
        <v>4</v>
      </c>
      <c r="D17" s="140">
        <v>9.952</v>
      </c>
      <c r="E17" s="141">
        <v>0.46100000000000002</v>
      </c>
      <c r="F17" s="142">
        <v>0.17399999999999999</v>
      </c>
      <c r="G17" s="175"/>
      <c r="H17" s="175"/>
      <c r="I17" s="179"/>
      <c r="J17" s="42"/>
    </row>
    <row r="18" spans="1:10" ht="27.75" customHeight="1" x14ac:dyDescent="0.25">
      <c r="A18" s="172" t="s">
        <v>370</v>
      </c>
      <c r="B18" s="25"/>
      <c r="C18" s="173">
        <v>0</v>
      </c>
      <c r="D18" s="140">
        <v>6.7279999999999998</v>
      </c>
      <c r="E18" s="141">
        <v>0.33100000000000002</v>
      </c>
      <c r="F18" s="142">
        <v>0.153</v>
      </c>
      <c r="G18" s="174">
        <v>7.39</v>
      </c>
      <c r="H18" s="174">
        <v>2.38</v>
      </c>
      <c r="I18" s="180">
        <v>4.99</v>
      </c>
      <c r="J18" s="41">
        <v>0.22</v>
      </c>
    </row>
    <row r="19" spans="1:10" ht="27.75" customHeight="1" x14ac:dyDescent="0.25">
      <c r="A19" s="172" t="s">
        <v>371</v>
      </c>
      <c r="B19" s="25"/>
      <c r="C19" s="173">
        <v>0</v>
      </c>
      <c r="D19" s="140">
        <v>6.6079999999999997</v>
      </c>
      <c r="E19" s="141">
        <v>0.21099999999999999</v>
      </c>
      <c r="F19" s="142">
        <v>3.3000000000000002E-2</v>
      </c>
      <c r="G19" s="174">
        <v>7.39</v>
      </c>
      <c r="H19" s="174">
        <v>2.38</v>
      </c>
      <c r="I19" s="180">
        <v>4.99</v>
      </c>
      <c r="J19" s="41">
        <v>0.22</v>
      </c>
    </row>
    <row r="20" spans="1:10" ht="27.75" customHeight="1" x14ac:dyDescent="0.25">
      <c r="A20" s="172" t="s">
        <v>372</v>
      </c>
      <c r="B20" s="25"/>
      <c r="C20" s="181" t="s">
        <v>86</v>
      </c>
      <c r="D20" s="143">
        <v>28.416</v>
      </c>
      <c r="E20" s="144">
        <v>0.90500000000000003</v>
      </c>
      <c r="F20" s="142">
        <v>0.61</v>
      </c>
      <c r="G20" s="175"/>
      <c r="H20" s="175"/>
      <c r="I20" s="179"/>
      <c r="J20" s="42"/>
    </row>
    <row r="21" spans="1:10" ht="27.75" customHeight="1" x14ac:dyDescent="0.25">
      <c r="A21" s="172" t="s">
        <v>373</v>
      </c>
      <c r="B21" s="25"/>
      <c r="C21" s="181" t="s">
        <v>89</v>
      </c>
      <c r="D21" s="140">
        <v>-9.468</v>
      </c>
      <c r="E21" s="141">
        <v>-0.32900000000000001</v>
      </c>
      <c r="F21" s="142">
        <v>-5.1999999999999998E-2</v>
      </c>
      <c r="G21" s="174">
        <v>0</v>
      </c>
      <c r="H21" s="175"/>
      <c r="I21" s="179"/>
      <c r="J21" s="42"/>
    </row>
    <row r="22" spans="1:10" ht="27.75" customHeight="1" x14ac:dyDescent="0.25">
      <c r="A22" s="172" t="s">
        <v>374</v>
      </c>
      <c r="B22" s="25"/>
      <c r="C22" s="181">
        <v>0</v>
      </c>
      <c r="D22" s="140">
        <v>-9.468</v>
      </c>
      <c r="E22" s="141">
        <v>-0.32900000000000001</v>
      </c>
      <c r="F22" s="142">
        <v>-5.1999999999999998E-2</v>
      </c>
      <c r="G22" s="174">
        <v>0</v>
      </c>
      <c r="H22" s="175"/>
      <c r="I22" s="179"/>
      <c r="J22" s="41">
        <v>0.29299999999999998</v>
      </c>
    </row>
    <row r="23" spans="1:10" ht="27.75" customHeight="1" x14ac:dyDescent="0.25">
      <c r="A23" s="176" t="s">
        <v>375</v>
      </c>
      <c r="B23" s="25"/>
      <c r="C23" s="181" t="s">
        <v>67</v>
      </c>
      <c r="D23" s="140">
        <v>8.2260000000000009</v>
      </c>
      <c r="E23" s="141">
        <v>0.375</v>
      </c>
      <c r="F23" s="142">
        <v>0.13800000000000001</v>
      </c>
      <c r="G23" s="174">
        <v>2.17</v>
      </c>
      <c r="H23" s="175"/>
      <c r="I23" s="179"/>
      <c r="J23" s="42"/>
    </row>
    <row r="24" spans="1:10" ht="27.75" customHeight="1" x14ac:dyDescent="0.25">
      <c r="A24" s="176" t="s">
        <v>376</v>
      </c>
      <c r="B24" s="25"/>
      <c r="C24" s="315">
        <v>2</v>
      </c>
      <c r="D24" s="140">
        <v>8.2260000000000009</v>
      </c>
      <c r="E24" s="141">
        <v>0.375</v>
      </c>
      <c r="F24" s="142">
        <v>0.13800000000000001</v>
      </c>
      <c r="G24" s="175"/>
      <c r="H24" s="175"/>
      <c r="I24" s="179"/>
      <c r="J24" s="42"/>
    </row>
    <row r="25" spans="1:10" ht="27.75" customHeight="1" x14ac:dyDescent="0.25">
      <c r="A25" s="176" t="s">
        <v>377</v>
      </c>
      <c r="B25" s="25"/>
      <c r="C25" s="181" t="s">
        <v>71</v>
      </c>
      <c r="D25" s="140">
        <v>7.7030000000000003</v>
      </c>
      <c r="E25" s="141">
        <v>0.35699999999999998</v>
      </c>
      <c r="F25" s="142">
        <v>0.13500000000000001</v>
      </c>
      <c r="G25" s="174">
        <v>2.2400000000000002</v>
      </c>
      <c r="H25" s="175"/>
      <c r="I25" s="179"/>
      <c r="J25" s="42"/>
    </row>
    <row r="26" spans="1:10" ht="27.75" customHeight="1" x14ac:dyDescent="0.25">
      <c r="A26" s="176" t="s">
        <v>378</v>
      </c>
      <c r="B26" s="25"/>
      <c r="C26" s="315">
        <v>4</v>
      </c>
      <c r="D26" s="140">
        <v>7.7030000000000003</v>
      </c>
      <c r="E26" s="141">
        <v>0.35699999999999998</v>
      </c>
      <c r="F26" s="142">
        <v>0.13500000000000001</v>
      </c>
      <c r="G26" s="175"/>
      <c r="H26" s="175"/>
      <c r="I26" s="179"/>
      <c r="J26" s="42"/>
    </row>
    <row r="27" spans="1:10" ht="27.75" customHeight="1" x14ac:dyDescent="0.25">
      <c r="A27" s="176" t="s">
        <v>379</v>
      </c>
      <c r="B27" s="25"/>
      <c r="C27" s="181">
        <v>0</v>
      </c>
      <c r="D27" s="140">
        <v>5.2069999999999999</v>
      </c>
      <c r="E27" s="141">
        <v>0.25600000000000001</v>
      </c>
      <c r="F27" s="142">
        <v>0.11799999999999999</v>
      </c>
      <c r="G27" s="174">
        <v>5.75</v>
      </c>
      <c r="H27" s="174">
        <v>1.84</v>
      </c>
      <c r="I27" s="180">
        <v>3.86</v>
      </c>
      <c r="J27" s="41">
        <v>0.17100000000000001</v>
      </c>
    </row>
    <row r="28" spans="1:10" ht="27.75" customHeight="1" x14ac:dyDescent="0.25">
      <c r="A28" s="176" t="s">
        <v>380</v>
      </c>
      <c r="B28" s="25"/>
      <c r="C28" s="181">
        <v>0</v>
      </c>
      <c r="D28" s="140">
        <v>5.5650000000000004</v>
      </c>
      <c r="E28" s="141">
        <v>0.28499999999999998</v>
      </c>
      <c r="F28" s="142">
        <v>0.161</v>
      </c>
      <c r="G28" s="174">
        <v>6.33</v>
      </c>
      <c r="H28" s="174">
        <v>3.83</v>
      </c>
      <c r="I28" s="180">
        <v>5.0199999999999996</v>
      </c>
      <c r="J28" s="41">
        <v>0.16600000000000001</v>
      </c>
    </row>
    <row r="29" spans="1:10" ht="27.75" customHeight="1" x14ac:dyDescent="0.25">
      <c r="A29" s="176" t="s">
        <v>381</v>
      </c>
      <c r="B29" s="25"/>
      <c r="C29" s="181">
        <v>0</v>
      </c>
      <c r="D29" s="140">
        <v>5.1029999999999998</v>
      </c>
      <c r="E29" s="141">
        <v>0.27100000000000002</v>
      </c>
      <c r="F29" s="142">
        <v>0.17199999999999999</v>
      </c>
      <c r="G29" s="174">
        <v>93.45</v>
      </c>
      <c r="H29" s="174">
        <v>3.53</v>
      </c>
      <c r="I29" s="180">
        <v>4.96</v>
      </c>
      <c r="J29" s="41">
        <v>0.14899999999999999</v>
      </c>
    </row>
    <row r="30" spans="1:10" ht="27.75" customHeight="1" x14ac:dyDescent="0.25">
      <c r="A30" s="176" t="s">
        <v>382</v>
      </c>
      <c r="B30" s="25"/>
      <c r="C30" s="181">
        <v>0</v>
      </c>
      <c r="D30" s="140">
        <v>5.1139999999999999</v>
      </c>
      <c r="E30" s="141">
        <v>0.16400000000000001</v>
      </c>
      <c r="F30" s="142">
        <v>2.5999999999999999E-2</v>
      </c>
      <c r="G30" s="174">
        <v>5.75</v>
      </c>
      <c r="H30" s="174">
        <v>1.84</v>
      </c>
      <c r="I30" s="180">
        <v>3.86</v>
      </c>
      <c r="J30" s="41">
        <v>0.17100000000000001</v>
      </c>
    </row>
    <row r="31" spans="1:10" ht="27.75" customHeight="1" x14ac:dyDescent="0.25">
      <c r="A31" s="176" t="s">
        <v>383</v>
      </c>
      <c r="B31" s="25"/>
      <c r="C31" s="181">
        <v>0</v>
      </c>
      <c r="D31" s="140">
        <v>5.4269999999999996</v>
      </c>
      <c r="E31" s="141">
        <v>0.14599999999999999</v>
      </c>
      <c r="F31" s="142">
        <v>2.1999999999999999E-2</v>
      </c>
      <c r="G31" s="174">
        <v>6.33</v>
      </c>
      <c r="H31" s="174">
        <v>3.83</v>
      </c>
      <c r="I31" s="180">
        <v>5.0199999999999996</v>
      </c>
      <c r="J31" s="41">
        <v>0.16600000000000001</v>
      </c>
    </row>
    <row r="32" spans="1:10" ht="27.75" customHeight="1" x14ac:dyDescent="0.25">
      <c r="A32" s="176" t="s">
        <v>384</v>
      </c>
      <c r="B32" s="25"/>
      <c r="C32" s="181">
        <v>0</v>
      </c>
      <c r="D32" s="140">
        <v>4.9489999999999998</v>
      </c>
      <c r="E32" s="141">
        <v>0.11600000000000001</v>
      </c>
      <c r="F32" s="142">
        <v>1.7000000000000001E-2</v>
      </c>
      <c r="G32" s="174">
        <v>93.45</v>
      </c>
      <c r="H32" s="174">
        <v>3.53</v>
      </c>
      <c r="I32" s="180">
        <v>4.96</v>
      </c>
      <c r="J32" s="41">
        <v>0.14899999999999999</v>
      </c>
    </row>
    <row r="33" spans="1:10" ht="27.75" customHeight="1" x14ac:dyDescent="0.25">
      <c r="A33" s="176" t="s">
        <v>385</v>
      </c>
      <c r="B33" s="25"/>
      <c r="C33" s="181" t="s">
        <v>86</v>
      </c>
      <c r="D33" s="143">
        <v>21.994</v>
      </c>
      <c r="E33" s="144">
        <v>0.7</v>
      </c>
      <c r="F33" s="142">
        <v>0.47199999999999998</v>
      </c>
      <c r="G33" s="175"/>
      <c r="H33" s="175"/>
      <c r="I33" s="179"/>
      <c r="J33" s="42"/>
    </row>
    <row r="34" spans="1:10" ht="27.75" customHeight="1" x14ac:dyDescent="0.25">
      <c r="A34" s="176" t="s">
        <v>386</v>
      </c>
      <c r="B34" s="25"/>
      <c r="C34" s="181" t="s">
        <v>89</v>
      </c>
      <c r="D34" s="140">
        <v>-9.468</v>
      </c>
      <c r="E34" s="141">
        <v>-0.32900000000000001</v>
      </c>
      <c r="F34" s="142">
        <v>-5.1999999999999998E-2</v>
      </c>
      <c r="G34" s="174">
        <v>0</v>
      </c>
      <c r="H34" s="175"/>
      <c r="I34" s="179"/>
      <c r="J34" s="42"/>
    </row>
    <row r="35" spans="1:10" ht="27.75" customHeight="1" x14ac:dyDescent="0.25">
      <c r="A35" s="176" t="s">
        <v>387</v>
      </c>
      <c r="B35" s="25"/>
      <c r="C35" s="181">
        <v>0</v>
      </c>
      <c r="D35" s="140">
        <v>-8.4499999999999993</v>
      </c>
      <c r="E35" s="141">
        <v>-0.27900000000000003</v>
      </c>
      <c r="F35" s="142">
        <v>-4.3999999999999997E-2</v>
      </c>
      <c r="G35" s="174">
        <v>0</v>
      </c>
      <c r="H35" s="175"/>
      <c r="I35" s="179"/>
      <c r="J35" s="42"/>
    </row>
    <row r="36" spans="1:10" ht="27.75" customHeight="1" x14ac:dyDescent="0.25">
      <c r="A36" s="176" t="s">
        <v>388</v>
      </c>
      <c r="B36" s="25"/>
      <c r="C36" s="315">
        <v>0</v>
      </c>
      <c r="D36" s="140">
        <v>-9.468</v>
      </c>
      <c r="E36" s="141">
        <v>-0.32900000000000001</v>
      </c>
      <c r="F36" s="142">
        <v>-5.1999999999999998E-2</v>
      </c>
      <c r="G36" s="174">
        <v>0</v>
      </c>
      <c r="H36" s="175"/>
      <c r="I36" s="179"/>
      <c r="J36" s="41">
        <v>0.29299999999999998</v>
      </c>
    </row>
    <row r="37" spans="1:10" ht="27.75" customHeight="1" x14ac:dyDescent="0.25">
      <c r="A37" s="176" t="s">
        <v>389</v>
      </c>
      <c r="B37" s="25"/>
      <c r="C37" s="315">
        <v>0</v>
      </c>
      <c r="D37" s="140">
        <v>-8.4499999999999993</v>
      </c>
      <c r="E37" s="141">
        <v>-0.27900000000000003</v>
      </c>
      <c r="F37" s="142">
        <v>-4.3999999999999997E-2</v>
      </c>
      <c r="G37" s="174">
        <v>0</v>
      </c>
      <c r="H37" s="175"/>
      <c r="I37" s="179"/>
      <c r="J37" s="41">
        <v>0.25900000000000001</v>
      </c>
    </row>
    <row r="38" spans="1:10" ht="27.75" customHeight="1" x14ac:dyDescent="0.25">
      <c r="A38" s="176" t="s">
        <v>390</v>
      </c>
      <c r="B38" s="25"/>
      <c r="C38" s="315">
        <v>0</v>
      </c>
      <c r="D38" s="140">
        <v>-6.242</v>
      </c>
      <c r="E38" s="141">
        <v>-0.16400000000000001</v>
      </c>
      <c r="F38" s="142">
        <v>-2.5000000000000001E-2</v>
      </c>
      <c r="G38" s="174">
        <v>0</v>
      </c>
      <c r="H38" s="175"/>
      <c r="I38" s="179"/>
      <c r="J38" s="41">
        <v>0.21</v>
      </c>
    </row>
    <row r="39" spans="1:10" ht="27.75" customHeight="1" x14ac:dyDescent="0.25">
      <c r="A39" s="172" t="s">
        <v>391</v>
      </c>
      <c r="B39" s="25"/>
      <c r="C39" s="181" t="s">
        <v>67</v>
      </c>
      <c r="D39" s="140">
        <v>7.0540000000000003</v>
      </c>
      <c r="E39" s="141">
        <v>0.32100000000000001</v>
      </c>
      <c r="F39" s="142">
        <v>0.11799999999999999</v>
      </c>
      <c r="G39" s="174">
        <v>1.88</v>
      </c>
      <c r="H39" s="175"/>
      <c r="I39" s="179"/>
      <c r="J39" s="42"/>
    </row>
    <row r="40" spans="1:10" ht="27.75" customHeight="1" x14ac:dyDescent="0.25">
      <c r="A40" s="172" t="s">
        <v>392</v>
      </c>
      <c r="B40" s="25"/>
      <c r="C40" s="315">
        <v>2</v>
      </c>
      <c r="D40" s="140">
        <v>7.0540000000000003</v>
      </c>
      <c r="E40" s="141">
        <v>0.32100000000000001</v>
      </c>
      <c r="F40" s="142">
        <v>0.11799999999999999</v>
      </c>
      <c r="G40" s="175"/>
      <c r="H40" s="175"/>
      <c r="I40" s="179"/>
      <c r="J40" s="42"/>
    </row>
    <row r="41" spans="1:10" ht="27.75" customHeight="1" x14ac:dyDescent="0.25">
      <c r="A41" s="172" t="s">
        <v>393</v>
      </c>
      <c r="B41" s="25"/>
      <c r="C41" s="181" t="s">
        <v>71</v>
      </c>
      <c r="D41" s="140">
        <v>6.6050000000000004</v>
      </c>
      <c r="E41" s="141">
        <v>0.30599999999999999</v>
      </c>
      <c r="F41" s="142">
        <v>0.11600000000000001</v>
      </c>
      <c r="G41" s="174">
        <v>1.94</v>
      </c>
      <c r="H41" s="175"/>
      <c r="I41" s="179"/>
      <c r="J41" s="42"/>
    </row>
    <row r="42" spans="1:10" ht="27.75" customHeight="1" x14ac:dyDescent="0.25">
      <c r="A42" s="172" t="s">
        <v>394</v>
      </c>
      <c r="B42" s="25"/>
      <c r="C42" s="315">
        <v>4</v>
      </c>
      <c r="D42" s="140">
        <v>6.6050000000000004</v>
      </c>
      <c r="E42" s="141">
        <v>0.30599999999999999</v>
      </c>
      <c r="F42" s="142">
        <v>0.11600000000000001</v>
      </c>
      <c r="G42" s="175"/>
      <c r="H42" s="175"/>
      <c r="I42" s="179"/>
      <c r="J42" s="42"/>
    </row>
    <row r="43" spans="1:10" ht="27.75" customHeight="1" x14ac:dyDescent="0.25">
      <c r="A43" s="172" t="s">
        <v>395</v>
      </c>
      <c r="B43" s="25"/>
      <c r="C43" s="315">
        <v>0</v>
      </c>
      <c r="D43" s="140">
        <v>4.4649999999999999</v>
      </c>
      <c r="E43" s="141">
        <v>0.22</v>
      </c>
      <c r="F43" s="142">
        <v>0.10199999999999999</v>
      </c>
      <c r="G43" s="174">
        <v>4.95</v>
      </c>
      <c r="H43" s="174">
        <v>1.58</v>
      </c>
      <c r="I43" s="180">
        <v>3.31</v>
      </c>
      <c r="J43" s="41">
        <v>0.14599999999999999</v>
      </c>
    </row>
    <row r="44" spans="1:10" ht="27.75" customHeight="1" x14ac:dyDescent="0.25">
      <c r="A44" s="172" t="s">
        <v>396</v>
      </c>
      <c r="B44" s="25"/>
      <c r="C44" s="315">
        <v>0</v>
      </c>
      <c r="D44" s="140">
        <v>4.68</v>
      </c>
      <c r="E44" s="141">
        <v>0.24</v>
      </c>
      <c r="F44" s="142">
        <v>0.13500000000000001</v>
      </c>
      <c r="G44" s="174">
        <v>5.35</v>
      </c>
      <c r="H44" s="174">
        <v>3.22</v>
      </c>
      <c r="I44" s="180">
        <v>4.22</v>
      </c>
      <c r="J44" s="41">
        <v>0.14000000000000001</v>
      </c>
    </row>
    <row r="45" spans="1:10" ht="27.75" customHeight="1" x14ac:dyDescent="0.25">
      <c r="A45" s="172" t="s">
        <v>397</v>
      </c>
      <c r="B45" s="25"/>
      <c r="C45" s="315">
        <v>0</v>
      </c>
      <c r="D45" s="140">
        <v>4.2560000000000002</v>
      </c>
      <c r="E45" s="141">
        <v>0.22600000000000001</v>
      </c>
      <c r="F45" s="142">
        <v>0.14299999999999999</v>
      </c>
      <c r="G45" s="174">
        <v>77.959999999999994</v>
      </c>
      <c r="H45" s="174">
        <v>2.94</v>
      </c>
      <c r="I45" s="180">
        <v>4.13</v>
      </c>
      <c r="J45" s="41">
        <v>0.124</v>
      </c>
    </row>
    <row r="46" spans="1:10" ht="27.75" customHeight="1" x14ac:dyDescent="0.25">
      <c r="A46" s="172" t="s">
        <v>398</v>
      </c>
      <c r="B46" s="25"/>
      <c r="C46" s="181">
        <v>0</v>
      </c>
      <c r="D46" s="140">
        <v>4.3849999999999998</v>
      </c>
      <c r="E46" s="141">
        <v>0.14000000000000001</v>
      </c>
      <c r="F46" s="142">
        <v>2.1999999999999999E-2</v>
      </c>
      <c r="G46" s="174">
        <v>4.95</v>
      </c>
      <c r="H46" s="174">
        <v>1.58</v>
      </c>
      <c r="I46" s="180">
        <v>3.31</v>
      </c>
      <c r="J46" s="41">
        <v>0.14599999999999999</v>
      </c>
    </row>
    <row r="47" spans="1:10" ht="27.75" customHeight="1" x14ac:dyDescent="0.25">
      <c r="A47" s="172" t="s">
        <v>399</v>
      </c>
      <c r="B47" s="25"/>
      <c r="C47" s="181">
        <v>0</v>
      </c>
      <c r="D47" s="140">
        <v>4.5640000000000001</v>
      </c>
      <c r="E47" s="141">
        <v>0.123</v>
      </c>
      <c r="F47" s="142">
        <v>1.9E-2</v>
      </c>
      <c r="G47" s="174">
        <v>5.35</v>
      </c>
      <c r="H47" s="174">
        <v>3.22</v>
      </c>
      <c r="I47" s="180">
        <v>4.22</v>
      </c>
      <c r="J47" s="41">
        <v>0.14000000000000001</v>
      </c>
    </row>
    <row r="48" spans="1:10" ht="27.75" customHeight="1" x14ac:dyDescent="0.25">
      <c r="A48" s="172" t="s">
        <v>400</v>
      </c>
      <c r="B48" s="25"/>
      <c r="C48" s="181">
        <v>0</v>
      </c>
      <c r="D48" s="140">
        <v>4.1269999999999998</v>
      </c>
      <c r="E48" s="141">
        <v>9.7000000000000003E-2</v>
      </c>
      <c r="F48" s="142">
        <v>1.4E-2</v>
      </c>
      <c r="G48" s="174">
        <v>77.959999999999994</v>
      </c>
      <c r="H48" s="174">
        <v>2.94</v>
      </c>
      <c r="I48" s="180">
        <v>4.13</v>
      </c>
      <c r="J48" s="41">
        <v>0.124</v>
      </c>
    </row>
    <row r="49" spans="1:10" ht="27.75" customHeight="1" x14ac:dyDescent="0.25">
      <c r="A49" s="172" t="s">
        <v>401</v>
      </c>
      <c r="B49" s="25"/>
      <c r="C49" s="181" t="s">
        <v>86</v>
      </c>
      <c r="D49" s="143">
        <v>18.859000000000002</v>
      </c>
      <c r="E49" s="144">
        <v>0.60099999999999998</v>
      </c>
      <c r="F49" s="142">
        <v>0.40500000000000003</v>
      </c>
      <c r="G49" s="175"/>
      <c r="H49" s="175"/>
      <c r="I49" s="179"/>
      <c r="J49" s="42"/>
    </row>
    <row r="50" spans="1:10" ht="27.75" customHeight="1" x14ac:dyDescent="0.25">
      <c r="A50" s="172" t="s">
        <v>402</v>
      </c>
      <c r="B50" s="25"/>
      <c r="C50" s="181" t="s">
        <v>89</v>
      </c>
      <c r="D50" s="140">
        <v>-6.2949999999999999</v>
      </c>
      <c r="E50" s="141">
        <v>-0.218</v>
      </c>
      <c r="F50" s="142">
        <v>-3.5000000000000003E-2</v>
      </c>
      <c r="G50" s="174">
        <v>0</v>
      </c>
      <c r="H50" s="175"/>
      <c r="I50" s="179"/>
      <c r="J50" s="42"/>
    </row>
    <row r="51" spans="1:10" ht="27.75" customHeight="1" x14ac:dyDescent="0.25">
      <c r="A51" s="172" t="s">
        <v>403</v>
      </c>
      <c r="B51" s="25"/>
      <c r="C51" s="181">
        <v>0</v>
      </c>
      <c r="D51" s="140">
        <v>-6.2039999999999997</v>
      </c>
      <c r="E51" s="141">
        <v>-0.20499999999999999</v>
      </c>
      <c r="F51" s="142">
        <v>-3.2000000000000001E-2</v>
      </c>
      <c r="G51" s="174">
        <v>0</v>
      </c>
      <c r="H51" s="175"/>
      <c r="I51" s="179"/>
      <c r="J51" s="42"/>
    </row>
    <row r="52" spans="1:10" ht="27.75" customHeight="1" x14ac:dyDescent="0.25">
      <c r="A52" s="172" t="s">
        <v>404</v>
      </c>
      <c r="B52" s="25"/>
      <c r="C52" s="315">
        <v>0</v>
      </c>
      <c r="D52" s="140">
        <v>-6.2949999999999999</v>
      </c>
      <c r="E52" s="141">
        <v>-0.218</v>
      </c>
      <c r="F52" s="142">
        <v>-3.5000000000000003E-2</v>
      </c>
      <c r="G52" s="174">
        <v>0</v>
      </c>
      <c r="H52" s="175"/>
      <c r="I52" s="179"/>
      <c r="J52" s="41">
        <v>0.19500000000000001</v>
      </c>
    </row>
    <row r="53" spans="1:10" ht="27.75" customHeight="1" x14ac:dyDescent="0.25">
      <c r="A53" s="172" t="s">
        <v>405</v>
      </c>
      <c r="B53" s="25"/>
      <c r="C53" s="315">
        <v>0</v>
      </c>
      <c r="D53" s="140">
        <v>-6.2039999999999997</v>
      </c>
      <c r="E53" s="141">
        <v>-0.20499999999999999</v>
      </c>
      <c r="F53" s="142">
        <v>-3.2000000000000001E-2</v>
      </c>
      <c r="G53" s="174">
        <v>0</v>
      </c>
      <c r="H53" s="175"/>
      <c r="I53" s="179"/>
      <c r="J53" s="41">
        <v>0.19</v>
      </c>
    </row>
    <row r="54" spans="1:10" ht="27.75" customHeight="1" x14ac:dyDescent="0.25">
      <c r="A54" s="172" t="s">
        <v>406</v>
      </c>
      <c r="B54" s="25"/>
      <c r="C54" s="315">
        <v>0</v>
      </c>
      <c r="D54" s="140">
        <v>-6.242</v>
      </c>
      <c r="E54" s="141">
        <v>-0.16400000000000001</v>
      </c>
      <c r="F54" s="142">
        <v>-2.5000000000000001E-2</v>
      </c>
      <c r="G54" s="174">
        <v>8.9700000000000006</v>
      </c>
      <c r="H54" s="175"/>
      <c r="I54" s="179"/>
      <c r="J54" s="41">
        <v>0.21</v>
      </c>
    </row>
    <row r="55" spans="1:10" ht="27.75" customHeight="1" x14ac:dyDescent="0.25">
      <c r="A55" s="172" t="s">
        <v>407</v>
      </c>
      <c r="B55" s="25"/>
      <c r="C55" s="181" t="s">
        <v>67</v>
      </c>
      <c r="D55" s="140">
        <v>5.4790000000000001</v>
      </c>
      <c r="E55" s="141">
        <v>0.25</v>
      </c>
      <c r="F55" s="142">
        <v>9.1999999999999998E-2</v>
      </c>
      <c r="G55" s="174">
        <v>1.49</v>
      </c>
      <c r="H55" s="175"/>
      <c r="I55" s="179"/>
      <c r="J55" s="42"/>
    </row>
    <row r="56" spans="1:10" ht="27.75" customHeight="1" x14ac:dyDescent="0.25">
      <c r="A56" s="172" t="s">
        <v>408</v>
      </c>
      <c r="B56" s="25"/>
      <c r="C56" s="315">
        <v>2</v>
      </c>
      <c r="D56" s="140">
        <v>5.4790000000000001</v>
      </c>
      <c r="E56" s="141">
        <v>0.25</v>
      </c>
      <c r="F56" s="142">
        <v>9.1999999999999998E-2</v>
      </c>
      <c r="G56" s="175"/>
      <c r="H56" s="175"/>
      <c r="I56" s="179"/>
      <c r="J56" s="42"/>
    </row>
    <row r="57" spans="1:10" ht="27.75" customHeight="1" x14ac:dyDescent="0.25">
      <c r="A57" s="172" t="s">
        <v>409</v>
      </c>
      <c r="B57" s="25"/>
      <c r="C57" s="181" t="s">
        <v>71</v>
      </c>
      <c r="D57" s="140">
        <v>5.13</v>
      </c>
      <c r="E57" s="141">
        <v>0.23799999999999999</v>
      </c>
      <c r="F57" s="142">
        <v>0.09</v>
      </c>
      <c r="G57" s="174">
        <v>1.54</v>
      </c>
      <c r="H57" s="175"/>
      <c r="I57" s="179"/>
      <c r="J57" s="42"/>
    </row>
    <row r="58" spans="1:10" ht="27.75" customHeight="1" x14ac:dyDescent="0.25">
      <c r="A58" s="172" t="s">
        <v>410</v>
      </c>
      <c r="B58" s="25"/>
      <c r="C58" s="315">
        <v>4</v>
      </c>
      <c r="D58" s="140">
        <v>5.13</v>
      </c>
      <c r="E58" s="141">
        <v>0.23799999999999999</v>
      </c>
      <c r="F58" s="142">
        <v>0.09</v>
      </c>
      <c r="G58" s="175"/>
      <c r="H58" s="175"/>
      <c r="I58" s="179"/>
      <c r="J58" s="42"/>
    </row>
    <row r="59" spans="1:10" ht="27.75" customHeight="1" x14ac:dyDescent="0.25">
      <c r="A59" s="172" t="s">
        <v>411</v>
      </c>
      <c r="B59" s="25"/>
      <c r="C59" s="315">
        <v>0</v>
      </c>
      <c r="D59" s="140">
        <v>3.468</v>
      </c>
      <c r="E59" s="141">
        <v>0.17100000000000001</v>
      </c>
      <c r="F59" s="142">
        <v>7.9000000000000001E-2</v>
      </c>
      <c r="G59" s="174">
        <v>3.88</v>
      </c>
      <c r="H59" s="174">
        <v>1.23</v>
      </c>
      <c r="I59" s="180">
        <v>2.57</v>
      </c>
      <c r="J59" s="41">
        <v>0.114</v>
      </c>
    </row>
    <row r="60" spans="1:10" ht="27.75" customHeight="1" x14ac:dyDescent="0.25">
      <c r="A60" s="172" t="s">
        <v>412</v>
      </c>
      <c r="B60" s="25"/>
      <c r="C60" s="315">
        <v>0</v>
      </c>
      <c r="D60" s="140">
        <v>3.6349999999999998</v>
      </c>
      <c r="E60" s="141">
        <v>0.186</v>
      </c>
      <c r="F60" s="142">
        <v>0.105</v>
      </c>
      <c r="G60" s="174">
        <v>4.1900000000000004</v>
      </c>
      <c r="H60" s="174">
        <v>2.5</v>
      </c>
      <c r="I60" s="180">
        <v>3.28</v>
      </c>
      <c r="J60" s="41">
        <v>0.109</v>
      </c>
    </row>
    <row r="61" spans="1:10" ht="27.75" customHeight="1" x14ac:dyDescent="0.25">
      <c r="A61" s="172" t="s">
        <v>413</v>
      </c>
      <c r="B61" s="25"/>
      <c r="C61" s="315">
        <v>0</v>
      </c>
      <c r="D61" s="140">
        <v>3.306</v>
      </c>
      <c r="E61" s="141">
        <v>0.17499999999999999</v>
      </c>
      <c r="F61" s="142">
        <v>0.111</v>
      </c>
      <c r="G61" s="174">
        <v>60.59</v>
      </c>
      <c r="H61" s="174">
        <v>2.29</v>
      </c>
      <c r="I61" s="180">
        <v>3.21</v>
      </c>
      <c r="J61" s="41">
        <v>9.6000000000000002E-2</v>
      </c>
    </row>
    <row r="62" spans="1:10" ht="27.75" customHeight="1" x14ac:dyDescent="0.25">
      <c r="A62" s="172" t="s">
        <v>414</v>
      </c>
      <c r="B62" s="25"/>
      <c r="C62" s="181">
        <v>0</v>
      </c>
      <c r="D62" s="140">
        <v>3.4060000000000001</v>
      </c>
      <c r="E62" s="141">
        <v>0.109</v>
      </c>
      <c r="F62" s="142">
        <v>1.7000000000000001E-2</v>
      </c>
      <c r="G62" s="174">
        <v>3.88</v>
      </c>
      <c r="H62" s="174">
        <v>1.23</v>
      </c>
      <c r="I62" s="180">
        <v>2.57</v>
      </c>
      <c r="J62" s="41">
        <v>0.114</v>
      </c>
    </row>
    <row r="63" spans="1:10" ht="27.75" customHeight="1" x14ac:dyDescent="0.25">
      <c r="A63" s="172" t="s">
        <v>415</v>
      </c>
      <c r="B63" s="25"/>
      <c r="C63" s="181">
        <v>0</v>
      </c>
      <c r="D63" s="140">
        <v>3.5449999999999999</v>
      </c>
      <c r="E63" s="141">
        <v>9.5000000000000001E-2</v>
      </c>
      <c r="F63" s="142">
        <v>1.4E-2</v>
      </c>
      <c r="G63" s="174">
        <v>4.1900000000000004</v>
      </c>
      <c r="H63" s="174">
        <v>2.5</v>
      </c>
      <c r="I63" s="180">
        <v>3.28</v>
      </c>
      <c r="J63" s="41">
        <v>0.109</v>
      </c>
    </row>
    <row r="64" spans="1:10" ht="27.75" customHeight="1" x14ac:dyDescent="0.25">
      <c r="A64" s="172" t="s">
        <v>416</v>
      </c>
      <c r="B64" s="25"/>
      <c r="C64" s="181">
        <v>0</v>
      </c>
      <c r="D64" s="140">
        <v>3.206</v>
      </c>
      <c r="E64" s="141">
        <v>7.4999999999999997E-2</v>
      </c>
      <c r="F64" s="142">
        <v>1.0999999999999999E-2</v>
      </c>
      <c r="G64" s="174">
        <v>60.59</v>
      </c>
      <c r="H64" s="174">
        <v>2.29</v>
      </c>
      <c r="I64" s="180">
        <v>3.21</v>
      </c>
      <c r="J64" s="41">
        <v>9.6000000000000002E-2</v>
      </c>
    </row>
    <row r="65" spans="1:10" ht="27.75" customHeight="1" x14ac:dyDescent="0.25">
      <c r="A65" s="172" t="s">
        <v>417</v>
      </c>
      <c r="B65" s="25"/>
      <c r="C65" s="181" t="s">
        <v>86</v>
      </c>
      <c r="D65" s="143">
        <v>14.648</v>
      </c>
      <c r="E65" s="144">
        <v>0.46700000000000003</v>
      </c>
      <c r="F65" s="142">
        <v>0.315</v>
      </c>
      <c r="G65" s="175"/>
      <c r="H65" s="175"/>
      <c r="I65" s="179"/>
      <c r="J65" s="42"/>
    </row>
    <row r="66" spans="1:10" ht="27.75" customHeight="1" x14ac:dyDescent="0.25">
      <c r="A66" s="172" t="s">
        <v>418</v>
      </c>
      <c r="B66" s="25"/>
      <c r="C66" s="181" t="s">
        <v>89</v>
      </c>
      <c r="D66" s="140">
        <v>-4.8899999999999997</v>
      </c>
      <c r="E66" s="141">
        <v>-0.17</v>
      </c>
      <c r="F66" s="142">
        <v>-2.7E-2</v>
      </c>
      <c r="G66" s="174">
        <v>0</v>
      </c>
      <c r="H66" s="175"/>
      <c r="I66" s="179"/>
      <c r="J66" s="42"/>
    </row>
    <row r="67" spans="1:10" ht="27.75" customHeight="1" x14ac:dyDescent="0.25">
      <c r="A67" s="172" t="s">
        <v>419</v>
      </c>
      <c r="B67" s="25"/>
      <c r="C67" s="181">
        <v>0</v>
      </c>
      <c r="D67" s="140">
        <v>-4.819</v>
      </c>
      <c r="E67" s="141">
        <v>-0.159</v>
      </c>
      <c r="F67" s="142">
        <v>-2.5000000000000001E-2</v>
      </c>
      <c r="G67" s="174">
        <v>0</v>
      </c>
      <c r="H67" s="175"/>
      <c r="I67" s="179"/>
      <c r="J67" s="42"/>
    </row>
    <row r="68" spans="1:10" ht="27.75" customHeight="1" x14ac:dyDescent="0.25">
      <c r="A68" s="172" t="s">
        <v>420</v>
      </c>
      <c r="B68" s="25"/>
      <c r="C68" s="315">
        <v>0</v>
      </c>
      <c r="D68" s="140">
        <v>-4.8899999999999997</v>
      </c>
      <c r="E68" s="141">
        <v>-0.17</v>
      </c>
      <c r="F68" s="142">
        <v>-2.7E-2</v>
      </c>
      <c r="G68" s="174">
        <v>0</v>
      </c>
      <c r="H68" s="175"/>
      <c r="I68" s="179"/>
      <c r="J68" s="41">
        <v>0.151</v>
      </c>
    </row>
    <row r="69" spans="1:10" ht="27.75" customHeight="1" x14ac:dyDescent="0.25">
      <c r="A69" s="172" t="s">
        <v>421</v>
      </c>
      <c r="B69" s="25"/>
      <c r="C69" s="315">
        <v>0</v>
      </c>
      <c r="D69" s="140">
        <v>-4.819</v>
      </c>
      <c r="E69" s="141">
        <v>-0.159</v>
      </c>
      <c r="F69" s="142">
        <v>-2.5000000000000001E-2</v>
      </c>
      <c r="G69" s="174">
        <v>0</v>
      </c>
      <c r="H69" s="175"/>
      <c r="I69" s="179"/>
      <c r="J69" s="41">
        <v>0.14799999999999999</v>
      </c>
    </row>
    <row r="70" spans="1:10" ht="27.75" customHeight="1" x14ac:dyDescent="0.25">
      <c r="A70" s="172" t="s">
        <v>422</v>
      </c>
      <c r="B70" s="25"/>
      <c r="C70" s="315">
        <v>0</v>
      </c>
      <c r="D70" s="140">
        <v>-4.8479999999999999</v>
      </c>
      <c r="E70" s="141">
        <v>-0.128</v>
      </c>
      <c r="F70" s="142">
        <v>-1.9E-2</v>
      </c>
      <c r="G70" s="174">
        <v>6.97</v>
      </c>
      <c r="H70" s="175"/>
      <c r="I70" s="179"/>
      <c r="J70" s="41">
        <v>0.16300000000000001</v>
      </c>
    </row>
    <row r="71" spans="1:10" ht="27.75" customHeight="1" x14ac:dyDescent="0.25">
      <c r="A71" s="172" t="s">
        <v>423</v>
      </c>
      <c r="B71" s="25"/>
      <c r="C71" s="181" t="s">
        <v>67</v>
      </c>
      <c r="D71" s="140">
        <v>4.202</v>
      </c>
      <c r="E71" s="141">
        <v>0.192</v>
      </c>
      <c r="F71" s="142">
        <v>7.0000000000000007E-2</v>
      </c>
      <c r="G71" s="174">
        <v>1.18</v>
      </c>
      <c r="H71" s="175"/>
      <c r="I71" s="179"/>
      <c r="J71" s="42"/>
    </row>
    <row r="72" spans="1:10" ht="27.75" customHeight="1" x14ac:dyDescent="0.25">
      <c r="A72" s="172" t="s">
        <v>424</v>
      </c>
      <c r="B72" s="25"/>
      <c r="C72" s="315">
        <v>2</v>
      </c>
      <c r="D72" s="140">
        <v>4.202</v>
      </c>
      <c r="E72" s="141">
        <v>0.192</v>
      </c>
      <c r="F72" s="142">
        <v>7.0000000000000007E-2</v>
      </c>
      <c r="G72" s="175"/>
      <c r="H72" s="175"/>
      <c r="I72" s="179"/>
      <c r="J72" s="42"/>
    </row>
    <row r="73" spans="1:10" ht="27.75" customHeight="1" x14ac:dyDescent="0.25">
      <c r="A73" s="172" t="s">
        <v>425</v>
      </c>
      <c r="B73" s="25"/>
      <c r="C73" s="181" t="s">
        <v>71</v>
      </c>
      <c r="D73" s="140">
        <v>3.9340000000000002</v>
      </c>
      <c r="E73" s="141">
        <v>0.182</v>
      </c>
      <c r="F73" s="142">
        <v>6.9000000000000006E-2</v>
      </c>
      <c r="G73" s="174">
        <v>1.21</v>
      </c>
      <c r="H73" s="175"/>
      <c r="I73" s="179"/>
      <c r="J73" s="42"/>
    </row>
    <row r="74" spans="1:10" ht="27.75" customHeight="1" x14ac:dyDescent="0.25">
      <c r="A74" s="172" t="s">
        <v>426</v>
      </c>
      <c r="B74" s="25"/>
      <c r="C74" s="315">
        <v>4</v>
      </c>
      <c r="D74" s="140">
        <v>3.9340000000000002</v>
      </c>
      <c r="E74" s="141">
        <v>0.182</v>
      </c>
      <c r="F74" s="142">
        <v>6.9000000000000006E-2</v>
      </c>
      <c r="G74" s="175"/>
      <c r="H74" s="175"/>
      <c r="I74" s="179"/>
      <c r="J74" s="42"/>
    </row>
    <row r="75" spans="1:10" ht="27.75" customHeight="1" x14ac:dyDescent="0.25">
      <c r="A75" s="172" t="s">
        <v>427</v>
      </c>
      <c r="B75" s="25"/>
      <c r="C75" s="315">
        <v>0</v>
      </c>
      <c r="D75" s="140">
        <v>2.66</v>
      </c>
      <c r="E75" s="141">
        <v>0.13100000000000001</v>
      </c>
      <c r="F75" s="142">
        <v>0.06</v>
      </c>
      <c r="G75" s="174">
        <v>3.01</v>
      </c>
      <c r="H75" s="174">
        <v>0.94</v>
      </c>
      <c r="I75" s="180">
        <v>1.97</v>
      </c>
      <c r="J75" s="41">
        <v>8.6999999999999994E-2</v>
      </c>
    </row>
    <row r="76" spans="1:10" ht="27.75" customHeight="1" x14ac:dyDescent="0.25">
      <c r="A76" s="172" t="s">
        <v>428</v>
      </c>
      <c r="B76" s="25"/>
      <c r="C76" s="315">
        <v>0</v>
      </c>
      <c r="D76" s="140">
        <v>2.7879999999999998</v>
      </c>
      <c r="E76" s="141">
        <v>0.14299999999999999</v>
      </c>
      <c r="F76" s="142">
        <v>8.1000000000000003E-2</v>
      </c>
      <c r="G76" s="174">
        <v>3.24</v>
      </c>
      <c r="H76" s="174">
        <v>1.92</v>
      </c>
      <c r="I76" s="180">
        <v>2.52</v>
      </c>
      <c r="J76" s="41">
        <v>8.3000000000000004E-2</v>
      </c>
    </row>
    <row r="77" spans="1:10" ht="27.75" customHeight="1" x14ac:dyDescent="0.25">
      <c r="A77" s="172" t="s">
        <v>429</v>
      </c>
      <c r="B77" s="25"/>
      <c r="C77" s="315">
        <v>0</v>
      </c>
      <c r="D77" s="140">
        <v>2.5350000000000001</v>
      </c>
      <c r="E77" s="141">
        <v>0.13400000000000001</v>
      </c>
      <c r="F77" s="142">
        <v>8.5000000000000006E-2</v>
      </c>
      <c r="G77" s="174">
        <v>46.5</v>
      </c>
      <c r="H77" s="174">
        <v>1.75</v>
      </c>
      <c r="I77" s="180">
        <v>2.46</v>
      </c>
      <c r="J77" s="41">
        <v>7.3999999999999996E-2</v>
      </c>
    </row>
    <row r="78" spans="1:10" ht="27.75" customHeight="1" x14ac:dyDescent="0.25">
      <c r="A78" s="172" t="s">
        <v>430</v>
      </c>
      <c r="B78" s="25"/>
      <c r="C78" s="181">
        <v>0</v>
      </c>
      <c r="D78" s="140">
        <v>2.6120000000000001</v>
      </c>
      <c r="E78" s="141">
        <v>8.4000000000000005E-2</v>
      </c>
      <c r="F78" s="142">
        <v>1.2999999999999999E-2</v>
      </c>
      <c r="G78" s="174">
        <v>3.01</v>
      </c>
      <c r="H78" s="174">
        <v>0.94</v>
      </c>
      <c r="I78" s="180">
        <v>1.97</v>
      </c>
      <c r="J78" s="41">
        <v>8.6999999999999994E-2</v>
      </c>
    </row>
    <row r="79" spans="1:10" ht="27.75" customHeight="1" x14ac:dyDescent="0.25">
      <c r="A79" s="172" t="s">
        <v>431</v>
      </c>
      <c r="B79" s="25"/>
      <c r="C79" s="181">
        <v>0</v>
      </c>
      <c r="D79" s="140">
        <v>2.718</v>
      </c>
      <c r="E79" s="141">
        <v>7.2999999999999995E-2</v>
      </c>
      <c r="F79" s="142">
        <v>1.0999999999999999E-2</v>
      </c>
      <c r="G79" s="174">
        <v>3.24</v>
      </c>
      <c r="H79" s="174">
        <v>1.92</v>
      </c>
      <c r="I79" s="180">
        <v>2.52</v>
      </c>
      <c r="J79" s="41">
        <v>8.3000000000000004E-2</v>
      </c>
    </row>
    <row r="80" spans="1:10" ht="27.75" customHeight="1" x14ac:dyDescent="0.25">
      <c r="A80" s="172" t="s">
        <v>432</v>
      </c>
      <c r="B80" s="25"/>
      <c r="C80" s="181">
        <v>0</v>
      </c>
      <c r="D80" s="140">
        <v>2.4590000000000001</v>
      </c>
      <c r="E80" s="141">
        <v>5.8000000000000003E-2</v>
      </c>
      <c r="F80" s="142">
        <v>8.9999999999999993E-3</v>
      </c>
      <c r="G80" s="174">
        <v>46.5</v>
      </c>
      <c r="H80" s="174">
        <v>1.75</v>
      </c>
      <c r="I80" s="180">
        <v>2.46</v>
      </c>
      <c r="J80" s="41">
        <v>7.3999999999999996E-2</v>
      </c>
    </row>
    <row r="81" spans="1:10" ht="27.75" customHeight="1" x14ac:dyDescent="0.25">
      <c r="A81" s="172" t="s">
        <v>433</v>
      </c>
      <c r="B81" s="25"/>
      <c r="C81" s="181" t="s">
        <v>86</v>
      </c>
      <c r="D81" s="143">
        <v>11.234</v>
      </c>
      <c r="E81" s="144">
        <v>0.35799999999999998</v>
      </c>
      <c r="F81" s="142">
        <v>0.24099999999999999</v>
      </c>
      <c r="G81" s="175"/>
      <c r="H81" s="175"/>
      <c r="I81" s="179"/>
      <c r="J81" s="42"/>
    </row>
    <row r="82" spans="1:10" ht="27.75" customHeight="1" x14ac:dyDescent="0.25">
      <c r="A82" s="172" t="s">
        <v>434</v>
      </c>
      <c r="B82" s="25"/>
      <c r="C82" s="181" t="s">
        <v>89</v>
      </c>
      <c r="D82" s="140">
        <v>-3.75</v>
      </c>
      <c r="E82" s="141">
        <v>-0.13</v>
      </c>
      <c r="F82" s="142">
        <v>-2.1000000000000001E-2</v>
      </c>
      <c r="G82" s="174">
        <v>0</v>
      </c>
      <c r="H82" s="175"/>
      <c r="I82" s="179"/>
      <c r="J82" s="42"/>
    </row>
    <row r="83" spans="1:10" ht="27.75" customHeight="1" x14ac:dyDescent="0.25">
      <c r="A83" s="172" t="s">
        <v>435</v>
      </c>
      <c r="B83" s="25"/>
      <c r="C83" s="181">
        <v>0</v>
      </c>
      <c r="D83" s="140">
        <v>-3.6949999999999998</v>
      </c>
      <c r="E83" s="141">
        <v>-0.122</v>
      </c>
      <c r="F83" s="142">
        <v>-1.9E-2</v>
      </c>
      <c r="G83" s="174">
        <v>0</v>
      </c>
      <c r="H83" s="175"/>
      <c r="I83" s="179"/>
      <c r="J83" s="42"/>
    </row>
    <row r="84" spans="1:10" ht="27.75" customHeight="1" x14ac:dyDescent="0.25">
      <c r="A84" s="172" t="s">
        <v>436</v>
      </c>
      <c r="B84" s="25"/>
      <c r="C84" s="315">
        <v>0</v>
      </c>
      <c r="D84" s="140">
        <v>-3.75</v>
      </c>
      <c r="E84" s="141">
        <v>-0.13</v>
      </c>
      <c r="F84" s="142">
        <v>-2.1000000000000001E-2</v>
      </c>
      <c r="G84" s="174">
        <v>0</v>
      </c>
      <c r="H84" s="175"/>
      <c r="I84" s="179"/>
      <c r="J84" s="41">
        <v>0.11600000000000001</v>
      </c>
    </row>
    <row r="85" spans="1:10" ht="27.75" customHeight="1" x14ac:dyDescent="0.25">
      <c r="A85" s="172" t="s">
        <v>437</v>
      </c>
      <c r="B85" s="25"/>
      <c r="C85" s="315">
        <v>0</v>
      </c>
      <c r="D85" s="140">
        <v>-3.6949999999999998</v>
      </c>
      <c r="E85" s="141">
        <v>-0.122</v>
      </c>
      <c r="F85" s="142">
        <v>-1.9E-2</v>
      </c>
      <c r="G85" s="174">
        <v>0</v>
      </c>
      <c r="H85" s="175"/>
      <c r="I85" s="179"/>
      <c r="J85" s="41">
        <v>0.113</v>
      </c>
    </row>
    <row r="86" spans="1:10" ht="27.75" customHeight="1" x14ac:dyDescent="0.25">
      <c r="A86" s="172" t="s">
        <v>438</v>
      </c>
      <c r="B86" s="25"/>
      <c r="C86" s="315">
        <v>0</v>
      </c>
      <c r="D86" s="140">
        <v>-3.718</v>
      </c>
      <c r="E86" s="141">
        <v>-9.8000000000000004E-2</v>
      </c>
      <c r="F86" s="142">
        <v>-1.4999999999999999E-2</v>
      </c>
      <c r="G86" s="174">
        <v>5.35</v>
      </c>
      <c r="H86" s="175"/>
      <c r="I86" s="179"/>
      <c r="J86" s="41">
        <v>0.125</v>
      </c>
    </row>
    <row r="87" spans="1:10" ht="27.75" customHeight="1" x14ac:dyDescent="0.25">
      <c r="A87" s="172" t="s">
        <v>439</v>
      </c>
      <c r="B87" s="25"/>
      <c r="C87" s="181" t="s">
        <v>67</v>
      </c>
      <c r="D87" s="140">
        <v>2.9550000000000001</v>
      </c>
      <c r="E87" s="141">
        <v>0.13500000000000001</v>
      </c>
      <c r="F87" s="142">
        <v>4.9000000000000002E-2</v>
      </c>
      <c r="G87" s="174">
        <v>0.87</v>
      </c>
      <c r="H87" s="175"/>
      <c r="I87" s="179"/>
      <c r="J87" s="42"/>
    </row>
    <row r="88" spans="1:10" ht="27.75" customHeight="1" x14ac:dyDescent="0.25">
      <c r="A88" s="172" t="s">
        <v>440</v>
      </c>
      <c r="B88" s="25"/>
      <c r="C88" s="315">
        <v>2</v>
      </c>
      <c r="D88" s="140">
        <v>2.9550000000000001</v>
      </c>
      <c r="E88" s="141">
        <v>0.13500000000000001</v>
      </c>
      <c r="F88" s="142">
        <v>4.9000000000000002E-2</v>
      </c>
      <c r="G88" s="175"/>
      <c r="H88" s="175"/>
      <c r="I88" s="179"/>
      <c r="J88" s="42"/>
    </row>
    <row r="89" spans="1:10" ht="27.75" customHeight="1" x14ac:dyDescent="0.25">
      <c r="A89" s="172" t="s">
        <v>441</v>
      </c>
      <c r="B89" s="25"/>
      <c r="C89" s="181" t="s">
        <v>71</v>
      </c>
      <c r="D89" s="140">
        <v>2.766</v>
      </c>
      <c r="E89" s="141">
        <v>0.128</v>
      </c>
      <c r="F89" s="142">
        <v>4.8000000000000001E-2</v>
      </c>
      <c r="G89" s="174">
        <v>0.89</v>
      </c>
      <c r="H89" s="175"/>
      <c r="I89" s="179"/>
      <c r="J89" s="42"/>
    </row>
    <row r="90" spans="1:10" ht="27.75" customHeight="1" x14ac:dyDescent="0.25">
      <c r="A90" s="172" t="s">
        <v>442</v>
      </c>
      <c r="B90" s="25"/>
      <c r="C90" s="315">
        <v>4</v>
      </c>
      <c r="D90" s="140">
        <v>2.766</v>
      </c>
      <c r="E90" s="141">
        <v>0.128</v>
      </c>
      <c r="F90" s="142">
        <v>4.8000000000000001E-2</v>
      </c>
      <c r="G90" s="175"/>
      <c r="H90" s="175"/>
      <c r="I90" s="179"/>
      <c r="J90" s="42"/>
    </row>
    <row r="91" spans="1:10" ht="27.75" customHeight="1" x14ac:dyDescent="0.25">
      <c r="A91" s="172" t="s">
        <v>443</v>
      </c>
      <c r="B91" s="25"/>
      <c r="C91" s="315">
        <v>0</v>
      </c>
      <c r="D91" s="140">
        <v>1.87</v>
      </c>
      <c r="E91" s="141">
        <v>9.1999999999999998E-2</v>
      </c>
      <c r="F91" s="142">
        <v>4.2999999999999997E-2</v>
      </c>
      <c r="G91" s="174">
        <v>2.15</v>
      </c>
      <c r="H91" s="174">
        <v>0.66</v>
      </c>
      <c r="I91" s="180">
        <v>1.39</v>
      </c>
      <c r="J91" s="41">
        <v>6.0999999999999999E-2</v>
      </c>
    </row>
    <row r="92" spans="1:10" ht="27.75" customHeight="1" x14ac:dyDescent="0.25">
      <c r="A92" s="172" t="s">
        <v>444</v>
      </c>
      <c r="B92" s="25"/>
      <c r="C92" s="315">
        <v>0</v>
      </c>
      <c r="D92" s="140">
        <v>1.96</v>
      </c>
      <c r="E92" s="141">
        <v>0.1</v>
      </c>
      <c r="F92" s="142">
        <v>5.7000000000000002E-2</v>
      </c>
      <c r="G92" s="174">
        <v>2.3199999999999998</v>
      </c>
      <c r="H92" s="174">
        <v>1.35</v>
      </c>
      <c r="I92" s="180">
        <v>1.77</v>
      </c>
      <c r="J92" s="41">
        <v>5.8999999999999997E-2</v>
      </c>
    </row>
    <row r="93" spans="1:10" ht="27.75" customHeight="1" x14ac:dyDescent="0.25">
      <c r="A93" s="172" t="s">
        <v>445</v>
      </c>
      <c r="B93" s="25"/>
      <c r="C93" s="315">
        <v>0</v>
      </c>
      <c r="D93" s="140">
        <v>1.7829999999999999</v>
      </c>
      <c r="E93" s="141">
        <v>9.5000000000000001E-2</v>
      </c>
      <c r="F93" s="142">
        <v>0.06</v>
      </c>
      <c r="G93" s="174">
        <v>32.729999999999997</v>
      </c>
      <c r="H93" s="174">
        <v>1.23</v>
      </c>
      <c r="I93" s="180">
        <v>1.73</v>
      </c>
      <c r="J93" s="41">
        <v>5.1999999999999998E-2</v>
      </c>
    </row>
    <row r="94" spans="1:10" ht="27.75" customHeight="1" x14ac:dyDescent="0.25">
      <c r="A94" s="172" t="s">
        <v>446</v>
      </c>
      <c r="B94" s="25"/>
      <c r="C94" s="181">
        <v>0</v>
      </c>
      <c r="D94" s="140">
        <v>1.837</v>
      </c>
      <c r="E94" s="141">
        <v>5.8999999999999997E-2</v>
      </c>
      <c r="F94" s="142">
        <v>8.9999999999999993E-3</v>
      </c>
      <c r="G94" s="174">
        <v>2.15</v>
      </c>
      <c r="H94" s="174">
        <v>0.66</v>
      </c>
      <c r="I94" s="180">
        <v>1.39</v>
      </c>
      <c r="J94" s="41">
        <v>6.0999999999999999E-2</v>
      </c>
    </row>
    <row r="95" spans="1:10" ht="27.75" customHeight="1" x14ac:dyDescent="0.25">
      <c r="A95" s="172" t="s">
        <v>447</v>
      </c>
      <c r="B95" s="25"/>
      <c r="C95" s="181">
        <v>0</v>
      </c>
      <c r="D95" s="140">
        <v>1.911</v>
      </c>
      <c r="E95" s="141">
        <v>5.0999999999999997E-2</v>
      </c>
      <c r="F95" s="142">
        <v>8.0000000000000002E-3</v>
      </c>
      <c r="G95" s="174">
        <v>2.3199999999999998</v>
      </c>
      <c r="H95" s="174">
        <v>1.35</v>
      </c>
      <c r="I95" s="180">
        <v>1.77</v>
      </c>
      <c r="J95" s="41">
        <v>5.8999999999999997E-2</v>
      </c>
    </row>
    <row r="96" spans="1:10" ht="27.75" customHeight="1" x14ac:dyDescent="0.25">
      <c r="A96" s="172" t="s">
        <v>448</v>
      </c>
      <c r="B96" s="25"/>
      <c r="C96" s="181">
        <v>0</v>
      </c>
      <c r="D96" s="140">
        <v>1.7290000000000001</v>
      </c>
      <c r="E96" s="141">
        <v>4.1000000000000002E-2</v>
      </c>
      <c r="F96" s="142">
        <v>6.0000000000000001E-3</v>
      </c>
      <c r="G96" s="174">
        <v>32.729999999999997</v>
      </c>
      <c r="H96" s="174">
        <v>1.23</v>
      </c>
      <c r="I96" s="180">
        <v>1.73</v>
      </c>
      <c r="J96" s="41">
        <v>5.1999999999999998E-2</v>
      </c>
    </row>
    <row r="97" spans="1:10" ht="27.75" customHeight="1" x14ac:dyDescent="0.25">
      <c r="A97" s="172" t="s">
        <v>449</v>
      </c>
      <c r="B97" s="25"/>
      <c r="C97" s="181" t="s">
        <v>86</v>
      </c>
      <c r="D97" s="143">
        <v>7.899</v>
      </c>
      <c r="E97" s="144">
        <v>0.252</v>
      </c>
      <c r="F97" s="142">
        <v>0.17</v>
      </c>
      <c r="G97" s="175"/>
      <c r="H97" s="175"/>
      <c r="I97" s="179"/>
      <c r="J97" s="42"/>
    </row>
    <row r="98" spans="1:10" ht="27.75" customHeight="1" x14ac:dyDescent="0.25">
      <c r="A98" s="172" t="s">
        <v>450</v>
      </c>
      <c r="B98" s="25"/>
      <c r="C98" s="181" t="s">
        <v>89</v>
      </c>
      <c r="D98" s="140">
        <v>-2.637</v>
      </c>
      <c r="E98" s="141">
        <v>-9.0999999999999998E-2</v>
      </c>
      <c r="F98" s="142">
        <v>-1.4999999999999999E-2</v>
      </c>
      <c r="G98" s="174">
        <v>0</v>
      </c>
      <c r="H98" s="175"/>
      <c r="I98" s="179"/>
      <c r="J98" s="42"/>
    </row>
    <row r="99" spans="1:10" ht="27.75" customHeight="1" x14ac:dyDescent="0.25">
      <c r="A99" s="172" t="s">
        <v>451</v>
      </c>
      <c r="B99" s="25"/>
      <c r="C99" s="181">
        <v>0</v>
      </c>
      <c r="D99" s="140">
        <v>-2.5979999999999999</v>
      </c>
      <c r="E99" s="141">
        <v>-8.5999999999999993E-2</v>
      </c>
      <c r="F99" s="142">
        <v>-1.4E-2</v>
      </c>
      <c r="G99" s="174">
        <v>0</v>
      </c>
      <c r="H99" s="175"/>
      <c r="I99" s="179"/>
      <c r="J99" s="42"/>
    </row>
    <row r="100" spans="1:10" ht="27.75" customHeight="1" x14ac:dyDescent="0.25">
      <c r="A100" s="172" t="s">
        <v>452</v>
      </c>
      <c r="B100" s="25"/>
      <c r="C100" s="315">
        <v>0</v>
      </c>
      <c r="D100" s="140">
        <v>-2.637</v>
      </c>
      <c r="E100" s="141">
        <v>-9.0999999999999998E-2</v>
      </c>
      <c r="F100" s="142">
        <v>-1.4999999999999999E-2</v>
      </c>
      <c r="G100" s="174">
        <v>0</v>
      </c>
      <c r="H100" s="175"/>
      <c r="I100" s="179"/>
      <c r="J100" s="41">
        <v>8.2000000000000003E-2</v>
      </c>
    </row>
    <row r="101" spans="1:10" ht="27.75" customHeight="1" x14ac:dyDescent="0.25">
      <c r="A101" s="172" t="s">
        <v>453</v>
      </c>
      <c r="B101" s="25"/>
      <c r="C101" s="315">
        <v>0</v>
      </c>
      <c r="D101" s="140">
        <v>-2.5979999999999999</v>
      </c>
      <c r="E101" s="141">
        <v>-8.5999999999999993E-2</v>
      </c>
      <c r="F101" s="142">
        <v>-1.4E-2</v>
      </c>
      <c r="G101" s="174">
        <v>0</v>
      </c>
      <c r="H101" s="175"/>
      <c r="I101" s="179"/>
      <c r="J101" s="41">
        <v>0.08</v>
      </c>
    </row>
    <row r="102" spans="1:10" ht="27.75" customHeight="1" x14ac:dyDescent="0.25">
      <c r="A102" s="172" t="s">
        <v>454</v>
      </c>
      <c r="B102" s="25"/>
      <c r="C102" s="315">
        <v>0</v>
      </c>
      <c r="D102" s="140">
        <v>-2.6139999999999999</v>
      </c>
      <c r="E102" s="141">
        <v>-6.9000000000000006E-2</v>
      </c>
      <c r="F102" s="142">
        <v>-0.01</v>
      </c>
      <c r="G102" s="174">
        <v>3.76</v>
      </c>
      <c r="H102" s="175"/>
      <c r="I102" s="179"/>
      <c r="J102" s="41">
        <v>8.7999999999999995E-2</v>
      </c>
    </row>
    <row r="103" spans="1:10" ht="27.75" customHeight="1" x14ac:dyDescent="0.25">
      <c r="A103" s="172" t="s">
        <v>455</v>
      </c>
      <c r="B103" s="25"/>
      <c r="C103" s="181" t="s">
        <v>67</v>
      </c>
      <c r="D103" s="140">
        <v>0.96599999999999997</v>
      </c>
      <c r="E103" s="141">
        <v>4.3999999999999997E-2</v>
      </c>
      <c r="F103" s="142">
        <v>1.6E-2</v>
      </c>
      <c r="G103" s="174">
        <v>0.38</v>
      </c>
      <c r="H103" s="175"/>
      <c r="I103" s="179"/>
      <c r="J103" s="42"/>
    </row>
    <row r="104" spans="1:10" ht="27.75" customHeight="1" x14ac:dyDescent="0.25">
      <c r="A104" s="172" t="s">
        <v>456</v>
      </c>
      <c r="B104" s="25"/>
      <c r="C104" s="315">
        <v>2</v>
      </c>
      <c r="D104" s="140">
        <v>0.96599999999999997</v>
      </c>
      <c r="E104" s="141">
        <v>4.3999999999999997E-2</v>
      </c>
      <c r="F104" s="142">
        <v>1.6E-2</v>
      </c>
      <c r="G104" s="175"/>
      <c r="H104" s="175"/>
      <c r="I104" s="179"/>
      <c r="J104" s="42"/>
    </row>
    <row r="105" spans="1:10" ht="27.75" customHeight="1" x14ac:dyDescent="0.25">
      <c r="A105" s="172" t="s">
        <v>457</v>
      </c>
      <c r="B105" s="25"/>
      <c r="C105" s="181" t="s">
        <v>71</v>
      </c>
      <c r="D105" s="140">
        <v>0.90400000000000003</v>
      </c>
      <c r="E105" s="141">
        <v>4.2000000000000003E-2</v>
      </c>
      <c r="F105" s="142">
        <v>1.6E-2</v>
      </c>
      <c r="G105" s="174">
        <v>0.38</v>
      </c>
      <c r="H105" s="175"/>
      <c r="I105" s="179"/>
      <c r="J105" s="42"/>
    </row>
    <row r="106" spans="1:10" ht="27.75" customHeight="1" x14ac:dyDescent="0.25">
      <c r="A106" s="172" t="s">
        <v>458</v>
      </c>
      <c r="B106" s="25"/>
      <c r="C106" s="315">
        <v>4</v>
      </c>
      <c r="D106" s="140">
        <v>0.90400000000000003</v>
      </c>
      <c r="E106" s="141">
        <v>4.2000000000000003E-2</v>
      </c>
      <c r="F106" s="142">
        <v>1.6E-2</v>
      </c>
      <c r="G106" s="175"/>
      <c r="H106" s="175"/>
      <c r="I106" s="179"/>
      <c r="J106" s="42"/>
    </row>
    <row r="107" spans="1:10" ht="27.75" customHeight="1" x14ac:dyDescent="0.25">
      <c r="A107" s="172" t="s">
        <v>459</v>
      </c>
      <c r="B107" s="25"/>
      <c r="C107" s="315">
        <v>0</v>
      </c>
      <c r="D107" s="140">
        <v>0.61099999999999999</v>
      </c>
      <c r="E107" s="141">
        <v>0.03</v>
      </c>
      <c r="F107" s="142">
        <v>1.4E-2</v>
      </c>
      <c r="G107" s="174">
        <v>0.8</v>
      </c>
      <c r="H107" s="174">
        <v>0.22</v>
      </c>
      <c r="I107" s="180">
        <v>0.45</v>
      </c>
      <c r="J107" s="41">
        <v>0.02</v>
      </c>
    </row>
    <row r="108" spans="1:10" ht="27.75" customHeight="1" x14ac:dyDescent="0.25">
      <c r="A108" s="172" t="s">
        <v>460</v>
      </c>
      <c r="B108" s="25"/>
      <c r="C108" s="315">
        <v>0</v>
      </c>
      <c r="D108" s="140">
        <v>0.64100000000000001</v>
      </c>
      <c r="E108" s="141">
        <v>3.3000000000000002E-2</v>
      </c>
      <c r="F108" s="142">
        <v>1.9E-2</v>
      </c>
      <c r="G108" s="174">
        <v>0.85</v>
      </c>
      <c r="H108" s="174">
        <v>0.44</v>
      </c>
      <c r="I108" s="180">
        <v>0.57999999999999996</v>
      </c>
      <c r="J108" s="41">
        <v>1.9E-2</v>
      </c>
    </row>
    <row r="109" spans="1:10" ht="27.75" customHeight="1" x14ac:dyDescent="0.25">
      <c r="A109" s="172" t="s">
        <v>461</v>
      </c>
      <c r="B109" s="25"/>
      <c r="C109" s="315">
        <v>0</v>
      </c>
      <c r="D109" s="140">
        <v>0.58299999999999996</v>
      </c>
      <c r="E109" s="141">
        <v>3.1E-2</v>
      </c>
      <c r="F109" s="142">
        <v>0.02</v>
      </c>
      <c r="G109" s="174">
        <v>10.79</v>
      </c>
      <c r="H109" s="174">
        <v>0.4</v>
      </c>
      <c r="I109" s="180">
        <v>0.56999999999999995</v>
      </c>
      <c r="J109" s="41">
        <v>1.7000000000000001E-2</v>
      </c>
    </row>
    <row r="110" spans="1:10" ht="27.75" customHeight="1" x14ac:dyDescent="0.25">
      <c r="A110" s="172" t="s">
        <v>462</v>
      </c>
      <c r="B110" s="25"/>
      <c r="C110" s="181">
        <v>0</v>
      </c>
      <c r="D110" s="140">
        <v>0.6</v>
      </c>
      <c r="E110" s="141">
        <v>1.9E-2</v>
      </c>
      <c r="F110" s="142">
        <v>3.0000000000000001E-3</v>
      </c>
      <c r="G110" s="174">
        <v>0.8</v>
      </c>
      <c r="H110" s="174">
        <v>0.22</v>
      </c>
      <c r="I110" s="180">
        <v>0.45</v>
      </c>
      <c r="J110" s="41">
        <v>0.02</v>
      </c>
    </row>
    <row r="111" spans="1:10" ht="27.75" customHeight="1" x14ac:dyDescent="0.25">
      <c r="A111" s="172" t="s">
        <v>463</v>
      </c>
      <c r="B111" s="25"/>
      <c r="C111" s="181">
        <v>0</v>
      </c>
      <c r="D111" s="140">
        <v>0.625</v>
      </c>
      <c r="E111" s="141">
        <v>1.7000000000000001E-2</v>
      </c>
      <c r="F111" s="142">
        <v>3.0000000000000001E-3</v>
      </c>
      <c r="G111" s="174">
        <v>0.85</v>
      </c>
      <c r="H111" s="174">
        <v>0.44</v>
      </c>
      <c r="I111" s="180">
        <v>0.57999999999999996</v>
      </c>
      <c r="J111" s="41">
        <v>1.9E-2</v>
      </c>
    </row>
    <row r="112" spans="1:10" ht="27.75" customHeight="1" x14ac:dyDescent="0.25">
      <c r="A112" s="172" t="s">
        <v>464</v>
      </c>
      <c r="B112" s="25"/>
      <c r="C112" s="181">
        <v>0</v>
      </c>
      <c r="D112" s="140">
        <v>0.56499999999999995</v>
      </c>
      <c r="E112" s="141">
        <v>1.2999999999999999E-2</v>
      </c>
      <c r="F112" s="142">
        <v>2E-3</v>
      </c>
      <c r="G112" s="174">
        <v>10.79</v>
      </c>
      <c r="H112" s="174">
        <v>0.4</v>
      </c>
      <c r="I112" s="180">
        <v>0.56999999999999995</v>
      </c>
      <c r="J112" s="41">
        <v>1.7000000000000001E-2</v>
      </c>
    </row>
    <row r="113" spans="1:10" ht="27.75" customHeight="1" x14ac:dyDescent="0.25">
      <c r="A113" s="172" t="s">
        <v>465</v>
      </c>
      <c r="B113" s="25"/>
      <c r="C113" s="181" t="s">
        <v>86</v>
      </c>
      <c r="D113" s="143">
        <v>2.5819999999999999</v>
      </c>
      <c r="E113" s="144">
        <v>8.2000000000000003E-2</v>
      </c>
      <c r="F113" s="142">
        <v>5.5E-2</v>
      </c>
      <c r="G113" s="175"/>
      <c r="H113" s="175"/>
      <c r="I113" s="179"/>
      <c r="J113" s="42"/>
    </row>
    <row r="114" spans="1:10" ht="27.75" customHeight="1" x14ac:dyDescent="0.25">
      <c r="A114" s="172" t="s">
        <v>466</v>
      </c>
      <c r="B114" s="25"/>
      <c r="C114" s="181" t="s">
        <v>89</v>
      </c>
      <c r="D114" s="140">
        <v>-0.86199999999999999</v>
      </c>
      <c r="E114" s="141">
        <v>-0.03</v>
      </c>
      <c r="F114" s="142">
        <v>-5.0000000000000001E-3</v>
      </c>
      <c r="G114" s="174">
        <v>0</v>
      </c>
      <c r="H114" s="175"/>
      <c r="I114" s="179"/>
      <c r="J114" s="42"/>
    </row>
    <row r="115" spans="1:10" ht="27.75" customHeight="1" x14ac:dyDescent="0.25">
      <c r="A115" s="172" t="s">
        <v>467</v>
      </c>
      <c r="B115" s="25"/>
      <c r="C115" s="181">
        <v>0</v>
      </c>
      <c r="D115" s="140">
        <v>-0.84899999999999998</v>
      </c>
      <c r="E115" s="141">
        <v>-2.8000000000000001E-2</v>
      </c>
      <c r="F115" s="142">
        <v>-4.0000000000000001E-3</v>
      </c>
      <c r="G115" s="174">
        <v>0</v>
      </c>
      <c r="H115" s="175"/>
      <c r="I115" s="179"/>
      <c r="J115" s="42"/>
    </row>
    <row r="116" spans="1:10" ht="27.75" customHeight="1" x14ac:dyDescent="0.25">
      <c r="A116" s="172" t="s">
        <v>468</v>
      </c>
      <c r="B116" s="25"/>
      <c r="C116" s="315">
        <v>0</v>
      </c>
      <c r="D116" s="140">
        <v>-0.86199999999999999</v>
      </c>
      <c r="E116" s="141">
        <v>-0.03</v>
      </c>
      <c r="F116" s="142">
        <v>-5.0000000000000001E-3</v>
      </c>
      <c r="G116" s="174">
        <v>0</v>
      </c>
      <c r="H116" s="175"/>
      <c r="I116" s="179"/>
      <c r="J116" s="41">
        <v>2.7E-2</v>
      </c>
    </row>
    <row r="117" spans="1:10" ht="27.75" customHeight="1" x14ac:dyDescent="0.25">
      <c r="A117" s="172" t="s">
        <v>469</v>
      </c>
      <c r="B117" s="25"/>
      <c r="C117" s="315">
        <v>0</v>
      </c>
      <c r="D117" s="140">
        <v>-0.84899999999999998</v>
      </c>
      <c r="E117" s="141">
        <v>-2.8000000000000001E-2</v>
      </c>
      <c r="F117" s="142">
        <v>-4.0000000000000001E-3</v>
      </c>
      <c r="G117" s="174">
        <v>0</v>
      </c>
      <c r="H117" s="175"/>
      <c r="I117" s="179"/>
      <c r="J117" s="41">
        <v>2.5999999999999999E-2</v>
      </c>
    </row>
    <row r="118" spans="1:10" ht="27.75" customHeight="1" x14ac:dyDescent="0.25">
      <c r="A118" s="172" t="s">
        <v>470</v>
      </c>
      <c r="B118" s="25"/>
      <c r="C118" s="315">
        <v>0</v>
      </c>
      <c r="D118" s="140">
        <v>-0.85399999999999998</v>
      </c>
      <c r="E118" s="141">
        <v>-2.1999999999999999E-2</v>
      </c>
      <c r="F118" s="142">
        <v>-3.0000000000000001E-3</v>
      </c>
      <c r="G118" s="174">
        <v>1.23</v>
      </c>
      <c r="H118" s="175"/>
      <c r="I118" s="179"/>
      <c r="J118" s="41">
        <v>2.9000000000000001E-2</v>
      </c>
    </row>
  </sheetData>
  <customSheetViews>
    <customSheetView guid="{5032A364-B81A-48DA-88DA-AB3B86B47EE9}" scale="70" fitToPage="1">
      <selection activeCell="D11" sqref="D11"/>
      <pageMargins left="0" right="0" top="0" bottom="0" header="0" footer="0"/>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0">
    <mergeCell ref="A2:J2"/>
    <mergeCell ref="F4:J4"/>
    <mergeCell ref="F5:G5"/>
    <mergeCell ref="H9:J9"/>
    <mergeCell ref="F9:G9"/>
    <mergeCell ref="A4:D4"/>
    <mergeCell ref="F6:G6"/>
    <mergeCell ref="F7:G7"/>
    <mergeCell ref="F8:G8"/>
    <mergeCell ref="B8:D8"/>
  </mergeCells>
  <phoneticPr fontId="6" type="noConversion"/>
  <hyperlinks>
    <hyperlink ref="A1" location="Overview!A1" display="Back to Overview" xr:uid="{00000000-0004-0000-10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M118"/>
  <sheetViews>
    <sheetView zoomScale="70" zoomScaleNormal="70" zoomScaleSheetLayoutView="85" workbookViewId="0">
      <selection activeCell="K2" sqref="K2"/>
    </sheetView>
  </sheetViews>
  <sheetFormatPr defaultColWidth="9.1796875" defaultRowHeight="27.75" customHeight="1" x14ac:dyDescent="0.25"/>
  <cols>
    <col min="1" max="1" width="58" style="2" bestFit="1" customWidth="1"/>
    <col min="2" max="2" width="17.7265625" style="3" customWidth="1"/>
    <col min="3" max="4" width="17.7265625" style="2" customWidth="1"/>
    <col min="5" max="7" width="17.7265625" style="3" customWidth="1"/>
    <col min="8" max="9" width="17.7265625" style="9" customWidth="1"/>
    <col min="10" max="10" width="17.7265625" style="4" customWidth="1"/>
    <col min="11" max="11" width="15.54296875" style="4" customWidth="1"/>
    <col min="12" max="17" width="15.54296875" style="2" customWidth="1"/>
    <col min="18" max="16384" width="9.1796875" style="2"/>
  </cols>
  <sheetData>
    <row r="1" spans="1:13" ht="27.75" customHeight="1" x14ac:dyDescent="0.25">
      <c r="A1" s="51" t="s">
        <v>34</v>
      </c>
      <c r="B1" s="2"/>
      <c r="E1" s="2"/>
      <c r="F1" s="2"/>
      <c r="G1" s="2"/>
      <c r="H1" s="2"/>
      <c r="I1" s="2"/>
      <c r="J1" s="2"/>
      <c r="K1" s="2"/>
    </row>
    <row r="2" spans="1:13" ht="31.5" customHeight="1" x14ac:dyDescent="0.25">
      <c r="A2" s="393" t="str">
        <f>Overview!B4&amp; " - Effective from "&amp;Overview!D4&amp;" - "&amp;Overview!E4&amp;" LDNO tariffs in WPD EM Area (GSP Group _B)"</f>
        <v>Southern Electric Power Distribution plc - Effective from 1 April 2021 - Final LDNO tariffs in WPD EM Area (GSP Group _B)</v>
      </c>
      <c r="B2" s="393"/>
      <c r="C2" s="393"/>
      <c r="D2" s="393"/>
      <c r="E2" s="393"/>
      <c r="F2" s="393"/>
      <c r="G2" s="393"/>
      <c r="H2" s="393"/>
      <c r="I2" s="393"/>
      <c r="J2" s="393"/>
    </row>
    <row r="3" spans="1:13" ht="8.25" customHeight="1" x14ac:dyDescent="0.25">
      <c r="A3" s="86"/>
      <c r="B3" s="86"/>
      <c r="C3" s="86"/>
      <c r="D3" s="86"/>
      <c r="E3" s="86"/>
      <c r="F3" s="86"/>
      <c r="G3" s="86"/>
      <c r="H3" s="86"/>
      <c r="I3" s="86"/>
      <c r="J3" s="86"/>
    </row>
    <row r="4" spans="1:13" ht="27" customHeight="1" x14ac:dyDescent="0.25">
      <c r="A4" s="326" t="s">
        <v>35</v>
      </c>
      <c r="B4" s="326"/>
      <c r="C4" s="326"/>
      <c r="D4" s="326"/>
      <c r="E4" s="87"/>
      <c r="F4" s="326" t="s">
        <v>36</v>
      </c>
      <c r="G4" s="326"/>
      <c r="H4" s="326"/>
      <c r="I4" s="326"/>
      <c r="J4" s="326"/>
      <c r="L4" s="4"/>
    </row>
    <row r="5" spans="1:13" ht="30" customHeight="1" x14ac:dyDescent="0.25">
      <c r="A5" s="185" t="s">
        <v>37</v>
      </c>
      <c r="B5" s="186" t="s">
        <v>38</v>
      </c>
      <c r="C5" s="187" t="s">
        <v>39</v>
      </c>
      <c r="D5" s="188" t="s">
        <v>40</v>
      </c>
      <c r="E5" s="86"/>
      <c r="F5" s="394"/>
      <c r="G5" s="395"/>
      <c r="H5" s="189" t="s">
        <v>41</v>
      </c>
      <c r="I5" s="190" t="s">
        <v>42</v>
      </c>
      <c r="J5" s="188" t="s">
        <v>40</v>
      </c>
      <c r="K5" s="183"/>
      <c r="L5" s="4"/>
      <c r="M5" s="4"/>
    </row>
    <row r="6" spans="1:13" ht="45" customHeight="1" x14ac:dyDescent="0.25">
      <c r="A6" s="204" t="s">
        <v>103</v>
      </c>
      <c r="B6" s="21" t="s">
        <v>104</v>
      </c>
      <c r="C6" s="291" t="s">
        <v>105</v>
      </c>
      <c r="D6" s="191" t="s">
        <v>106</v>
      </c>
      <c r="E6" s="183"/>
      <c r="F6" s="364" t="s">
        <v>471</v>
      </c>
      <c r="G6" s="378"/>
      <c r="H6" s="21" t="s">
        <v>104</v>
      </c>
      <c r="I6" s="303" t="s">
        <v>105</v>
      </c>
      <c r="J6" s="303" t="s">
        <v>106</v>
      </c>
      <c r="K6" s="183"/>
      <c r="L6" s="4"/>
      <c r="M6" s="4"/>
    </row>
    <row r="7" spans="1:13" ht="45" customHeight="1" x14ac:dyDescent="0.25">
      <c r="A7" s="204" t="s">
        <v>108</v>
      </c>
      <c r="B7" s="294"/>
      <c r="C7" s="301"/>
      <c r="D7" s="303" t="s">
        <v>109</v>
      </c>
      <c r="E7" s="183"/>
      <c r="F7" s="364" t="s">
        <v>472</v>
      </c>
      <c r="G7" s="378"/>
      <c r="H7" s="294"/>
      <c r="I7" s="303" t="s">
        <v>111</v>
      </c>
      <c r="J7" s="303" t="s">
        <v>106</v>
      </c>
      <c r="K7" s="183"/>
      <c r="L7" s="4"/>
      <c r="M7" s="4"/>
    </row>
    <row r="8" spans="1:13" ht="45" customHeight="1" x14ac:dyDescent="0.25">
      <c r="A8" s="299" t="s">
        <v>52</v>
      </c>
      <c r="B8" s="354" t="s">
        <v>112</v>
      </c>
      <c r="C8" s="355"/>
      <c r="D8" s="356"/>
      <c r="E8" s="183"/>
      <c r="F8" s="364" t="s">
        <v>108</v>
      </c>
      <c r="G8" s="378"/>
      <c r="H8" s="294"/>
      <c r="I8" s="294"/>
      <c r="J8" s="303" t="s">
        <v>109</v>
      </c>
      <c r="K8" s="183"/>
      <c r="L8" s="4"/>
      <c r="M8" s="4"/>
    </row>
    <row r="9" spans="1:13" s="78" customFormat="1" ht="45" customHeight="1" x14ac:dyDescent="0.25">
      <c r="A9" s="309"/>
      <c r="B9" s="309"/>
      <c r="C9" s="396"/>
      <c r="D9" s="396"/>
      <c r="E9" s="183"/>
      <c r="F9" s="364" t="s">
        <v>52</v>
      </c>
      <c r="G9" s="378"/>
      <c r="H9" s="354" t="s">
        <v>112</v>
      </c>
      <c r="I9" s="355"/>
      <c r="J9" s="356"/>
      <c r="K9" s="183"/>
      <c r="L9" s="50"/>
      <c r="M9" s="50"/>
    </row>
    <row r="10" spans="1:13" ht="18.75" customHeight="1" x14ac:dyDescent="0.25">
      <c r="A10" s="50"/>
      <c r="B10" s="50"/>
      <c r="C10" s="50"/>
      <c r="D10" s="50"/>
      <c r="E10" s="50"/>
      <c r="F10" s="50"/>
      <c r="G10" s="50"/>
      <c r="H10" s="50"/>
      <c r="I10" s="50"/>
      <c r="J10" s="50"/>
    </row>
    <row r="13" spans="1:13" ht="78.75" customHeight="1" x14ac:dyDescent="0.25">
      <c r="A13" s="177" t="s">
        <v>54</v>
      </c>
      <c r="B13" s="177" t="s">
        <v>365</v>
      </c>
      <c r="C13" s="178" t="s">
        <v>56</v>
      </c>
      <c r="D13" s="55" t="s">
        <v>57</v>
      </c>
      <c r="E13" s="55" t="s">
        <v>58</v>
      </c>
      <c r="F13" s="55" t="s">
        <v>59</v>
      </c>
      <c r="G13" s="178" t="s">
        <v>60</v>
      </c>
      <c r="H13" s="178" t="s">
        <v>61</v>
      </c>
      <c r="I13" s="178" t="s">
        <v>62</v>
      </c>
      <c r="J13" s="178" t="s">
        <v>63</v>
      </c>
    </row>
    <row r="14" spans="1:13" ht="27.75" customHeight="1" x14ac:dyDescent="0.25">
      <c r="A14" s="172" t="s">
        <v>366</v>
      </c>
      <c r="B14" s="25"/>
      <c r="C14" s="173" t="s">
        <v>114</v>
      </c>
      <c r="D14" s="140">
        <v>6.0750000000000002</v>
      </c>
      <c r="E14" s="141">
        <v>1.298</v>
      </c>
      <c r="F14" s="142">
        <v>0.65</v>
      </c>
      <c r="G14" s="174">
        <v>2.65</v>
      </c>
      <c r="H14" s="175"/>
      <c r="I14" s="179"/>
      <c r="J14" s="42"/>
    </row>
    <row r="15" spans="1:13" ht="27.75" customHeight="1" x14ac:dyDescent="0.25">
      <c r="A15" s="172" t="s">
        <v>367</v>
      </c>
      <c r="B15" s="25"/>
      <c r="C15" s="173">
        <v>2</v>
      </c>
      <c r="D15" s="140">
        <v>6.0750000000000002</v>
      </c>
      <c r="E15" s="141">
        <v>1.298</v>
      </c>
      <c r="F15" s="142">
        <v>0.65</v>
      </c>
      <c r="G15" s="175"/>
      <c r="H15" s="175"/>
      <c r="I15" s="179"/>
      <c r="J15" s="42"/>
    </row>
    <row r="16" spans="1:13" ht="27.75" customHeight="1" x14ac:dyDescent="0.25">
      <c r="A16" s="172" t="s">
        <v>368</v>
      </c>
      <c r="B16" s="25"/>
      <c r="C16" s="173" t="s">
        <v>116</v>
      </c>
      <c r="D16" s="140">
        <v>5.3440000000000003</v>
      </c>
      <c r="E16" s="141">
        <v>1.206</v>
      </c>
      <c r="F16" s="142">
        <v>0.64400000000000002</v>
      </c>
      <c r="G16" s="174">
        <v>5.22</v>
      </c>
      <c r="H16" s="175"/>
      <c r="I16" s="179"/>
      <c r="J16" s="42"/>
    </row>
    <row r="17" spans="1:10" ht="27.75" customHeight="1" x14ac:dyDescent="0.25">
      <c r="A17" s="172" t="s">
        <v>369</v>
      </c>
      <c r="B17" s="25"/>
      <c r="C17" s="173">
        <v>4</v>
      </c>
      <c r="D17" s="140">
        <v>5.3440000000000003</v>
      </c>
      <c r="E17" s="141">
        <v>1.206</v>
      </c>
      <c r="F17" s="142">
        <v>0.64400000000000002</v>
      </c>
      <c r="G17" s="175"/>
      <c r="H17" s="175"/>
      <c r="I17" s="179"/>
      <c r="J17" s="42"/>
    </row>
    <row r="18" spans="1:10" ht="27.75" customHeight="1" x14ac:dyDescent="0.25">
      <c r="A18" s="172" t="s">
        <v>370</v>
      </c>
      <c r="B18" s="25"/>
      <c r="C18" s="173">
        <v>0</v>
      </c>
      <c r="D18" s="140">
        <v>4.032</v>
      </c>
      <c r="E18" s="141">
        <v>1.024</v>
      </c>
      <c r="F18" s="142">
        <v>0.63200000000000001</v>
      </c>
      <c r="G18" s="174">
        <v>7.95</v>
      </c>
      <c r="H18" s="174">
        <v>2.02</v>
      </c>
      <c r="I18" s="180">
        <v>4</v>
      </c>
      <c r="J18" s="41">
        <v>0.109</v>
      </c>
    </row>
    <row r="19" spans="1:10" ht="27.75" customHeight="1" x14ac:dyDescent="0.25">
      <c r="A19" s="172" t="s">
        <v>371</v>
      </c>
      <c r="B19" s="25"/>
      <c r="C19" s="173">
        <v>0</v>
      </c>
      <c r="D19" s="140">
        <v>3.4239999999999999</v>
      </c>
      <c r="E19" s="141">
        <v>0.41699999999999998</v>
      </c>
      <c r="F19" s="142">
        <v>2.5000000000000001E-2</v>
      </c>
      <c r="G19" s="174">
        <v>7.95</v>
      </c>
      <c r="H19" s="174">
        <v>2.02</v>
      </c>
      <c r="I19" s="180">
        <v>4</v>
      </c>
      <c r="J19" s="41">
        <v>0.109</v>
      </c>
    </row>
    <row r="20" spans="1:10" ht="27.75" customHeight="1" x14ac:dyDescent="0.25">
      <c r="A20" s="172" t="s">
        <v>372</v>
      </c>
      <c r="B20" s="25"/>
      <c r="C20" s="181" t="s">
        <v>124</v>
      </c>
      <c r="D20" s="143">
        <v>15.122999999999999</v>
      </c>
      <c r="E20" s="144">
        <v>1.7290000000000001</v>
      </c>
      <c r="F20" s="142">
        <v>1.196</v>
      </c>
      <c r="G20" s="175"/>
      <c r="H20" s="175"/>
      <c r="I20" s="179"/>
      <c r="J20" s="42"/>
    </row>
    <row r="21" spans="1:10" ht="27.75" customHeight="1" x14ac:dyDescent="0.25">
      <c r="A21" s="172" t="s">
        <v>373</v>
      </c>
      <c r="B21" s="25"/>
      <c r="C21" s="181" t="s">
        <v>127</v>
      </c>
      <c r="D21" s="140">
        <v>-4.7519999999999998</v>
      </c>
      <c r="E21" s="141">
        <v>-0.60099999999999998</v>
      </c>
      <c r="F21" s="142">
        <v>-3.6999999999999998E-2</v>
      </c>
      <c r="G21" s="174">
        <v>0</v>
      </c>
      <c r="H21" s="175"/>
      <c r="I21" s="179"/>
      <c r="J21" s="42"/>
    </row>
    <row r="22" spans="1:10" ht="27.75" customHeight="1" x14ac:dyDescent="0.25">
      <c r="A22" s="172" t="s">
        <v>374</v>
      </c>
      <c r="B22" s="25"/>
      <c r="C22" s="181">
        <v>0</v>
      </c>
      <c r="D22" s="140">
        <v>-4.7519999999999998</v>
      </c>
      <c r="E22" s="141">
        <v>-0.60099999999999998</v>
      </c>
      <c r="F22" s="142">
        <v>-3.6999999999999998E-2</v>
      </c>
      <c r="G22" s="174">
        <v>0</v>
      </c>
      <c r="H22" s="175"/>
      <c r="I22" s="179"/>
      <c r="J22" s="41">
        <v>0.156</v>
      </c>
    </row>
    <row r="23" spans="1:10" ht="27.75" customHeight="1" x14ac:dyDescent="0.25">
      <c r="A23" s="176" t="s">
        <v>375</v>
      </c>
      <c r="B23" s="25"/>
      <c r="C23" s="181" t="s">
        <v>114</v>
      </c>
      <c r="D23" s="140">
        <v>4.8280000000000003</v>
      </c>
      <c r="E23" s="141">
        <v>1.032</v>
      </c>
      <c r="F23" s="142">
        <v>0.51600000000000001</v>
      </c>
      <c r="G23" s="174">
        <v>2.14</v>
      </c>
      <c r="H23" s="175"/>
      <c r="I23" s="179"/>
      <c r="J23" s="42"/>
    </row>
    <row r="24" spans="1:10" ht="27.75" customHeight="1" x14ac:dyDescent="0.25">
      <c r="A24" s="176" t="s">
        <v>376</v>
      </c>
      <c r="B24" s="25"/>
      <c r="C24" s="181">
        <v>2</v>
      </c>
      <c r="D24" s="140">
        <v>4.8280000000000003</v>
      </c>
      <c r="E24" s="141">
        <v>1.032</v>
      </c>
      <c r="F24" s="142">
        <v>0.51600000000000001</v>
      </c>
      <c r="G24" s="175"/>
      <c r="H24" s="175"/>
      <c r="I24" s="179"/>
      <c r="J24" s="42"/>
    </row>
    <row r="25" spans="1:10" ht="27.75" customHeight="1" x14ac:dyDescent="0.25">
      <c r="A25" s="176" t="s">
        <v>377</v>
      </c>
      <c r="B25" s="25"/>
      <c r="C25" s="181" t="s">
        <v>116</v>
      </c>
      <c r="D25" s="140">
        <v>4.2460000000000004</v>
      </c>
      <c r="E25" s="141">
        <v>0.95799999999999996</v>
      </c>
      <c r="F25" s="142">
        <v>0.51200000000000001</v>
      </c>
      <c r="G25" s="174">
        <v>4.18</v>
      </c>
      <c r="H25" s="175"/>
      <c r="I25" s="179"/>
      <c r="J25" s="42"/>
    </row>
    <row r="26" spans="1:10" ht="27.75" customHeight="1" x14ac:dyDescent="0.25">
      <c r="A26" s="176" t="s">
        <v>378</v>
      </c>
      <c r="B26" s="25"/>
      <c r="C26" s="181">
        <v>4</v>
      </c>
      <c r="D26" s="140">
        <v>4.2460000000000004</v>
      </c>
      <c r="E26" s="141">
        <v>0.95799999999999996</v>
      </c>
      <c r="F26" s="142">
        <v>0.51200000000000001</v>
      </c>
      <c r="G26" s="175"/>
      <c r="H26" s="175"/>
      <c r="I26" s="179"/>
      <c r="J26" s="42"/>
    </row>
    <row r="27" spans="1:10" ht="27.75" customHeight="1" x14ac:dyDescent="0.25">
      <c r="A27" s="176" t="s">
        <v>379</v>
      </c>
      <c r="B27" s="25"/>
      <c r="C27" s="181">
        <v>0</v>
      </c>
      <c r="D27" s="140">
        <v>3.2040000000000002</v>
      </c>
      <c r="E27" s="141">
        <v>0.81399999999999995</v>
      </c>
      <c r="F27" s="142">
        <v>0.502</v>
      </c>
      <c r="G27" s="174">
        <v>6.35</v>
      </c>
      <c r="H27" s="174">
        <v>1.6</v>
      </c>
      <c r="I27" s="180">
        <v>3.18</v>
      </c>
      <c r="J27" s="41">
        <v>8.6999999999999994E-2</v>
      </c>
    </row>
    <row r="28" spans="1:10" ht="27.75" customHeight="1" x14ac:dyDescent="0.25">
      <c r="A28" s="176" t="s">
        <v>380</v>
      </c>
      <c r="B28" s="25"/>
      <c r="C28" s="181">
        <v>0</v>
      </c>
      <c r="D28" s="140">
        <v>3.3769999999999998</v>
      </c>
      <c r="E28" s="141">
        <v>1.0029999999999999</v>
      </c>
      <c r="F28" s="142">
        <v>0.72199999999999998</v>
      </c>
      <c r="G28" s="174">
        <v>7.22</v>
      </c>
      <c r="H28" s="174">
        <v>2.84</v>
      </c>
      <c r="I28" s="180">
        <v>4.29</v>
      </c>
      <c r="J28" s="41">
        <v>0.09</v>
      </c>
    </row>
    <row r="29" spans="1:10" ht="27.75" customHeight="1" x14ac:dyDescent="0.25">
      <c r="A29" s="176" t="s">
        <v>381</v>
      </c>
      <c r="B29" s="25"/>
      <c r="C29" s="181">
        <v>0</v>
      </c>
      <c r="D29" s="140">
        <v>2.657</v>
      </c>
      <c r="E29" s="141">
        <v>0.97499999999999998</v>
      </c>
      <c r="F29" s="142">
        <v>0.80800000000000005</v>
      </c>
      <c r="G29" s="174">
        <v>74.099999999999994</v>
      </c>
      <c r="H29" s="174">
        <v>3.91</v>
      </c>
      <c r="I29" s="180">
        <v>5.66</v>
      </c>
      <c r="J29" s="41">
        <v>5.1999999999999998E-2</v>
      </c>
    </row>
    <row r="30" spans="1:10" ht="27.75" customHeight="1" x14ac:dyDescent="0.25">
      <c r="A30" s="17" t="s">
        <v>382</v>
      </c>
      <c r="B30" s="25"/>
      <c r="C30" s="181">
        <v>0</v>
      </c>
      <c r="D30" s="140">
        <v>2.7210000000000001</v>
      </c>
      <c r="E30" s="141">
        <v>0.33100000000000002</v>
      </c>
      <c r="F30" s="142">
        <v>0.02</v>
      </c>
      <c r="G30" s="174">
        <v>6.35</v>
      </c>
      <c r="H30" s="174">
        <v>1.6</v>
      </c>
      <c r="I30" s="180">
        <v>3.18</v>
      </c>
      <c r="J30" s="41">
        <v>8.6999999999999994E-2</v>
      </c>
    </row>
    <row r="31" spans="1:10" ht="27.75" customHeight="1" x14ac:dyDescent="0.25">
      <c r="A31" s="17" t="s">
        <v>383</v>
      </c>
      <c r="B31" s="25"/>
      <c r="C31" s="181">
        <v>0</v>
      </c>
      <c r="D31" s="140">
        <v>2.6720000000000002</v>
      </c>
      <c r="E31" s="141">
        <v>0.29699999999999999</v>
      </c>
      <c r="F31" s="142">
        <v>1.7000000000000001E-2</v>
      </c>
      <c r="G31" s="174">
        <v>7.22</v>
      </c>
      <c r="H31" s="174">
        <v>2.84</v>
      </c>
      <c r="I31" s="180">
        <v>4.29</v>
      </c>
      <c r="J31" s="41">
        <v>0.09</v>
      </c>
    </row>
    <row r="32" spans="1:10" ht="27.75" customHeight="1" x14ac:dyDescent="0.25">
      <c r="A32" s="17" t="s">
        <v>384</v>
      </c>
      <c r="B32" s="25"/>
      <c r="C32" s="181">
        <v>0</v>
      </c>
      <c r="D32" s="140">
        <v>1.8580000000000001</v>
      </c>
      <c r="E32" s="141">
        <v>0.17499999999999999</v>
      </c>
      <c r="F32" s="142">
        <v>8.0000000000000002E-3</v>
      </c>
      <c r="G32" s="174">
        <v>74.099999999999994</v>
      </c>
      <c r="H32" s="174">
        <v>3.91</v>
      </c>
      <c r="I32" s="180">
        <v>5.66</v>
      </c>
      <c r="J32" s="41">
        <v>5.1999999999999998E-2</v>
      </c>
    </row>
    <row r="33" spans="1:10" ht="27.75" customHeight="1" x14ac:dyDescent="0.25">
      <c r="A33" s="176" t="s">
        <v>385</v>
      </c>
      <c r="B33" s="25"/>
      <c r="C33" s="181" t="s">
        <v>124</v>
      </c>
      <c r="D33" s="143">
        <v>12.016999999999999</v>
      </c>
      <c r="E33" s="144">
        <v>1.3740000000000001</v>
      </c>
      <c r="F33" s="142">
        <v>0.95</v>
      </c>
      <c r="G33" s="175"/>
      <c r="H33" s="175"/>
      <c r="I33" s="179"/>
      <c r="J33" s="42"/>
    </row>
    <row r="34" spans="1:10" ht="27.75" customHeight="1" x14ac:dyDescent="0.25">
      <c r="A34" s="176" t="s">
        <v>386</v>
      </c>
      <c r="B34" s="25"/>
      <c r="C34" s="181" t="s">
        <v>127</v>
      </c>
      <c r="D34" s="140">
        <v>-4.7519999999999998</v>
      </c>
      <c r="E34" s="141">
        <v>-0.60099999999999998</v>
      </c>
      <c r="F34" s="142">
        <v>-3.6999999999999998E-2</v>
      </c>
      <c r="G34" s="174">
        <v>0</v>
      </c>
      <c r="H34" s="175"/>
      <c r="I34" s="179"/>
      <c r="J34" s="42"/>
    </row>
    <row r="35" spans="1:10" ht="27.75" customHeight="1" x14ac:dyDescent="0.25">
      <c r="A35" s="176" t="s">
        <v>387</v>
      </c>
      <c r="B35" s="25"/>
      <c r="C35" s="181">
        <v>0</v>
      </c>
      <c r="D35" s="140">
        <v>-4.1689999999999996</v>
      </c>
      <c r="E35" s="141">
        <v>-0.51500000000000001</v>
      </c>
      <c r="F35" s="142">
        <v>-3.1E-2</v>
      </c>
      <c r="G35" s="174">
        <v>0</v>
      </c>
      <c r="H35" s="175"/>
      <c r="I35" s="179"/>
      <c r="J35" s="42"/>
    </row>
    <row r="36" spans="1:10" ht="27.75" customHeight="1" x14ac:dyDescent="0.25">
      <c r="A36" s="176" t="s">
        <v>388</v>
      </c>
      <c r="B36" s="25"/>
      <c r="C36" s="181">
        <v>0</v>
      </c>
      <c r="D36" s="140">
        <v>-4.7519999999999998</v>
      </c>
      <c r="E36" s="141">
        <v>-0.60099999999999998</v>
      </c>
      <c r="F36" s="142">
        <v>-3.6999999999999998E-2</v>
      </c>
      <c r="G36" s="174">
        <v>0</v>
      </c>
      <c r="H36" s="175"/>
      <c r="I36" s="179"/>
      <c r="J36" s="41">
        <v>0.156</v>
      </c>
    </row>
    <row r="37" spans="1:10" ht="27.75" customHeight="1" x14ac:dyDescent="0.25">
      <c r="A37" s="176" t="s">
        <v>389</v>
      </c>
      <c r="B37" s="25"/>
      <c r="C37" s="181">
        <v>0</v>
      </c>
      <c r="D37" s="140">
        <v>-4.1689999999999996</v>
      </c>
      <c r="E37" s="141">
        <v>-0.51500000000000001</v>
      </c>
      <c r="F37" s="142">
        <v>-3.1E-2</v>
      </c>
      <c r="G37" s="174">
        <v>0</v>
      </c>
      <c r="H37" s="175"/>
      <c r="I37" s="179"/>
      <c r="J37" s="41">
        <v>0.13100000000000001</v>
      </c>
    </row>
    <row r="38" spans="1:10" ht="27.75" customHeight="1" x14ac:dyDescent="0.25">
      <c r="A38" s="176" t="s">
        <v>390</v>
      </c>
      <c r="B38" s="25"/>
      <c r="C38" s="181">
        <v>0</v>
      </c>
      <c r="D38" s="140">
        <v>-2.726</v>
      </c>
      <c r="E38" s="141">
        <v>-0.29599999999999999</v>
      </c>
      <c r="F38" s="142">
        <v>-1.6E-2</v>
      </c>
      <c r="G38" s="174">
        <v>0</v>
      </c>
      <c r="H38" s="175"/>
      <c r="I38" s="179"/>
      <c r="J38" s="41">
        <v>0.105</v>
      </c>
    </row>
    <row r="39" spans="1:10" ht="27.75" customHeight="1" x14ac:dyDescent="0.25">
      <c r="A39" s="172" t="s">
        <v>391</v>
      </c>
      <c r="B39" s="25"/>
      <c r="C39" s="181" t="s">
        <v>114</v>
      </c>
      <c r="D39" s="140">
        <v>3.7189999999999999</v>
      </c>
      <c r="E39" s="141">
        <v>0.79500000000000004</v>
      </c>
      <c r="F39" s="142">
        <v>0.39800000000000002</v>
      </c>
      <c r="G39" s="174">
        <v>1.69</v>
      </c>
      <c r="H39" s="175"/>
      <c r="I39" s="179"/>
      <c r="J39" s="42"/>
    </row>
    <row r="40" spans="1:10" ht="27.75" customHeight="1" x14ac:dyDescent="0.25">
      <c r="A40" s="172" t="s">
        <v>392</v>
      </c>
      <c r="B40" s="25"/>
      <c r="C40" s="181">
        <v>2</v>
      </c>
      <c r="D40" s="140">
        <v>3.7189999999999999</v>
      </c>
      <c r="E40" s="141">
        <v>0.79500000000000004</v>
      </c>
      <c r="F40" s="142">
        <v>0.39800000000000002</v>
      </c>
      <c r="G40" s="175"/>
      <c r="H40" s="175"/>
      <c r="I40" s="179"/>
      <c r="J40" s="42"/>
    </row>
    <row r="41" spans="1:10" ht="27.75" customHeight="1" x14ac:dyDescent="0.25">
      <c r="A41" s="172" t="s">
        <v>393</v>
      </c>
      <c r="B41" s="25"/>
      <c r="C41" s="181" t="s">
        <v>116</v>
      </c>
      <c r="D41" s="140">
        <v>3.2709999999999999</v>
      </c>
      <c r="E41" s="141">
        <v>0.73799999999999999</v>
      </c>
      <c r="F41" s="142">
        <v>0.39400000000000002</v>
      </c>
      <c r="G41" s="174">
        <v>3.25</v>
      </c>
      <c r="H41" s="175"/>
      <c r="I41" s="179"/>
      <c r="J41" s="42"/>
    </row>
    <row r="42" spans="1:10" ht="27.75" customHeight="1" x14ac:dyDescent="0.25">
      <c r="A42" s="172" t="s">
        <v>394</v>
      </c>
      <c r="B42" s="25"/>
      <c r="C42" s="181">
        <v>4</v>
      </c>
      <c r="D42" s="140">
        <v>3.2709999999999999</v>
      </c>
      <c r="E42" s="141">
        <v>0.73799999999999999</v>
      </c>
      <c r="F42" s="142">
        <v>0.39400000000000002</v>
      </c>
      <c r="G42" s="175"/>
      <c r="H42" s="175"/>
      <c r="I42" s="179"/>
      <c r="J42" s="42"/>
    </row>
    <row r="43" spans="1:10" ht="27.75" customHeight="1" x14ac:dyDescent="0.25">
      <c r="A43" s="172" t="s">
        <v>395</v>
      </c>
      <c r="B43" s="25"/>
      <c r="C43" s="181">
        <v>0</v>
      </c>
      <c r="D43" s="140">
        <v>2.468</v>
      </c>
      <c r="E43" s="141">
        <v>0.627</v>
      </c>
      <c r="F43" s="142">
        <v>0.38700000000000001</v>
      </c>
      <c r="G43" s="174">
        <v>4.92</v>
      </c>
      <c r="H43" s="174">
        <v>1.23</v>
      </c>
      <c r="I43" s="180">
        <v>2.4500000000000002</v>
      </c>
      <c r="J43" s="41">
        <v>6.7000000000000004E-2</v>
      </c>
    </row>
    <row r="44" spans="1:10" ht="27.75" customHeight="1" x14ac:dyDescent="0.25">
      <c r="A44" s="172" t="s">
        <v>396</v>
      </c>
      <c r="B44" s="25"/>
      <c r="C44" s="181">
        <v>0</v>
      </c>
      <c r="D44" s="140">
        <v>2.5630000000000002</v>
      </c>
      <c r="E44" s="141">
        <v>0.76100000000000001</v>
      </c>
      <c r="F44" s="142">
        <v>0.54800000000000004</v>
      </c>
      <c r="G44" s="174">
        <v>5.52</v>
      </c>
      <c r="H44" s="174">
        <v>2.16</v>
      </c>
      <c r="I44" s="180">
        <v>3.25</v>
      </c>
      <c r="J44" s="41">
        <v>6.8000000000000005E-2</v>
      </c>
    </row>
    <row r="45" spans="1:10" ht="27.75" customHeight="1" x14ac:dyDescent="0.25">
      <c r="A45" s="172" t="s">
        <v>397</v>
      </c>
      <c r="B45" s="25"/>
      <c r="C45" s="181">
        <v>0</v>
      </c>
      <c r="D45" s="140">
        <v>2.0030000000000001</v>
      </c>
      <c r="E45" s="141">
        <v>0.73499999999999999</v>
      </c>
      <c r="F45" s="142">
        <v>0.60899999999999999</v>
      </c>
      <c r="G45" s="174">
        <v>55.88</v>
      </c>
      <c r="H45" s="174">
        <v>2.95</v>
      </c>
      <c r="I45" s="180">
        <v>4.2699999999999996</v>
      </c>
      <c r="J45" s="41">
        <v>3.9E-2</v>
      </c>
    </row>
    <row r="46" spans="1:10" ht="27.75" customHeight="1" x14ac:dyDescent="0.25">
      <c r="A46" s="17" t="s">
        <v>398</v>
      </c>
      <c r="B46" s="25"/>
      <c r="C46" s="181">
        <v>0</v>
      </c>
      <c r="D46" s="140">
        <v>2.0960000000000001</v>
      </c>
      <c r="E46" s="141">
        <v>0.255</v>
      </c>
      <c r="F46" s="142">
        <v>1.4999999999999999E-2</v>
      </c>
      <c r="G46" s="174">
        <v>4.92</v>
      </c>
      <c r="H46" s="174">
        <v>1.23</v>
      </c>
      <c r="I46" s="180">
        <v>2.4500000000000002</v>
      </c>
      <c r="J46" s="41">
        <v>6.7000000000000004E-2</v>
      </c>
    </row>
    <row r="47" spans="1:10" ht="27.75" customHeight="1" x14ac:dyDescent="0.25">
      <c r="A47" s="17" t="s">
        <v>399</v>
      </c>
      <c r="B47" s="25"/>
      <c r="C47" s="181">
        <v>0</v>
      </c>
      <c r="D47" s="140">
        <v>2.028</v>
      </c>
      <c r="E47" s="141">
        <v>0.22600000000000001</v>
      </c>
      <c r="F47" s="142">
        <v>1.2999999999999999E-2</v>
      </c>
      <c r="G47" s="174">
        <v>5.52</v>
      </c>
      <c r="H47" s="174">
        <v>2.16</v>
      </c>
      <c r="I47" s="180">
        <v>3.25</v>
      </c>
      <c r="J47" s="41">
        <v>6.8000000000000005E-2</v>
      </c>
    </row>
    <row r="48" spans="1:10" ht="27.75" customHeight="1" x14ac:dyDescent="0.25">
      <c r="A48" s="17" t="s">
        <v>400</v>
      </c>
      <c r="B48" s="25"/>
      <c r="C48" s="181">
        <v>0</v>
      </c>
      <c r="D48" s="140">
        <v>1.4</v>
      </c>
      <c r="E48" s="141">
        <v>0.13200000000000001</v>
      </c>
      <c r="F48" s="142">
        <v>6.0000000000000001E-3</v>
      </c>
      <c r="G48" s="174">
        <v>55.88</v>
      </c>
      <c r="H48" s="174">
        <v>2.95</v>
      </c>
      <c r="I48" s="180">
        <v>4.2699999999999996</v>
      </c>
      <c r="J48" s="41">
        <v>3.9E-2</v>
      </c>
    </row>
    <row r="49" spans="1:10" ht="27.75" customHeight="1" x14ac:dyDescent="0.25">
      <c r="A49" s="172" t="s">
        <v>401</v>
      </c>
      <c r="B49" s="25"/>
      <c r="C49" s="181" t="s">
        <v>124</v>
      </c>
      <c r="D49" s="143">
        <v>9.2560000000000002</v>
      </c>
      <c r="E49" s="144">
        <v>1.0580000000000001</v>
      </c>
      <c r="F49" s="142">
        <v>0.73199999999999998</v>
      </c>
      <c r="G49" s="175"/>
      <c r="H49" s="175"/>
      <c r="I49" s="179"/>
      <c r="J49" s="42"/>
    </row>
    <row r="50" spans="1:10" ht="27.75" customHeight="1" x14ac:dyDescent="0.25">
      <c r="A50" s="172" t="s">
        <v>402</v>
      </c>
      <c r="B50" s="25"/>
      <c r="C50" s="181" t="s">
        <v>127</v>
      </c>
      <c r="D50" s="140">
        <v>-2.9119999999999999</v>
      </c>
      <c r="E50" s="141">
        <v>-0.36799999999999999</v>
      </c>
      <c r="F50" s="142">
        <v>-2.3E-2</v>
      </c>
      <c r="G50" s="174">
        <v>0</v>
      </c>
      <c r="H50" s="175"/>
      <c r="I50" s="179"/>
      <c r="J50" s="42"/>
    </row>
    <row r="51" spans="1:10" ht="27.75" customHeight="1" x14ac:dyDescent="0.25">
      <c r="A51" s="172" t="s">
        <v>403</v>
      </c>
      <c r="B51" s="25"/>
      <c r="C51" s="181">
        <v>0</v>
      </c>
      <c r="D51" s="140">
        <v>-2.8759999999999999</v>
      </c>
      <c r="E51" s="141">
        <v>-0.35499999999999998</v>
      </c>
      <c r="F51" s="142">
        <v>-2.1999999999999999E-2</v>
      </c>
      <c r="G51" s="174">
        <v>0</v>
      </c>
      <c r="H51" s="175"/>
      <c r="I51" s="179"/>
      <c r="J51" s="42"/>
    </row>
    <row r="52" spans="1:10" ht="27.75" customHeight="1" x14ac:dyDescent="0.25">
      <c r="A52" s="172" t="s">
        <v>404</v>
      </c>
      <c r="B52" s="25"/>
      <c r="C52" s="181">
        <v>0</v>
      </c>
      <c r="D52" s="140">
        <v>-2.9119999999999999</v>
      </c>
      <c r="E52" s="141">
        <v>-0.36799999999999999</v>
      </c>
      <c r="F52" s="142">
        <v>-2.3E-2</v>
      </c>
      <c r="G52" s="174">
        <v>0</v>
      </c>
      <c r="H52" s="175"/>
      <c r="I52" s="179"/>
      <c r="J52" s="41">
        <v>9.5000000000000001E-2</v>
      </c>
    </row>
    <row r="53" spans="1:10" ht="27.75" customHeight="1" x14ac:dyDescent="0.25">
      <c r="A53" s="172" t="s">
        <v>405</v>
      </c>
      <c r="B53" s="25"/>
      <c r="C53" s="181">
        <v>0</v>
      </c>
      <c r="D53" s="140">
        <v>-2.8759999999999999</v>
      </c>
      <c r="E53" s="141">
        <v>-0.35499999999999998</v>
      </c>
      <c r="F53" s="142">
        <v>-2.1999999999999999E-2</v>
      </c>
      <c r="G53" s="174">
        <v>0</v>
      </c>
      <c r="H53" s="175"/>
      <c r="I53" s="179"/>
      <c r="J53" s="41">
        <v>0.09</v>
      </c>
    </row>
    <row r="54" spans="1:10" ht="27.75" customHeight="1" x14ac:dyDescent="0.25">
      <c r="A54" s="172" t="s">
        <v>406</v>
      </c>
      <c r="B54" s="25"/>
      <c r="C54" s="181">
        <v>0</v>
      </c>
      <c r="D54" s="140">
        <v>-2.726</v>
      </c>
      <c r="E54" s="141">
        <v>-0.29599999999999999</v>
      </c>
      <c r="F54" s="142">
        <v>-1.6E-2</v>
      </c>
      <c r="G54" s="174">
        <v>50.55</v>
      </c>
      <c r="H54" s="175"/>
      <c r="I54" s="179"/>
      <c r="J54" s="41">
        <v>0.105</v>
      </c>
    </row>
    <row r="55" spans="1:10" ht="27.75" customHeight="1" x14ac:dyDescent="0.25">
      <c r="A55" s="172" t="s">
        <v>407</v>
      </c>
      <c r="B55" s="25"/>
      <c r="C55" s="181" t="s">
        <v>114</v>
      </c>
      <c r="D55" s="140">
        <v>3.2269999999999999</v>
      </c>
      <c r="E55" s="141">
        <v>0.68899999999999995</v>
      </c>
      <c r="F55" s="142">
        <v>0.34499999999999997</v>
      </c>
      <c r="G55" s="174">
        <v>1.49</v>
      </c>
      <c r="H55" s="175"/>
      <c r="I55" s="179"/>
      <c r="J55" s="42"/>
    </row>
    <row r="56" spans="1:10" ht="27.75" customHeight="1" x14ac:dyDescent="0.25">
      <c r="A56" s="172" t="s">
        <v>408</v>
      </c>
      <c r="B56" s="25"/>
      <c r="C56" s="181">
        <v>2</v>
      </c>
      <c r="D56" s="140">
        <v>3.2269999999999999</v>
      </c>
      <c r="E56" s="141">
        <v>0.68899999999999995</v>
      </c>
      <c r="F56" s="142">
        <v>0.34499999999999997</v>
      </c>
      <c r="G56" s="175"/>
      <c r="H56" s="175"/>
      <c r="I56" s="179"/>
      <c r="J56" s="42"/>
    </row>
    <row r="57" spans="1:10" ht="27.75" customHeight="1" x14ac:dyDescent="0.25">
      <c r="A57" s="172" t="s">
        <v>409</v>
      </c>
      <c r="B57" s="25"/>
      <c r="C57" s="181" t="s">
        <v>116</v>
      </c>
      <c r="D57" s="140">
        <v>2.8380000000000001</v>
      </c>
      <c r="E57" s="141">
        <v>0.64</v>
      </c>
      <c r="F57" s="142">
        <v>0.34200000000000003</v>
      </c>
      <c r="G57" s="174">
        <v>2.84</v>
      </c>
      <c r="H57" s="175"/>
      <c r="I57" s="179"/>
      <c r="J57" s="42"/>
    </row>
    <row r="58" spans="1:10" ht="27.75" customHeight="1" x14ac:dyDescent="0.25">
      <c r="A58" s="172" t="s">
        <v>410</v>
      </c>
      <c r="B58" s="25"/>
      <c r="C58" s="181">
        <v>4</v>
      </c>
      <c r="D58" s="140">
        <v>2.8380000000000001</v>
      </c>
      <c r="E58" s="141">
        <v>0.64</v>
      </c>
      <c r="F58" s="142">
        <v>0.34200000000000003</v>
      </c>
      <c r="G58" s="175"/>
      <c r="H58" s="175"/>
      <c r="I58" s="179"/>
      <c r="J58" s="42"/>
    </row>
    <row r="59" spans="1:10" ht="27.75" customHeight="1" x14ac:dyDescent="0.25">
      <c r="A59" s="172" t="s">
        <v>411</v>
      </c>
      <c r="B59" s="25"/>
      <c r="C59" s="181">
        <v>0</v>
      </c>
      <c r="D59" s="140">
        <v>2.141</v>
      </c>
      <c r="E59" s="141">
        <v>0.54400000000000004</v>
      </c>
      <c r="F59" s="142">
        <v>0.33600000000000002</v>
      </c>
      <c r="G59" s="174">
        <v>4.29</v>
      </c>
      <c r="H59" s="174">
        <v>1.07</v>
      </c>
      <c r="I59" s="180">
        <v>2.12</v>
      </c>
      <c r="J59" s="41">
        <v>5.8000000000000003E-2</v>
      </c>
    </row>
    <row r="60" spans="1:10" ht="27.75" customHeight="1" x14ac:dyDescent="0.25">
      <c r="A60" s="172" t="s">
        <v>412</v>
      </c>
      <c r="B60" s="25"/>
      <c r="C60" s="181">
        <v>0</v>
      </c>
      <c r="D60" s="140">
        <v>2.2240000000000002</v>
      </c>
      <c r="E60" s="141">
        <v>0.66</v>
      </c>
      <c r="F60" s="142">
        <v>0.47499999999999998</v>
      </c>
      <c r="G60" s="174">
        <v>4.8099999999999996</v>
      </c>
      <c r="H60" s="174">
        <v>1.87</v>
      </c>
      <c r="I60" s="180">
        <v>2.82</v>
      </c>
      <c r="J60" s="41">
        <v>5.8999999999999997E-2</v>
      </c>
    </row>
    <row r="61" spans="1:10" ht="27.75" customHeight="1" x14ac:dyDescent="0.25">
      <c r="A61" s="172" t="s">
        <v>413</v>
      </c>
      <c r="B61" s="25"/>
      <c r="C61" s="181">
        <v>0</v>
      </c>
      <c r="D61" s="140">
        <v>1.738</v>
      </c>
      <c r="E61" s="141">
        <v>0.63800000000000001</v>
      </c>
      <c r="F61" s="142">
        <v>0.52800000000000002</v>
      </c>
      <c r="G61" s="174">
        <v>48.51</v>
      </c>
      <c r="H61" s="174">
        <v>2.56</v>
      </c>
      <c r="I61" s="180">
        <v>3.7</v>
      </c>
      <c r="J61" s="41">
        <v>3.4000000000000002E-2</v>
      </c>
    </row>
    <row r="62" spans="1:10" ht="27.75" customHeight="1" x14ac:dyDescent="0.25">
      <c r="A62" s="17" t="s">
        <v>414</v>
      </c>
      <c r="B62" s="25"/>
      <c r="C62" s="181">
        <v>0</v>
      </c>
      <c r="D62" s="140">
        <v>1.819</v>
      </c>
      <c r="E62" s="141">
        <v>0.221</v>
      </c>
      <c r="F62" s="142">
        <v>1.2999999999999999E-2</v>
      </c>
      <c r="G62" s="174">
        <v>4.29</v>
      </c>
      <c r="H62" s="174">
        <v>1.07</v>
      </c>
      <c r="I62" s="180">
        <v>2.12</v>
      </c>
      <c r="J62" s="41">
        <v>5.8000000000000003E-2</v>
      </c>
    </row>
    <row r="63" spans="1:10" ht="27.75" customHeight="1" x14ac:dyDescent="0.25">
      <c r="A63" s="17" t="s">
        <v>415</v>
      </c>
      <c r="B63" s="25"/>
      <c r="C63" s="181">
        <v>0</v>
      </c>
      <c r="D63" s="140">
        <v>1.76</v>
      </c>
      <c r="E63" s="141">
        <v>0.19600000000000001</v>
      </c>
      <c r="F63" s="142">
        <v>1.0999999999999999E-2</v>
      </c>
      <c r="G63" s="174">
        <v>4.8099999999999996</v>
      </c>
      <c r="H63" s="174">
        <v>1.87</v>
      </c>
      <c r="I63" s="180">
        <v>2.82</v>
      </c>
      <c r="J63" s="41">
        <v>5.8999999999999997E-2</v>
      </c>
    </row>
    <row r="64" spans="1:10" ht="27.75" customHeight="1" x14ac:dyDescent="0.25">
      <c r="A64" s="17" t="s">
        <v>416</v>
      </c>
      <c r="B64" s="25"/>
      <c r="C64" s="181">
        <v>0</v>
      </c>
      <c r="D64" s="140">
        <v>1.2150000000000001</v>
      </c>
      <c r="E64" s="141">
        <v>0.115</v>
      </c>
      <c r="F64" s="142">
        <v>6.0000000000000001E-3</v>
      </c>
      <c r="G64" s="174">
        <v>48.51</v>
      </c>
      <c r="H64" s="174">
        <v>2.56</v>
      </c>
      <c r="I64" s="180">
        <v>3.7</v>
      </c>
      <c r="J64" s="41">
        <v>3.4000000000000002E-2</v>
      </c>
    </row>
    <row r="65" spans="1:10" ht="27.75" customHeight="1" x14ac:dyDescent="0.25">
      <c r="A65" s="172" t="s">
        <v>417</v>
      </c>
      <c r="B65" s="25"/>
      <c r="C65" s="181" t="s">
        <v>124</v>
      </c>
      <c r="D65" s="143">
        <v>8.032</v>
      </c>
      <c r="E65" s="144">
        <v>0.91800000000000004</v>
      </c>
      <c r="F65" s="142">
        <v>0.63500000000000001</v>
      </c>
      <c r="G65" s="175"/>
      <c r="H65" s="175"/>
      <c r="I65" s="179"/>
      <c r="J65" s="42"/>
    </row>
    <row r="66" spans="1:10" ht="27.75" customHeight="1" x14ac:dyDescent="0.25">
      <c r="A66" s="172" t="s">
        <v>418</v>
      </c>
      <c r="B66" s="25"/>
      <c r="C66" s="181" t="s">
        <v>127</v>
      </c>
      <c r="D66" s="140">
        <v>-2.5259999999999998</v>
      </c>
      <c r="E66" s="141">
        <v>-0.31900000000000001</v>
      </c>
      <c r="F66" s="142">
        <v>-0.02</v>
      </c>
      <c r="G66" s="174">
        <v>0</v>
      </c>
      <c r="H66" s="175"/>
      <c r="I66" s="179"/>
      <c r="J66" s="42"/>
    </row>
    <row r="67" spans="1:10" ht="27.75" customHeight="1" x14ac:dyDescent="0.25">
      <c r="A67" s="172" t="s">
        <v>419</v>
      </c>
      <c r="B67" s="25"/>
      <c r="C67" s="181">
        <v>0</v>
      </c>
      <c r="D67" s="140">
        <v>-2.4950000000000001</v>
      </c>
      <c r="E67" s="141">
        <v>-0.308</v>
      </c>
      <c r="F67" s="142">
        <v>-1.9E-2</v>
      </c>
      <c r="G67" s="174">
        <v>0</v>
      </c>
      <c r="H67" s="175"/>
      <c r="I67" s="179"/>
      <c r="J67" s="42"/>
    </row>
    <row r="68" spans="1:10" ht="27.75" customHeight="1" x14ac:dyDescent="0.25">
      <c r="A68" s="172" t="s">
        <v>420</v>
      </c>
      <c r="B68" s="25"/>
      <c r="C68" s="181">
        <v>0</v>
      </c>
      <c r="D68" s="140">
        <v>-2.5259999999999998</v>
      </c>
      <c r="E68" s="141">
        <v>-0.31900000000000001</v>
      </c>
      <c r="F68" s="142">
        <v>-0.02</v>
      </c>
      <c r="G68" s="174">
        <v>0</v>
      </c>
      <c r="H68" s="175"/>
      <c r="I68" s="179"/>
      <c r="J68" s="41">
        <v>8.3000000000000004E-2</v>
      </c>
    </row>
    <row r="69" spans="1:10" ht="27.75" customHeight="1" x14ac:dyDescent="0.25">
      <c r="A69" s="172" t="s">
        <v>421</v>
      </c>
      <c r="B69" s="25"/>
      <c r="C69" s="181">
        <v>0</v>
      </c>
      <c r="D69" s="140">
        <v>-2.4950000000000001</v>
      </c>
      <c r="E69" s="141">
        <v>-0.308</v>
      </c>
      <c r="F69" s="142">
        <v>-1.9E-2</v>
      </c>
      <c r="G69" s="174">
        <v>0</v>
      </c>
      <c r="H69" s="175"/>
      <c r="I69" s="179"/>
      <c r="J69" s="41">
        <v>7.8E-2</v>
      </c>
    </row>
    <row r="70" spans="1:10" ht="27.75" customHeight="1" x14ac:dyDescent="0.25">
      <c r="A70" s="172" t="s">
        <v>422</v>
      </c>
      <c r="B70" s="25"/>
      <c r="C70" s="181">
        <v>0</v>
      </c>
      <c r="D70" s="140">
        <v>-2.3660000000000001</v>
      </c>
      <c r="E70" s="141">
        <v>-0.25700000000000001</v>
      </c>
      <c r="F70" s="142">
        <v>-1.4E-2</v>
      </c>
      <c r="G70" s="174">
        <v>43.87</v>
      </c>
      <c r="H70" s="175"/>
      <c r="I70" s="179"/>
      <c r="J70" s="41">
        <v>9.0999999999999998E-2</v>
      </c>
    </row>
    <row r="71" spans="1:10" ht="27.75" customHeight="1" x14ac:dyDescent="0.25">
      <c r="A71" s="172" t="s">
        <v>423</v>
      </c>
      <c r="B71" s="25"/>
      <c r="C71" s="181" t="s">
        <v>114</v>
      </c>
      <c r="D71" s="140">
        <v>3.0129999999999999</v>
      </c>
      <c r="E71" s="141">
        <v>0.64400000000000002</v>
      </c>
      <c r="F71" s="142">
        <v>0.32200000000000001</v>
      </c>
      <c r="G71" s="174">
        <v>1.4</v>
      </c>
      <c r="H71" s="175"/>
      <c r="I71" s="179"/>
      <c r="J71" s="42"/>
    </row>
    <row r="72" spans="1:10" ht="27.75" customHeight="1" x14ac:dyDescent="0.25">
      <c r="A72" s="172" t="s">
        <v>424</v>
      </c>
      <c r="B72" s="25"/>
      <c r="C72" s="181">
        <v>2</v>
      </c>
      <c r="D72" s="140">
        <v>3.0129999999999999</v>
      </c>
      <c r="E72" s="141">
        <v>0.64400000000000002</v>
      </c>
      <c r="F72" s="142">
        <v>0.32200000000000001</v>
      </c>
      <c r="G72" s="175"/>
      <c r="H72" s="175"/>
      <c r="I72" s="179"/>
      <c r="J72" s="42"/>
    </row>
    <row r="73" spans="1:10" ht="27.75" customHeight="1" x14ac:dyDescent="0.25">
      <c r="A73" s="172" t="s">
        <v>425</v>
      </c>
      <c r="B73" s="25"/>
      <c r="C73" s="181" t="s">
        <v>116</v>
      </c>
      <c r="D73" s="140">
        <v>2.65</v>
      </c>
      <c r="E73" s="141">
        <v>0.59799999999999998</v>
      </c>
      <c r="F73" s="142">
        <v>0.31900000000000001</v>
      </c>
      <c r="G73" s="174">
        <v>2.67</v>
      </c>
      <c r="H73" s="175"/>
      <c r="I73" s="179"/>
      <c r="J73" s="42"/>
    </row>
    <row r="74" spans="1:10" ht="27.75" customHeight="1" x14ac:dyDescent="0.25">
      <c r="A74" s="172" t="s">
        <v>426</v>
      </c>
      <c r="B74" s="25"/>
      <c r="C74" s="181">
        <v>4</v>
      </c>
      <c r="D74" s="140">
        <v>2.65</v>
      </c>
      <c r="E74" s="141">
        <v>0.59799999999999998</v>
      </c>
      <c r="F74" s="142">
        <v>0.31900000000000001</v>
      </c>
      <c r="G74" s="175"/>
      <c r="H74" s="175"/>
      <c r="I74" s="179"/>
      <c r="J74" s="42"/>
    </row>
    <row r="75" spans="1:10" ht="27.75" customHeight="1" x14ac:dyDescent="0.25">
      <c r="A75" s="172" t="s">
        <v>427</v>
      </c>
      <c r="B75" s="25"/>
      <c r="C75" s="181">
        <v>0</v>
      </c>
      <c r="D75" s="140">
        <v>2</v>
      </c>
      <c r="E75" s="141">
        <v>0.50800000000000001</v>
      </c>
      <c r="F75" s="142">
        <v>0.314</v>
      </c>
      <c r="G75" s="174">
        <v>4.0199999999999996</v>
      </c>
      <c r="H75" s="174">
        <v>1</v>
      </c>
      <c r="I75" s="180">
        <v>1.98</v>
      </c>
      <c r="J75" s="41">
        <v>5.3999999999999999E-2</v>
      </c>
    </row>
    <row r="76" spans="1:10" ht="27.75" customHeight="1" x14ac:dyDescent="0.25">
      <c r="A76" s="172" t="s">
        <v>428</v>
      </c>
      <c r="B76" s="25"/>
      <c r="C76" s="181">
        <v>0</v>
      </c>
      <c r="D76" s="140">
        <v>2.077</v>
      </c>
      <c r="E76" s="141">
        <v>0.61699999999999999</v>
      </c>
      <c r="F76" s="142">
        <v>0.44400000000000001</v>
      </c>
      <c r="G76" s="174">
        <v>4.5</v>
      </c>
      <c r="H76" s="174">
        <v>1.75</v>
      </c>
      <c r="I76" s="180">
        <v>2.64</v>
      </c>
      <c r="J76" s="41">
        <v>5.5E-2</v>
      </c>
    </row>
    <row r="77" spans="1:10" ht="27.75" customHeight="1" x14ac:dyDescent="0.25">
      <c r="A77" s="172" t="s">
        <v>429</v>
      </c>
      <c r="B77" s="25"/>
      <c r="C77" s="181">
        <v>0</v>
      </c>
      <c r="D77" s="140">
        <v>1.623</v>
      </c>
      <c r="E77" s="141">
        <v>0.59499999999999997</v>
      </c>
      <c r="F77" s="142">
        <v>0.49299999999999999</v>
      </c>
      <c r="G77" s="174">
        <v>45.31</v>
      </c>
      <c r="H77" s="174">
        <v>2.39</v>
      </c>
      <c r="I77" s="180">
        <v>3.46</v>
      </c>
      <c r="J77" s="41">
        <v>3.2000000000000001E-2</v>
      </c>
    </row>
    <row r="78" spans="1:10" ht="27.75" customHeight="1" x14ac:dyDescent="0.25">
      <c r="A78" s="17" t="s">
        <v>430</v>
      </c>
      <c r="B78" s="25"/>
      <c r="C78" s="181">
        <v>0</v>
      </c>
      <c r="D78" s="140">
        <v>1.698</v>
      </c>
      <c r="E78" s="141">
        <v>0.20699999999999999</v>
      </c>
      <c r="F78" s="142">
        <v>1.2E-2</v>
      </c>
      <c r="G78" s="174">
        <v>4.0199999999999996</v>
      </c>
      <c r="H78" s="174">
        <v>1</v>
      </c>
      <c r="I78" s="180">
        <v>1.98</v>
      </c>
      <c r="J78" s="41">
        <v>5.3999999999999999E-2</v>
      </c>
    </row>
    <row r="79" spans="1:10" ht="27.75" customHeight="1" x14ac:dyDescent="0.25">
      <c r="A79" s="17" t="s">
        <v>431</v>
      </c>
      <c r="B79" s="25"/>
      <c r="C79" s="181">
        <v>0</v>
      </c>
      <c r="D79" s="140">
        <v>1.643</v>
      </c>
      <c r="E79" s="141">
        <v>0.183</v>
      </c>
      <c r="F79" s="142">
        <v>0.01</v>
      </c>
      <c r="G79" s="174">
        <v>4.5</v>
      </c>
      <c r="H79" s="174">
        <v>1.75</v>
      </c>
      <c r="I79" s="180">
        <v>2.64</v>
      </c>
      <c r="J79" s="41">
        <v>5.5E-2</v>
      </c>
    </row>
    <row r="80" spans="1:10" ht="27.75" customHeight="1" x14ac:dyDescent="0.25">
      <c r="A80" s="17" t="s">
        <v>432</v>
      </c>
      <c r="B80" s="25"/>
      <c r="C80" s="181">
        <v>0</v>
      </c>
      <c r="D80" s="140">
        <v>1.1339999999999999</v>
      </c>
      <c r="E80" s="141">
        <v>0.107</v>
      </c>
      <c r="F80" s="142">
        <v>5.0000000000000001E-3</v>
      </c>
      <c r="G80" s="174">
        <v>45.31</v>
      </c>
      <c r="H80" s="174">
        <v>2.39</v>
      </c>
      <c r="I80" s="180">
        <v>3.46</v>
      </c>
      <c r="J80" s="41">
        <v>3.2000000000000001E-2</v>
      </c>
    </row>
    <row r="81" spans="1:10" ht="27.75" customHeight="1" x14ac:dyDescent="0.25">
      <c r="A81" s="172" t="s">
        <v>433</v>
      </c>
      <c r="B81" s="25"/>
      <c r="C81" s="181" t="s">
        <v>124</v>
      </c>
      <c r="D81" s="143">
        <v>7.5</v>
      </c>
      <c r="E81" s="144">
        <v>0.85699999999999998</v>
      </c>
      <c r="F81" s="142">
        <v>0.59299999999999997</v>
      </c>
      <c r="G81" s="175"/>
      <c r="H81" s="175"/>
      <c r="I81" s="179"/>
      <c r="J81" s="42"/>
    </row>
    <row r="82" spans="1:10" ht="27.75" customHeight="1" x14ac:dyDescent="0.25">
      <c r="A82" s="172" t="s">
        <v>434</v>
      </c>
      <c r="B82" s="25"/>
      <c r="C82" s="181" t="s">
        <v>127</v>
      </c>
      <c r="D82" s="140">
        <v>-2.359</v>
      </c>
      <c r="E82" s="141">
        <v>-0.29799999999999999</v>
      </c>
      <c r="F82" s="142">
        <v>-1.7999999999999999E-2</v>
      </c>
      <c r="G82" s="174">
        <v>0</v>
      </c>
      <c r="H82" s="175"/>
      <c r="I82" s="179"/>
      <c r="J82" s="42"/>
    </row>
    <row r="83" spans="1:10" ht="27.75" customHeight="1" x14ac:dyDescent="0.25">
      <c r="A83" s="172" t="s">
        <v>435</v>
      </c>
      <c r="B83" s="25"/>
      <c r="C83" s="181">
        <v>0</v>
      </c>
      <c r="D83" s="140">
        <v>-2.33</v>
      </c>
      <c r="E83" s="141">
        <v>-0.28799999999999998</v>
      </c>
      <c r="F83" s="142">
        <v>-1.7000000000000001E-2</v>
      </c>
      <c r="G83" s="174">
        <v>0</v>
      </c>
      <c r="H83" s="175"/>
      <c r="I83" s="179"/>
      <c r="J83" s="42"/>
    </row>
    <row r="84" spans="1:10" ht="27.75" customHeight="1" x14ac:dyDescent="0.25">
      <c r="A84" s="172" t="s">
        <v>436</v>
      </c>
      <c r="B84" s="25"/>
      <c r="C84" s="181">
        <v>0</v>
      </c>
      <c r="D84" s="140">
        <v>-2.359</v>
      </c>
      <c r="E84" s="141">
        <v>-0.29799999999999999</v>
      </c>
      <c r="F84" s="142">
        <v>-1.7999999999999999E-2</v>
      </c>
      <c r="G84" s="174">
        <v>0</v>
      </c>
      <c r="H84" s="175"/>
      <c r="I84" s="179"/>
      <c r="J84" s="41">
        <v>7.6999999999999999E-2</v>
      </c>
    </row>
    <row r="85" spans="1:10" ht="27.75" customHeight="1" x14ac:dyDescent="0.25">
      <c r="A85" s="172" t="s">
        <v>437</v>
      </c>
      <c r="B85" s="25"/>
      <c r="C85" s="181">
        <v>0</v>
      </c>
      <c r="D85" s="140">
        <v>-2.33</v>
      </c>
      <c r="E85" s="141">
        <v>-0.28799999999999998</v>
      </c>
      <c r="F85" s="142">
        <v>-1.7000000000000001E-2</v>
      </c>
      <c r="G85" s="174">
        <v>0</v>
      </c>
      <c r="H85" s="175"/>
      <c r="I85" s="179"/>
      <c r="J85" s="41">
        <v>7.2999999999999995E-2</v>
      </c>
    </row>
    <row r="86" spans="1:10" ht="27.75" customHeight="1" x14ac:dyDescent="0.25">
      <c r="A86" s="172" t="s">
        <v>438</v>
      </c>
      <c r="B86" s="25"/>
      <c r="C86" s="181">
        <v>0</v>
      </c>
      <c r="D86" s="140">
        <v>-2.2090000000000001</v>
      </c>
      <c r="E86" s="141">
        <v>-0.24</v>
      </c>
      <c r="F86" s="142">
        <v>-1.2999999999999999E-2</v>
      </c>
      <c r="G86" s="174">
        <v>40.97</v>
      </c>
      <c r="H86" s="175"/>
      <c r="I86" s="179"/>
      <c r="J86" s="41">
        <v>8.5000000000000006E-2</v>
      </c>
    </row>
    <row r="87" spans="1:10" ht="27.75" customHeight="1" x14ac:dyDescent="0.25">
      <c r="A87" s="172" t="s">
        <v>439</v>
      </c>
      <c r="B87" s="25"/>
      <c r="C87" s="181" t="s">
        <v>114</v>
      </c>
      <c r="D87" s="140">
        <v>2.2410000000000001</v>
      </c>
      <c r="E87" s="141">
        <v>0.47899999999999998</v>
      </c>
      <c r="F87" s="142">
        <v>0.24</v>
      </c>
      <c r="G87" s="174">
        <v>1.08</v>
      </c>
      <c r="H87" s="175"/>
      <c r="I87" s="179"/>
      <c r="J87" s="42"/>
    </row>
    <row r="88" spans="1:10" ht="27.75" customHeight="1" x14ac:dyDescent="0.25">
      <c r="A88" s="172" t="s">
        <v>440</v>
      </c>
      <c r="B88" s="25"/>
      <c r="C88" s="181">
        <v>2</v>
      </c>
      <c r="D88" s="140">
        <v>2.2410000000000001</v>
      </c>
      <c r="E88" s="141">
        <v>0.47899999999999998</v>
      </c>
      <c r="F88" s="142">
        <v>0.24</v>
      </c>
      <c r="G88" s="175"/>
      <c r="H88" s="175"/>
      <c r="I88" s="179"/>
      <c r="J88" s="42"/>
    </row>
    <row r="89" spans="1:10" ht="27.75" customHeight="1" x14ac:dyDescent="0.25">
      <c r="A89" s="172" t="s">
        <v>441</v>
      </c>
      <c r="B89" s="25"/>
      <c r="C89" s="181" t="s">
        <v>116</v>
      </c>
      <c r="D89" s="140">
        <v>1.9710000000000001</v>
      </c>
      <c r="E89" s="141">
        <v>0.44500000000000001</v>
      </c>
      <c r="F89" s="142">
        <v>0.23799999999999999</v>
      </c>
      <c r="G89" s="174">
        <v>2.02</v>
      </c>
      <c r="H89" s="175"/>
      <c r="I89" s="179"/>
      <c r="J89" s="42"/>
    </row>
    <row r="90" spans="1:10" ht="27.75" customHeight="1" x14ac:dyDescent="0.25">
      <c r="A90" s="172" t="s">
        <v>442</v>
      </c>
      <c r="B90" s="25"/>
      <c r="C90" s="181">
        <v>4</v>
      </c>
      <c r="D90" s="140">
        <v>1.9710000000000001</v>
      </c>
      <c r="E90" s="141">
        <v>0.44500000000000001</v>
      </c>
      <c r="F90" s="142">
        <v>0.23799999999999999</v>
      </c>
      <c r="G90" s="175"/>
      <c r="H90" s="175"/>
      <c r="I90" s="179"/>
      <c r="J90" s="42"/>
    </row>
    <row r="91" spans="1:10" ht="27.75" customHeight="1" x14ac:dyDescent="0.25">
      <c r="A91" s="172" t="s">
        <v>443</v>
      </c>
      <c r="B91" s="25"/>
      <c r="C91" s="181">
        <v>0</v>
      </c>
      <c r="D91" s="140">
        <v>1.4870000000000001</v>
      </c>
      <c r="E91" s="141">
        <v>0.378</v>
      </c>
      <c r="F91" s="142">
        <v>0.23300000000000001</v>
      </c>
      <c r="G91" s="174">
        <v>3.03</v>
      </c>
      <c r="H91" s="174">
        <v>0.74</v>
      </c>
      <c r="I91" s="180">
        <v>1.47</v>
      </c>
      <c r="J91" s="41">
        <v>0.04</v>
      </c>
    </row>
    <row r="92" spans="1:10" ht="27.75" customHeight="1" x14ac:dyDescent="0.25">
      <c r="A92" s="172" t="s">
        <v>444</v>
      </c>
      <c r="B92" s="25"/>
      <c r="C92" s="181">
        <v>0</v>
      </c>
      <c r="D92" s="140">
        <v>1.5449999999999999</v>
      </c>
      <c r="E92" s="141">
        <v>0.45900000000000002</v>
      </c>
      <c r="F92" s="142">
        <v>0.33</v>
      </c>
      <c r="G92" s="174">
        <v>3.39</v>
      </c>
      <c r="H92" s="174">
        <v>1.3</v>
      </c>
      <c r="I92" s="180">
        <v>1.96</v>
      </c>
      <c r="J92" s="41">
        <v>4.1000000000000002E-2</v>
      </c>
    </row>
    <row r="93" spans="1:10" ht="27.75" customHeight="1" x14ac:dyDescent="0.25">
      <c r="A93" s="172" t="s">
        <v>445</v>
      </c>
      <c r="B93" s="25"/>
      <c r="C93" s="181">
        <v>0</v>
      </c>
      <c r="D93" s="140">
        <v>1.2070000000000001</v>
      </c>
      <c r="E93" s="141">
        <v>0.443</v>
      </c>
      <c r="F93" s="142">
        <v>0.36699999999999999</v>
      </c>
      <c r="G93" s="174">
        <v>33.74</v>
      </c>
      <c r="H93" s="174">
        <v>1.78</v>
      </c>
      <c r="I93" s="180">
        <v>2.57</v>
      </c>
      <c r="J93" s="41">
        <v>2.4E-2</v>
      </c>
    </row>
    <row r="94" spans="1:10" ht="27.75" customHeight="1" x14ac:dyDescent="0.25">
      <c r="A94" s="17" t="s">
        <v>446</v>
      </c>
      <c r="B94" s="25"/>
      <c r="C94" s="181">
        <v>0</v>
      </c>
      <c r="D94" s="140">
        <v>1.2629999999999999</v>
      </c>
      <c r="E94" s="141">
        <v>0.154</v>
      </c>
      <c r="F94" s="142">
        <v>8.9999999999999993E-3</v>
      </c>
      <c r="G94" s="174">
        <v>3.03</v>
      </c>
      <c r="H94" s="174">
        <v>0.74</v>
      </c>
      <c r="I94" s="180">
        <v>1.47</v>
      </c>
      <c r="J94" s="41">
        <v>0.04</v>
      </c>
    </row>
    <row r="95" spans="1:10" ht="27.75" customHeight="1" x14ac:dyDescent="0.25">
      <c r="A95" s="17" t="s">
        <v>447</v>
      </c>
      <c r="B95" s="25"/>
      <c r="C95" s="181">
        <v>0</v>
      </c>
      <c r="D95" s="140">
        <v>1.222</v>
      </c>
      <c r="E95" s="141">
        <v>0.13600000000000001</v>
      </c>
      <c r="F95" s="142">
        <v>8.0000000000000002E-3</v>
      </c>
      <c r="G95" s="174">
        <v>3.39</v>
      </c>
      <c r="H95" s="174">
        <v>1.3</v>
      </c>
      <c r="I95" s="180">
        <v>1.96</v>
      </c>
      <c r="J95" s="41">
        <v>4.1000000000000002E-2</v>
      </c>
    </row>
    <row r="96" spans="1:10" ht="27.75" customHeight="1" x14ac:dyDescent="0.25">
      <c r="A96" s="17" t="s">
        <v>448</v>
      </c>
      <c r="B96" s="25"/>
      <c r="C96" s="181">
        <v>0</v>
      </c>
      <c r="D96" s="140">
        <v>0.84399999999999997</v>
      </c>
      <c r="E96" s="141">
        <v>0.08</v>
      </c>
      <c r="F96" s="142">
        <v>4.0000000000000001E-3</v>
      </c>
      <c r="G96" s="174">
        <v>33.74</v>
      </c>
      <c r="H96" s="174">
        <v>1.78</v>
      </c>
      <c r="I96" s="180">
        <v>2.57</v>
      </c>
      <c r="J96" s="41">
        <v>2.4E-2</v>
      </c>
    </row>
    <row r="97" spans="1:10" ht="27.75" customHeight="1" x14ac:dyDescent="0.25">
      <c r="A97" s="172" t="s">
        <v>449</v>
      </c>
      <c r="B97" s="25"/>
      <c r="C97" s="181" t="s">
        <v>124</v>
      </c>
      <c r="D97" s="143">
        <v>5.5780000000000003</v>
      </c>
      <c r="E97" s="144">
        <v>0.63800000000000001</v>
      </c>
      <c r="F97" s="142">
        <v>0.441</v>
      </c>
      <c r="G97" s="175"/>
      <c r="H97" s="175"/>
      <c r="I97" s="179"/>
      <c r="J97" s="42"/>
    </row>
    <row r="98" spans="1:10" ht="27.75" customHeight="1" x14ac:dyDescent="0.25">
      <c r="A98" s="172" t="s">
        <v>450</v>
      </c>
      <c r="B98" s="25"/>
      <c r="C98" s="181" t="s">
        <v>127</v>
      </c>
      <c r="D98" s="140">
        <v>-1.7549999999999999</v>
      </c>
      <c r="E98" s="141">
        <v>-0.222</v>
      </c>
      <c r="F98" s="142">
        <v>-1.4E-2</v>
      </c>
      <c r="G98" s="174">
        <v>0</v>
      </c>
      <c r="H98" s="175"/>
      <c r="I98" s="179"/>
      <c r="J98" s="42"/>
    </row>
    <row r="99" spans="1:10" ht="27.75" customHeight="1" x14ac:dyDescent="0.25">
      <c r="A99" s="172" t="s">
        <v>451</v>
      </c>
      <c r="B99" s="25"/>
      <c r="C99" s="181">
        <v>0</v>
      </c>
      <c r="D99" s="140">
        <v>-1.7330000000000001</v>
      </c>
      <c r="E99" s="141">
        <v>-0.214</v>
      </c>
      <c r="F99" s="142">
        <v>-1.2999999999999999E-2</v>
      </c>
      <c r="G99" s="174">
        <v>0</v>
      </c>
      <c r="H99" s="175"/>
      <c r="I99" s="179"/>
      <c r="J99" s="42"/>
    </row>
    <row r="100" spans="1:10" ht="27.75" customHeight="1" x14ac:dyDescent="0.25">
      <c r="A100" s="172" t="s">
        <v>452</v>
      </c>
      <c r="B100" s="25"/>
      <c r="C100" s="181">
        <v>0</v>
      </c>
      <c r="D100" s="140">
        <v>-1.7549999999999999</v>
      </c>
      <c r="E100" s="141">
        <v>-0.222</v>
      </c>
      <c r="F100" s="142">
        <v>-1.4E-2</v>
      </c>
      <c r="G100" s="174">
        <v>0</v>
      </c>
      <c r="H100" s="175"/>
      <c r="I100" s="179"/>
      <c r="J100" s="41">
        <v>5.7000000000000002E-2</v>
      </c>
    </row>
    <row r="101" spans="1:10" ht="27.75" customHeight="1" x14ac:dyDescent="0.25">
      <c r="A101" s="172" t="s">
        <v>453</v>
      </c>
      <c r="B101" s="25"/>
      <c r="C101" s="181">
        <v>0</v>
      </c>
      <c r="D101" s="140">
        <v>-1.7330000000000001</v>
      </c>
      <c r="E101" s="141">
        <v>-0.214</v>
      </c>
      <c r="F101" s="142">
        <v>-1.2999999999999999E-2</v>
      </c>
      <c r="G101" s="174">
        <v>0</v>
      </c>
      <c r="H101" s="175"/>
      <c r="I101" s="179"/>
      <c r="J101" s="41">
        <v>5.3999999999999999E-2</v>
      </c>
    </row>
    <row r="102" spans="1:10" ht="27.75" customHeight="1" x14ac:dyDescent="0.25">
      <c r="A102" s="172" t="s">
        <v>454</v>
      </c>
      <c r="B102" s="25"/>
      <c r="C102" s="181">
        <v>0</v>
      </c>
      <c r="D102" s="140">
        <v>-1.643</v>
      </c>
      <c r="E102" s="141">
        <v>-0.17899999999999999</v>
      </c>
      <c r="F102" s="142">
        <v>-0.01</v>
      </c>
      <c r="G102" s="174">
        <v>30.47</v>
      </c>
      <c r="H102" s="175"/>
      <c r="I102" s="179"/>
      <c r="J102" s="41">
        <v>6.3E-2</v>
      </c>
    </row>
    <row r="103" spans="1:10" ht="27.75" customHeight="1" x14ac:dyDescent="0.25">
      <c r="A103" s="172" t="s">
        <v>455</v>
      </c>
      <c r="B103" s="25"/>
      <c r="C103" s="181" t="s">
        <v>114</v>
      </c>
      <c r="D103" s="140">
        <v>0.77400000000000002</v>
      </c>
      <c r="E103" s="141">
        <v>0.16500000000000001</v>
      </c>
      <c r="F103" s="142">
        <v>8.3000000000000004E-2</v>
      </c>
      <c r="G103" s="174">
        <v>0.48</v>
      </c>
      <c r="H103" s="175"/>
      <c r="I103" s="179"/>
      <c r="J103" s="42"/>
    </row>
    <row r="104" spans="1:10" ht="27.75" customHeight="1" x14ac:dyDescent="0.25">
      <c r="A104" s="172" t="s">
        <v>456</v>
      </c>
      <c r="B104" s="25"/>
      <c r="C104" s="181">
        <v>2</v>
      </c>
      <c r="D104" s="140">
        <v>0.77400000000000002</v>
      </c>
      <c r="E104" s="141">
        <v>0.16500000000000001</v>
      </c>
      <c r="F104" s="142">
        <v>8.3000000000000004E-2</v>
      </c>
      <c r="G104" s="175"/>
      <c r="H104" s="175"/>
      <c r="I104" s="179"/>
      <c r="J104" s="42"/>
    </row>
    <row r="105" spans="1:10" ht="27.75" customHeight="1" x14ac:dyDescent="0.25">
      <c r="A105" s="172" t="s">
        <v>457</v>
      </c>
      <c r="B105" s="25"/>
      <c r="C105" s="181" t="s">
        <v>116</v>
      </c>
      <c r="D105" s="140">
        <v>0.68100000000000005</v>
      </c>
      <c r="E105" s="141">
        <v>0.154</v>
      </c>
      <c r="F105" s="142">
        <v>8.2000000000000003E-2</v>
      </c>
      <c r="G105" s="174">
        <v>0.8</v>
      </c>
      <c r="H105" s="175"/>
      <c r="I105" s="179"/>
      <c r="J105" s="42"/>
    </row>
    <row r="106" spans="1:10" ht="27.75" customHeight="1" x14ac:dyDescent="0.25">
      <c r="A106" s="172" t="s">
        <v>458</v>
      </c>
      <c r="B106" s="25"/>
      <c r="C106" s="181">
        <v>4</v>
      </c>
      <c r="D106" s="140">
        <v>0.68100000000000005</v>
      </c>
      <c r="E106" s="141">
        <v>0.154</v>
      </c>
      <c r="F106" s="142">
        <v>8.2000000000000003E-2</v>
      </c>
      <c r="G106" s="175"/>
      <c r="H106" s="175"/>
      <c r="I106" s="179"/>
      <c r="J106" s="42"/>
    </row>
    <row r="107" spans="1:10" ht="27.75" customHeight="1" x14ac:dyDescent="0.25">
      <c r="A107" s="172" t="s">
        <v>459</v>
      </c>
      <c r="B107" s="25"/>
      <c r="C107" s="181">
        <v>0</v>
      </c>
      <c r="D107" s="140">
        <v>0.51400000000000001</v>
      </c>
      <c r="E107" s="141">
        <v>0.13</v>
      </c>
      <c r="F107" s="142">
        <v>8.1000000000000003E-2</v>
      </c>
      <c r="G107" s="174">
        <v>1.1499999999999999</v>
      </c>
      <c r="H107" s="174">
        <v>0.26</v>
      </c>
      <c r="I107" s="180">
        <v>0.51</v>
      </c>
      <c r="J107" s="41">
        <v>1.4E-2</v>
      </c>
    </row>
    <row r="108" spans="1:10" ht="27.75" customHeight="1" x14ac:dyDescent="0.25">
      <c r="A108" s="172" t="s">
        <v>460</v>
      </c>
      <c r="B108" s="25"/>
      <c r="C108" s="181">
        <v>0</v>
      </c>
      <c r="D108" s="140">
        <v>0.53400000000000003</v>
      </c>
      <c r="E108" s="141">
        <v>0.158</v>
      </c>
      <c r="F108" s="142">
        <v>0.114</v>
      </c>
      <c r="G108" s="174">
        <v>1.27</v>
      </c>
      <c r="H108" s="174">
        <v>0.45</v>
      </c>
      <c r="I108" s="180">
        <v>0.68</v>
      </c>
      <c r="J108" s="41">
        <v>1.4E-2</v>
      </c>
    </row>
    <row r="109" spans="1:10" ht="27.75" customHeight="1" x14ac:dyDescent="0.25">
      <c r="A109" s="172" t="s">
        <v>461</v>
      </c>
      <c r="B109" s="25"/>
      <c r="C109" s="181">
        <v>0</v>
      </c>
      <c r="D109" s="140">
        <v>0.41699999999999998</v>
      </c>
      <c r="E109" s="141">
        <v>0.153</v>
      </c>
      <c r="F109" s="142">
        <v>0.127</v>
      </c>
      <c r="G109" s="174">
        <v>11.76</v>
      </c>
      <c r="H109" s="174">
        <v>0.61</v>
      </c>
      <c r="I109" s="180">
        <v>0.89</v>
      </c>
      <c r="J109" s="41">
        <v>8.0000000000000002E-3</v>
      </c>
    </row>
    <row r="110" spans="1:10" ht="27.75" customHeight="1" x14ac:dyDescent="0.25">
      <c r="A110" s="17" t="s">
        <v>462</v>
      </c>
      <c r="B110" s="25"/>
      <c r="C110" s="181">
        <v>0</v>
      </c>
      <c r="D110" s="140">
        <v>0.436</v>
      </c>
      <c r="E110" s="141">
        <v>5.2999999999999999E-2</v>
      </c>
      <c r="F110" s="142">
        <v>3.0000000000000001E-3</v>
      </c>
      <c r="G110" s="174">
        <v>1.1499999999999999</v>
      </c>
      <c r="H110" s="174">
        <v>0.26</v>
      </c>
      <c r="I110" s="180">
        <v>0.51</v>
      </c>
      <c r="J110" s="41">
        <v>1.4E-2</v>
      </c>
    </row>
    <row r="111" spans="1:10" ht="27.75" customHeight="1" x14ac:dyDescent="0.25">
      <c r="A111" s="17" t="s">
        <v>463</v>
      </c>
      <c r="B111" s="25"/>
      <c r="C111" s="181">
        <v>0</v>
      </c>
      <c r="D111" s="140">
        <v>0.42199999999999999</v>
      </c>
      <c r="E111" s="141">
        <v>4.7E-2</v>
      </c>
      <c r="F111" s="142">
        <v>3.0000000000000001E-3</v>
      </c>
      <c r="G111" s="174">
        <v>1.27</v>
      </c>
      <c r="H111" s="174">
        <v>0.45</v>
      </c>
      <c r="I111" s="180">
        <v>0.68</v>
      </c>
      <c r="J111" s="41">
        <v>1.4E-2</v>
      </c>
    </row>
    <row r="112" spans="1:10" ht="27.75" customHeight="1" x14ac:dyDescent="0.25">
      <c r="A112" s="17" t="s">
        <v>464</v>
      </c>
      <c r="B112" s="25"/>
      <c r="C112" s="181">
        <v>0</v>
      </c>
      <c r="D112" s="140">
        <v>0.29099999999999998</v>
      </c>
      <c r="E112" s="141">
        <v>2.8000000000000001E-2</v>
      </c>
      <c r="F112" s="142">
        <v>1E-3</v>
      </c>
      <c r="G112" s="174">
        <v>11.76</v>
      </c>
      <c r="H112" s="174">
        <v>0.61</v>
      </c>
      <c r="I112" s="180">
        <v>0.89</v>
      </c>
      <c r="J112" s="41">
        <v>8.0000000000000002E-3</v>
      </c>
    </row>
    <row r="113" spans="1:10" ht="27.75" customHeight="1" x14ac:dyDescent="0.25">
      <c r="A113" s="172" t="s">
        <v>465</v>
      </c>
      <c r="B113" s="25"/>
      <c r="C113" s="181" t="s">
        <v>124</v>
      </c>
      <c r="D113" s="143">
        <v>1.927</v>
      </c>
      <c r="E113" s="144">
        <v>0.22</v>
      </c>
      <c r="F113" s="142">
        <v>0.152</v>
      </c>
      <c r="G113" s="175"/>
      <c r="H113" s="175"/>
      <c r="I113" s="179"/>
      <c r="J113" s="42"/>
    </row>
    <row r="114" spans="1:10" ht="27.75" customHeight="1" x14ac:dyDescent="0.25">
      <c r="A114" s="172" t="s">
        <v>466</v>
      </c>
      <c r="B114" s="25"/>
      <c r="C114" s="181" t="s">
        <v>127</v>
      </c>
      <c r="D114" s="140">
        <v>-0.60599999999999998</v>
      </c>
      <c r="E114" s="141">
        <v>-7.6999999999999999E-2</v>
      </c>
      <c r="F114" s="142">
        <v>-5.0000000000000001E-3</v>
      </c>
      <c r="G114" s="174">
        <v>0</v>
      </c>
      <c r="H114" s="175"/>
      <c r="I114" s="179"/>
      <c r="J114" s="42"/>
    </row>
    <row r="115" spans="1:10" ht="27.75" customHeight="1" x14ac:dyDescent="0.25">
      <c r="A115" s="172" t="s">
        <v>467</v>
      </c>
      <c r="B115" s="25"/>
      <c r="C115" s="181">
        <v>0</v>
      </c>
      <c r="D115" s="140">
        <v>-0.59899999999999998</v>
      </c>
      <c r="E115" s="141">
        <v>-7.3999999999999996E-2</v>
      </c>
      <c r="F115" s="142">
        <v>-4.0000000000000001E-3</v>
      </c>
      <c r="G115" s="174">
        <v>0</v>
      </c>
      <c r="H115" s="175"/>
      <c r="I115" s="179"/>
      <c r="J115" s="42"/>
    </row>
    <row r="116" spans="1:10" ht="27.75" customHeight="1" x14ac:dyDescent="0.25">
      <c r="A116" s="172" t="s">
        <v>468</v>
      </c>
      <c r="B116" s="25"/>
      <c r="C116" s="181">
        <v>0</v>
      </c>
      <c r="D116" s="140">
        <v>-0.60599999999999998</v>
      </c>
      <c r="E116" s="141">
        <v>-7.6999999999999999E-2</v>
      </c>
      <c r="F116" s="142">
        <v>-5.0000000000000001E-3</v>
      </c>
      <c r="G116" s="174">
        <v>0</v>
      </c>
      <c r="H116" s="175"/>
      <c r="I116" s="179"/>
      <c r="J116" s="41">
        <v>0.02</v>
      </c>
    </row>
    <row r="117" spans="1:10" ht="27.75" customHeight="1" x14ac:dyDescent="0.25">
      <c r="A117" s="172" t="s">
        <v>469</v>
      </c>
      <c r="B117" s="25"/>
      <c r="C117" s="181">
        <v>0</v>
      </c>
      <c r="D117" s="140">
        <v>-0.59899999999999998</v>
      </c>
      <c r="E117" s="141">
        <v>-7.3999999999999996E-2</v>
      </c>
      <c r="F117" s="142">
        <v>-4.0000000000000001E-3</v>
      </c>
      <c r="G117" s="174">
        <v>0</v>
      </c>
      <c r="H117" s="175"/>
      <c r="I117" s="179"/>
      <c r="J117" s="41">
        <v>1.9E-2</v>
      </c>
    </row>
    <row r="118" spans="1:10" ht="27.75" customHeight="1" x14ac:dyDescent="0.25">
      <c r="A118" s="172" t="s">
        <v>470</v>
      </c>
      <c r="B118" s="25"/>
      <c r="C118" s="181">
        <v>0</v>
      </c>
      <c r="D118" s="140">
        <v>-0.56799999999999995</v>
      </c>
      <c r="E118" s="141">
        <v>-6.2E-2</v>
      </c>
      <c r="F118" s="142">
        <v>-3.0000000000000001E-3</v>
      </c>
      <c r="G118" s="174">
        <v>10.53</v>
      </c>
      <c r="H118" s="175"/>
      <c r="I118" s="179"/>
      <c r="J118" s="41">
        <v>2.1999999999999999E-2</v>
      </c>
    </row>
  </sheetData>
  <mergeCells count="11">
    <mergeCell ref="B8:D8"/>
    <mergeCell ref="C9:D9"/>
    <mergeCell ref="H9:J9"/>
    <mergeCell ref="A2:J2"/>
    <mergeCell ref="A4:D4"/>
    <mergeCell ref="F4:J4"/>
    <mergeCell ref="F5:G5"/>
    <mergeCell ref="F6:G6"/>
    <mergeCell ref="F7:G7"/>
    <mergeCell ref="F8:G8"/>
    <mergeCell ref="F9:G9"/>
  </mergeCells>
  <hyperlinks>
    <hyperlink ref="A1" location="Overview!A1" display="Back to Overview" xr:uid="{00000000-0004-0000-11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M118"/>
  <sheetViews>
    <sheetView zoomScale="70" zoomScaleNormal="70" zoomScaleSheetLayoutView="85" workbookViewId="0">
      <selection activeCell="K2" sqref="K2"/>
    </sheetView>
  </sheetViews>
  <sheetFormatPr defaultColWidth="9.1796875" defaultRowHeight="27.75" customHeight="1" x14ac:dyDescent="0.25"/>
  <cols>
    <col min="1" max="1" width="58" style="2" bestFit="1" customWidth="1"/>
    <col min="2" max="2" width="17.7265625" style="3" customWidth="1"/>
    <col min="3" max="4" width="17.7265625" style="2" customWidth="1"/>
    <col min="5" max="7" width="17.7265625" style="3" customWidth="1"/>
    <col min="8" max="9" width="17.7265625" style="9" customWidth="1"/>
    <col min="10" max="10" width="17.7265625" style="4" customWidth="1"/>
    <col min="11" max="11" width="15.54296875" style="4" customWidth="1"/>
    <col min="12" max="17" width="15.54296875" style="2" customWidth="1"/>
    <col min="18" max="16384" width="9.1796875" style="2"/>
  </cols>
  <sheetData>
    <row r="1" spans="1:13" ht="27.75" customHeight="1" x14ac:dyDescent="0.25">
      <c r="A1" s="51" t="s">
        <v>34</v>
      </c>
      <c r="B1" s="2"/>
      <c r="E1" s="2"/>
      <c r="F1" s="2"/>
      <c r="G1" s="2"/>
      <c r="H1" s="2"/>
      <c r="I1" s="2"/>
      <c r="J1" s="2"/>
      <c r="K1" s="2"/>
    </row>
    <row r="2" spans="1:13" ht="31.5" customHeight="1" x14ac:dyDescent="0.25">
      <c r="A2" s="393" t="str">
        <f>Overview!B4&amp; " - Effective from "&amp;Overview!D4&amp;" - "&amp;Overview!E4&amp;" LDNO tariffs in UKPN LPN Area (GSP Group _C)"</f>
        <v>Southern Electric Power Distribution plc - Effective from 1 April 2021 - Final LDNO tariffs in UKPN LPN Area (GSP Group _C)</v>
      </c>
      <c r="B2" s="393"/>
      <c r="C2" s="393"/>
      <c r="D2" s="393"/>
      <c r="E2" s="393"/>
      <c r="F2" s="393"/>
      <c r="G2" s="393"/>
      <c r="H2" s="393"/>
      <c r="I2" s="393"/>
      <c r="J2" s="393"/>
    </row>
    <row r="3" spans="1:13" ht="8.25" customHeight="1" x14ac:dyDescent="0.25">
      <c r="A3" s="86"/>
      <c r="B3" s="86"/>
      <c r="C3" s="86"/>
      <c r="D3" s="86"/>
      <c r="E3" s="86"/>
      <c r="F3" s="86"/>
      <c r="G3" s="86"/>
      <c r="H3" s="86"/>
      <c r="I3" s="86"/>
      <c r="J3" s="86"/>
    </row>
    <row r="4" spans="1:13" ht="27" customHeight="1" x14ac:dyDescent="0.25">
      <c r="A4" s="326" t="s">
        <v>35</v>
      </c>
      <c r="B4" s="326"/>
      <c r="C4" s="326"/>
      <c r="D4" s="326"/>
      <c r="E4" s="87"/>
      <c r="F4" s="326" t="s">
        <v>36</v>
      </c>
      <c r="G4" s="326"/>
      <c r="H4" s="326"/>
      <c r="I4" s="326"/>
      <c r="J4" s="326"/>
      <c r="L4" s="4"/>
    </row>
    <row r="5" spans="1:13" ht="30" customHeight="1" x14ac:dyDescent="0.25">
      <c r="A5" s="185" t="s">
        <v>37</v>
      </c>
      <c r="B5" s="186" t="s">
        <v>38</v>
      </c>
      <c r="C5" s="187" t="s">
        <v>39</v>
      </c>
      <c r="D5" s="188" t="s">
        <v>40</v>
      </c>
      <c r="E5" s="86"/>
      <c r="F5" s="394"/>
      <c r="G5" s="395"/>
      <c r="H5" s="189" t="s">
        <v>41</v>
      </c>
      <c r="I5" s="190" t="s">
        <v>42</v>
      </c>
      <c r="J5" s="188" t="s">
        <v>40</v>
      </c>
      <c r="K5" s="183"/>
      <c r="L5" s="4"/>
      <c r="M5" s="4"/>
    </row>
    <row r="6" spans="1:13" ht="45" customHeight="1" x14ac:dyDescent="0.25">
      <c r="A6" s="292" t="s">
        <v>43</v>
      </c>
      <c r="B6" s="21" t="s">
        <v>134</v>
      </c>
      <c r="C6" s="300" t="s">
        <v>135</v>
      </c>
      <c r="D6" s="191" t="s">
        <v>46</v>
      </c>
      <c r="E6" s="183"/>
      <c r="F6" s="332" t="s">
        <v>136</v>
      </c>
      <c r="G6" s="332"/>
      <c r="H6" s="21" t="s">
        <v>137</v>
      </c>
      <c r="I6" s="303" t="s">
        <v>138</v>
      </c>
      <c r="J6" s="191" t="s">
        <v>46</v>
      </c>
      <c r="K6" s="183"/>
      <c r="L6" s="4"/>
      <c r="M6" s="4"/>
    </row>
    <row r="7" spans="1:13" ht="45" customHeight="1" x14ac:dyDescent="0.25">
      <c r="A7" s="292" t="s">
        <v>48</v>
      </c>
      <c r="B7" s="294"/>
      <c r="C7" s="213"/>
      <c r="D7" s="303" t="s">
        <v>49</v>
      </c>
      <c r="E7" s="183"/>
      <c r="F7" s="332" t="s">
        <v>47</v>
      </c>
      <c r="G7" s="332"/>
      <c r="H7" s="291" t="s">
        <v>44</v>
      </c>
      <c r="I7" s="303" t="s">
        <v>45</v>
      </c>
      <c r="J7" s="191" t="s">
        <v>46</v>
      </c>
      <c r="K7" s="183"/>
      <c r="L7" s="4"/>
      <c r="M7" s="4"/>
    </row>
    <row r="8" spans="1:13" ht="60" customHeight="1" x14ac:dyDescent="0.25">
      <c r="A8" s="302" t="s">
        <v>52</v>
      </c>
      <c r="B8" s="337" t="s">
        <v>53</v>
      </c>
      <c r="C8" s="338"/>
      <c r="D8" s="339"/>
      <c r="E8" s="183"/>
      <c r="F8" s="332" t="s">
        <v>139</v>
      </c>
      <c r="G8" s="332"/>
      <c r="H8" s="294"/>
      <c r="I8" s="303" t="s">
        <v>51</v>
      </c>
      <c r="J8" s="191" t="s">
        <v>46</v>
      </c>
      <c r="K8" s="183"/>
      <c r="L8" s="4"/>
      <c r="M8" s="4"/>
    </row>
    <row r="9" spans="1:13" s="78" customFormat="1" ht="45" customHeight="1" x14ac:dyDescent="0.25">
      <c r="A9" s="84"/>
      <c r="B9" s="183"/>
      <c r="C9" s="183"/>
      <c r="D9" s="183"/>
      <c r="E9" s="214"/>
      <c r="F9" s="332" t="s">
        <v>140</v>
      </c>
      <c r="G9" s="332"/>
      <c r="H9" s="294"/>
      <c r="I9" s="294"/>
      <c r="J9" s="303" t="s">
        <v>49</v>
      </c>
      <c r="K9" s="183"/>
      <c r="L9" s="50"/>
      <c r="M9" s="50"/>
    </row>
    <row r="10" spans="1:13" ht="18.75" customHeight="1" x14ac:dyDescent="0.25">
      <c r="A10" s="84"/>
      <c r="B10" s="183"/>
      <c r="C10" s="183"/>
      <c r="D10" s="183"/>
      <c r="E10" s="183"/>
      <c r="F10" s="332" t="s">
        <v>52</v>
      </c>
      <c r="G10" s="332"/>
      <c r="H10" s="332" t="s">
        <v>53</v>
      </c>
      <c r="I10" s="332"/>
      <c r="J10" s="332"/>
    </row>
    <row r="13" spans="1:13" ht="78.75" customHeight="1" x14ac:dyDescent="0.25">
      <c r="A13" s="177" t="s">
        <v>54</v>
      </c>
      <c r="B13" s="177" t="s">
        <v>365</v>
      </c>
      <c r="C13" s="178" t="s">
        <v>56</v>
      </c>
      <c r="D13" s="55" t="s">
        <v>57</v>
      </c>
      <c r="E13" s="55" t="s">
        <v>58</v>
      </c>
      <c r="F13" s="55" t="s">
        <v>59</v>
      </c>
      <c r="G13" s="178" t="s">
        <v>60</v>
      </c>
      <c r="H13" s="178" t="s">
        <v>61</v>
      </c>
      <c r="I13" s="178" t="s">
        <v>62</v>
      </c>
      <c r="J13" s="178" t="s">
        <v>63</v>
      </c>
    </row>
    <row r="14" spans="1:13" ht="27.75" customHeight="1" x14ac:dyDescent="0.25">
      <c r="A14" s="172" t="s">
        <v>366</v>
      </c>
      <c r="B14" s="25"/>
      <c r="C14" s="173" t="s">
        <v>67</v>
      </c>
      <c r="D14" s="140">
        <v>7.069</v>
      </c>
      <c r="E14" s="141">
        <v>0.66100000000000003</v>
      </c>
      <c r="F14" s="142">
        <v>0</v>
      </c>
      <c r="G14" s="174">
        <v>2.4500000000000002</v>
      </c>
      <c r="H14" s="175"/>
      <c r="I14" s="179"/>
      <c r="J14" s="42"/>
    </row>
    <row r="15" spans="1:13" ht="27.75" customHeight="1" x14ac:dyDescent="0.25">
      <c r="A15" s="172" t="s">
        <v>367</v>
      </c>
      <c r="B15" s="25"/>
      <c r="C15" s="314">
        <v>2</v>
      </c>
      <c r="D15" s="140">
        <v>7.069</v>
      </c>
      <c r="E15" s="141">
        <v>0.66100000000000003</v>
      </c>
      <c r="F15" s="142">
        <v>0</v>
      </c>
      <c r="G15" s="175"/>
      <c r="H15" s="175"/>
      <c r="I15" s="179"/>
      <c r="J15" s="42"/>
    </row>
    <row r="16" spans="1:13" ht="27.75" customHeight="1" x14ac:dyDescent="0.25">
      <c r="A16" s="172" t="s">
        <v>368</v>
      </c>
      <c r="B16" s="25"/>
      <c r="C16" s="173" t="s">
        <v>71</v>
      </c>
      <c r="D16" s="140">
        <v>3.746</v>
      </c>
      <c r="E16" s="141">
        <v>0.19900000000000001</v>
      </c>
      <c r="F16" s="142">
        <v>0</v>
      </c>
      <c r="G16" s="174">
        <v>2.52</v>
      </c>
      <c r="H16" s="175"/>
      <c r="I16" s="179"/>
      <c r="J16" s="42"/>
    </row>
    <row r="17" spans="1:10" ht="27.75" customHeight="1" x14ac:dyDescent="0.25">
      <c r="A17" s="172" t="s">
        <v>369</v>
      </c>
      <c r="B17" s="25"/>
      <c r="C17" s="314">
        <v>4</v>
      </c>
      <c r="D17" s="140">
        <v>3.746</v>
      </c>
      <c r="E17" s="141">
        <v>0.19900000000000001</v>
      </c>
      <c r="F17" s="142">
        <v>0</v>
      </c>
      <c r="G17" s="175"/>
      <c r="H17" s="175"/>
      <c r="I17" s="179"/>
      <c r="J17" s="42"/>
    </row>
    <row r="18" spans="1:10" ht="27.75" customHeight="1" x14ac:dyDescent="0.25">
      <c r="A18" s="172" t="s">
        <v>370</v>
      </c>
      <c r="B18" s="25"/>
      <c r="C18" s="173">
        <v>0</v>
      </c>
      <c r="D18" s="140">
        <v>3.0910000000000002</v>
      </c>
      <c r="E18" s="141">
        <v>0.105</v>
      </c>
      <c r="F18" s="142">
        <v>0</v>
      </c>
      <c r="G18" s="174">
        <v>5.98</v>
      </c>
      <c r="H18" s="174">
        <v>3.05</v>
      </c>
      <c r="I18" s="180">
        <v>4.75</v>
      </c>
      <c r="J18" s="41">
        <v>0.28299999999999997</v>
      </c>
    </row>
    <row r="19" spans="1:10" ht="27.75" customHeight="1" x14ac:dyDescent="0.25">
      <c r="A19" s="172" t="s">
        <v>371</v>
      </c>
      <c r="B19" s="25"/>
      <c r="C19" s="173">
        <v>0</v>
      </c>
      <c r="D19" s="140">
        <v>3.4660000000000002</v>
      </c>
      <c r="E19" s="141">
        <v>0.47899999999999998</v>
      </c>
      <c r="F19" s="142">
        <v>2.1000000000000001E-2</v>
      </c>
      <c r="G19" s="174">
        <v>5.98</v>
      </c>
      <c r="H19" s="174">
        <v>3.05</v>
      </c>
      <c r="I19" s="180">
        <v>4.75</v>
      </c>
      <c r="J19" s="41">
        <v>0.28299999999999997</v>
      </c>
    </row>
    <row r="20" spans="1:10" ht="27.75" customHeight="1" x14ac:dyDescent="0.25">
      <c r="A20" s="172" t="s">
        <v>372</v>
      </c>
      <c r="B20" s="25"/>
      <c r="C20" s="181" t="s">
        <v>86</v>
      </c>
      <c r="D20" s="143">
        <v>21.446000000000002</v>
      </c>
      <c r="E20" s="144">
        <v>1.4179999999999999</v>
      </c>
      <c r="F20" s="142">
        <v>0.02</v>
      </c>
      <c r="G20" s="175"/>
      <c r="H20" s="175"/>
      <c r="I20" s="179"/>
      <c r="J20" s="42"/>
    </row>
    <row r="21" spans="1:10" ht="27.75" customHeight="1" x14ac:dyDescent="0.25">
      <c r="A21" s="172" t="s">
        <v>373</v>
      </c>
      <c r="B21" s="25"/>
      <c r="C21" s="181" t="s">
        <v>89</v>
      </c>
      <c r="D21" s="140">
        <v>-5.5110000000000001</v>
      </c>
      <c r="E21" s="141">
        <v>-0.76700000000000002</v>
      </c>
      <c r="F21" s="142">
        <v>-3.2000000000000001E-2</v>
      </c>
      <c r="G21" s="174">
        <v>0</v>
      </c>
      <c r="H21" s="175"/>
      <c r="I21" s="179"/>
      <c r="J21" s="42"/>
    </row>
    <row r="22" spans="1:10" ht="27.75" customHeight="1" x14ac:dyDescent="0.25">
      <c r="A22" s="172" t="s">
        <v>374</v>
      </c>
      <c r="B22" s="25"/>
      <c r="C22" s="181">
        <v>0</v>
      </c>
      <c r="D22" s="140">
        <v>-5.5110000000000001</v>
      </c>
      <c r="E22" s="141">
        <v>-0.76700000000000002</v>
      </c>
      <c r="F22" s="142">
        <v>-3.2000000000000001E-2</v>
      </c>
      <c r="G22" s="174">
        <v>0</v>
      </c>
      <c r="H22" s="175"/>
      <c r="I22" s="179"/>
      <c r="J22" s="41">
        <v>0.36699999999999999</v>
      </c>
    </row>
    <row r="23" spans="1:10" ht="27.75" customHeight="1" x14ac:dyDescent="0.25">
      <c r="A23" s="176" t="s">
        <v>375</v>
      </c>
      <c r="B23" s="25"/>
      <c r="C23" s="181" t="s">
        <v>67</v>
      </c>
      <c r="D23" s="140">
        <v>5.43</v>
      </c>
      <c r="E23" s="141">
        <v>0.50800000000000001</v>
      </c>
      <c r="F23" s="142">
        <v>0</v>
      </c>
      <c r="G23" s="174">
        <v>1.92</v>
      </c>
      <c r="H23" s="175"/>
      <c r="I23" s="179"/>
      <c r="J23" s="42"/>
    </row>
    <row r="24" spans="1:10" ht="27.75" customHeight="1" x14ac:dyDescent="0.25">
      <c r="A24" s="176" t="s">
        <v>376</v>
      </c>
      <c r="B24" s="25"/>
      <c r="C24" s="315">
        <v>2</v>
      </c>
      <c r="D24" s="140">
        <v>5.43</v>
      </c>
      <c r="E24" s="141">
        <v>0.50800000000000001</v>
      </c>
      <c r="F24" s="142">
        <v>0</v>
      </c>
      <c r="G24" s="175"/>
      <c r="H24" s="175"/>
      <c r="I24" s="179"/>
      <c r="J24" s="42"/>
    </row>
    <row r="25" spans="1:10" ht="27.75" customHeight="1" x14ac:dyDescent="0.25">
      <c r="A25" s="176" t="s">
        <v>377</v>
      </c>
      <c r="B25" s="25"/>
      <c r="C25" s="181" t="s">
        <v>71</v>
      </c>
      <c r="D25" s="140">
        <v>2.8769999999999998</v>
      </c>
      <c r="E25" s="141">
        <v>0.153</v>
      </c>
      <c r="F25" s="142">
        <v>0</v>
      </c>
      <c r="G25" s="174">
        <v>1.97</v>
      </c>
      <c r="H25" s="175"/>
      <c r="I25" s="179"/>
      <c r="J25" s="42"/>
    </row>
    <row r="26" spans="1:10" ht="27.75" customHeight="1" x14ac:dyDescent="0.25">
      <c r="A26" s="176" t="s">
        <v>378</v>
      </c>
      <c r="B26" s="25"/>
      <c r="C26" s="315">
        <v>4</v>
      </c>
      <c r="D26" s="140">
        <v>2.8769999999999998</v>
      </c>
      <c r="E26" s="141">
        <v>0.153</v>
      </c>
      <c r="F26" s="142">
        <v>0</v>
      </c>
      <c r="G26" s="175"/>
      <c r="H26" s="175"/>
      <c r="I26" s="179"/>
      <c r="J26" s="42"/>
    </row>
    <row r="27" spans="1:10" ht="27.75" customHeight="1" x14ac:dyDescent="0.25">
      <c r="A27" s="176" t="s">
        <v>379</v>
      </c>
      <c r="B27" s="25"/>
      <c r="C27" s="181">
        <v>0</v>
      </c>
      <c r="D27" s="140">
        <v>2.375</v>
      </c>
      <c r="E27" s="141">
        <v>0.08</v>
      </c>
      <c r="F27" s="142">
        <v>0</v>
      </c>
      <c r="G27" s="174">
        <v>4.62</v>
      </c>
      <c r="H27" s="174">
        <v>2.34</v>
      </c>
      <c r="I27" s="180">
        <v>3.65</v>
      </c>
      <c r="J27" s="41">
        <v>0.217</v>
      </c>
    </row>
    <row r="28" spans="1:10" ht="27.75" customHeight="1" x14ac:dyDescent="0.25">
      <c r="A28" s="176" t="s">
        <v>380</v>
      </c>
      <c r="B28" s="25"/>
      <c r="C28" s="181">
        <v>0</v>
      </c>
      <c r="D28" s="140">
        <v>2.2989999999999999</v>
      </c>
      <c r="E28" s="141">
        <v>0</v>
      </c>
      <c r="F28" s="142">
        <v>0</v>
      </c>
      <c r="G28" s="174">
        <v>4.74</v>
      </c>
      <c r="H28" s="174">
        <v>5.68</v>
      </c>
      <c r="I28" s="180">
        <v>6.47</v>
      </c>
      <c r="J28" s="41">
        <v>0.182</v>
      </c>
    </row>
    <row r="29" spans="1:10" ht="27.75" customHeight="1" x14ac:dyDescent="0.25">
      <c r="A29" s="176" t="s">
        <v>381</v>
      </c>
      <c r="B29" s="25"/>
      <c r="C29" s="181">
        <v>0</v>
      </c>
      <c r="D29" s="140">
        <v>1.7829999999999999</v>
      </c>
      <c r="E29" s="141">
        <v>0</v>
      </c>
      <c r="F29" s="142">
        <v>0</v>
      </c>
      <c r="G29" s="174">
        <v>69.38</v>
      </c>
      <c r="H29" s="174">
        <v>6.41</v>
      </c>
      <c r="I29" s="180">
        <v>7.2</v>
      </c>
      <c r="J29" s="41">
        <v>0.17399999999999999</v>
      </c>
    </row>
    <row r="30" spans="1:10" ht="27.75" customHeight="1" x14ac:dyDescent="0.25">
      <c r="A30" s="176" t="s">
        <v>382</v>
      </c>
      <c r="B30" s="25"/>
      <c r="C30" s="181">
        <v>0</v>
      </c>
      <c r="D30" s="140">
        <v>2.6619999999999999</v>
      </c>
      <c r="E30" s="141">
        <v>0.36799999999999999</v>
      </c>
      <c r="F30" s="142">
        <v>1.6E-2</v>
      </c>
      <c r="G30" s="174">
        <v>4.62</v>
      </c>
      <c r="H30" s="174">
        <v>2.34</v>
      </c>
      <c r="I30" s="180">
        <v>3.65</v>
      </c>
      <c r="J30" s="41">
        <v>0.217</v>
      </c>
    </row>
    <row r="31" spans="1:10" ht="27.75" customHeight="1" x14ac:dyDescent="0.25">
      <c r="A31" s="176" t="s">
        <v>383</v>
      </c>
      <c r="B31" s="25"/>
      <c r="C31" s="181">
        <v>0</v>
      </c>
      <c r="D31" s="140">
        <v>2.6989999999999998</v>
      </c>
      <c r="E31" s="141">
        <v>0.36699999999999999</v>
      </c>
      <c r="F31" s="142">
        <v>1.9E-2</v>
      </c>
      <c r="G31" s="174">
        <v>4.74</v>
      </c>
      <c r="H31" s="174">
        <v>5.68</v>
      </c>
      <c r="I31" s="180">
        <v>6.47</v>
      </c>
      <c r="J31" s="41">
        <v>0.182</v>
      </c>
    </row>
    <row r="32" spans="1:10" ht="27.75" customHeight="1" x14ac:dyDescent="0.25">
      <c r="A32" s="176" t="s">
        <v>384</v>
      </c>
      <c r="B32" s="25"/>
      <c r="C32" s="181">
        <v>0</v>
      </c>
      <c r="D32" s="140">
        <v>2.2290000000000001</v>
      </c>
      <c r="E32" s="141">
        <v>0.27400000000000002</v>
      </c>
      <c r="F32" s="142">
        <v>1.4E-2</v>
      </c>
      <c r="G32" s="174">
        <v>69.38</v>
      </c>
      <c r="H32" s="174">
        <v>6.41</v>
      </c>
      <c r="I32" s="180">
        <v>7.2</v>
      </c>
      <c r="J32" s="41">
        <v>0.17399999999999999</v>
      </c>
    </row>
    <row r="33" spans="1:10" ht="27.75" customHeight="1" x14ac:dyDescent="0.25">
      <c r="A33" s="176" t="s">
        <v>385</v>
      </c>
      <c r="B33" s="25"/>
      <c r="C33" s="181" t="s">
        <v>86</v>
      </c>
      <c r="D33" s="143">
        <v>16.474</v>
      </c>
      <c r="E33" s="144">
        <v>1.089</v>
      </c>
      <c r="F33" s="142">
        <v>1.6E-2</v>
      </c>
      <c r="G33" s="175"/>
      <c r="H33" s="175"/>
      <c r="I33" s="179"/>
      <c r="J33" s="42"/>
    </row>
    <row r="34" spans="1:10" ht="27.75" customHeight="1" x14ac:dyDescent="0.25">
      <c r="A34" s="176" t="s">
        <v>386</v>
      </c>
      <c r="B34" s="25"/>
      <c r="C34" s="181" t="s">
        <v>89</v>
      </c>
      <c r="D34" s="140">
        <v>-5.5110000000000001</v>
      </c>
      <c r="E34" s="141">
        <v>-0.76700000000000002</v>
      </c>
      <c r="F34" s="142">
        <v>-3.2000000000000001E-2</v>
      </c>
      <c r="G34" s="174">
        <v>0</v>
      </c>
      <c r="H34" s="175"/>
      <c r="I34" s="179"/>
      <c r="J34" s="42"/>
    </row>
    <row r="35" spans="1:10" ht="27.75" customHeight="1" x14ac:dyDescent="0.25">
      <c r="A35" s="176" t="s">
        <v>387</v>
      </c>
      <c r="B35" s="25"/>
      <c r="C35" s="181">
        <v>0</v>
      </c>
      <c r="D35" s="140">
        <v>-4.9039999999999999</v>
      </c>
      <c r="E35" s="141">
        <v>-0.68</v>
      </c>
      <c r="F35" s="142">
        <v>-2.9000000000000001E-2</v>
      </c>
      <c r="G35" s="174">
        <v>0</v>
      </c>
      <c r="H35" s="175"/>
      <c r="I35" s="179"/>
      <c r="J35" s="42"/>
    </row>
    <row r="36" spans="1:10" ht="27.75" customHeight="1" x14ac:dyDescent="0.25">
      <c r="A36" s="176" t="s">
        <v>388</v>
      </c>
      <c r="B36" s="25"/>
      <c r="C36" s="315">
        <v>0</v>
      </c>
      <c r="D36" s="140">
        <v>-5.5110000000000001</v>
      </c>
      <c r="E36" s="141">
        <v>-0.76700000000000002</v>
      </c>
      <c r="F36" s="142">
        <v>-3.2000000000000001E-2</v>
      </c>
      <c r="G36" s="174">
        <v>0</v>
      </c>
      <c r="H36" s="175"/>
      <c r="I36" s="179"/>
      <c r="J36" s="41">
        <v>0.36699999999999999</v>
      </c>
    </row>
    <row r="37" spans="1:10" ht="27.75" customHeight="1" x14ac:dyDescent="0.25">
      <c r="A37" s="176" t="s">
        <v>389</v>
      </c>
      <c r="B37" s="25"/>
      <c r="C37" s="315">
        <v>0</v>
      </c>
      <c r="D37" s="140">
        <v>-4.9039999999999999</v>
      </c>
      <c r="E37" s="141">
        <v>-0.68</v>
      </c>
      <c r="F37" s="142">
        <v>-2.9000000000000001E-2</v>
      </c>
      <c r="G37" s="174">
        <v>0</v>
      </c>
      <c r="H37" s="175"/>
      <c r="I37" s="179"/>
      <c r="J37" s="41">
        <v>0.32800000000000001</v>
      </c>
    </row>
    <row r="38" spans="1:10" ht="27.75" customHeight="1" x14ac:dyDescent="0.25">
      <c r="A38" s="176" t="s">
        <v>390</v>
      </c>
      <c r="B38" s="25"/>
      <c r="C38" s="315">
        <v>0</v>
      </c>
      <c r="D38" s="140">
        <v>-3.2029999999999998</v>
      </c>
      <c r="E38" s="141">
        <v>-0.433</v>
      </c>
      <c r="F38" s="142">
        <v>-2.1999999999999999E-2</v>
      </c>
      <c r="G38" s="174">
        <v>0</v>
      </c>
      <c r="H38" s="175"/>
      <c r="I38" s="179"/>
      <c r="J38" s="41">
        <v>0.28299999999999997</v>
      </c>
    </row>
    <row r="39" spans="1:10" ht="27.75" customHeight="1" x14ac:dyDescent="0.25">
      <c r="A39" s="172" t="s">
        <v>391</v>
      </c>
      <c r="B39" s="25"/>
      <c r="C39" s="181" t="s">
        <v>67</v>
      </c>
      <c r="D39" s="140">
        <v>4.8310000000000004</v>
      </c>
      <c r="E39" s="141">
        <v>0.45200000000000001</v>
      </c>
      <c r="F39" s="142">
        <v>0</v>
      </c>
      <c r="G39" s="174">
        <v>1.72</v>
      </c>
      <c r="H39" s="175"/>
      <c r="I39" s="179"/>
      <c r="J39" s="42"/>
    </row>
    <row r="40" spans="1:10" ht="27.75" customHeight="1" x14ac:dyDescent="0.25">
      <c r="A40" s="172" t="s">
        <v>392</v>
      </c>
      <c r="B40" s="25"/>
      <c r="C40" s="315">
        <v>2</v>
      </c>
      <c r="D40" s="140">
        <v>4.8310000000000004</v>
      </c>
      <c r="E40" s="141">
        <v>0.45200000000000001</v>
      </c>
      <c r="F40" s="142">
        <v>0</v>
      </c>
      <c r="G40" s="175"/>
      <c r="H40" s="175"/>
      <c r="I40" s="179"/>
      <c r="J40" s="42"/>
    </row>
    <row r="41" spans="1:10" ht="27.75" customHeight="1" x14ac:dyDescent="0.25">
      <c r="A41" s="172" t="s">
        <v>393</v>
      </c>
      <c r="B41" s="25"/>
      <c r="C41" s="181" t="s">
        <v>71</v>
      </c>
      <c r="D41" s="140">
        <v>2.56</v>
      </c>
      <c r="E41" s="141">
        <v>0.13600000000000001</v>
      </c>
      <c r="F41" s="142">
        <v>0</v>
      </c>
      <c r="G41" s="174">
        <v>1.77</v>
      </c>
      <c r="H41" s="175"/>
      <c r="I41" s="179"/>
      <c r="J41" s="42"/>
    </row>
    <row r="42" spans="1:10" ht="27.75" customHeight="1" x14ac:dyDescent="0.25">
      <c r="A42" s="172" t="s">
        <v>394</v>
      </c>
      <c r="B42" s="25"/>
      <c r="C42" s="315">
        <v>4</v>
      </c>
      <c r="D42" s="140">
        <v>2.56</v>
      </c>
      <c r="E42" s="141">
        <v>0.13600000000000001</v>
      </c>
      <c r="F42" s="142">
        <v>0</v>
      </c>
      <c r="G42" s="175"/>
      <c r="H42" s="175"/>
      <c r="I42" s="179"/>
      <c r="J42" s="42"/>
    </row>
    <row r="43" spans="1:10" ht="27.75" customHeight="1" x14ac:dyDescent="0.25">
      <c r="A43" s="172" t="s">
        <v>395</v>
      </c>
      <c r="B43" s="25"/>
      <c r="C43" s="315">
        <v>0</v>
      </c>
      <c r="D43" s="140">
        <v>2.113</v>
      </c>
      <c r="E43" s="141">
        <v>7.1999999999999995E-2</v>
      </c>
      <c r="F43" s="142">
        <v>0</v>
      </c>
      <c r="G43" s="174">
        <v>4.13</v>
      </c>
      <c r="H43" s="174">
        <v>2.08</v>
      </c>
      <c r="I43" s="180">
        <v>3.25</v>
      </c>
      <c r="J43" s="41">
        <v>0.193</v>
      </c>
    </row>
    <row r="44" spans="1:10" ht="27.75" customHeight="1" x14ac:dyDescent="0.25">
      <c r="A44" s="172" t="s">
        <v>396</v>
      </c>
      <c r="B44" s="25"/>
      <c r="C44" s="315">
        <v>0</v>
      </c>
      <c r="D44" s="140">
        <v>2.032</v>
      </c>
      <c r="E44" s="141">
        <v>0</v>
      </c>
      <c r="F44" s="142">
        <v>0</v>
      </c>
      <c r="G44" s="174">
        <v>4.2</v>
      </c>
      <c r="H44" s="174">
        <v>5.0199999999999996</v>
      </c>
      <c r="I44" s="180">
        <v>5.72</v>
      </c>
      <c r="J44" s="41">
        <v>0.161</v>
      </c>
    </row>
    <row r="45" spans="1:10" ht="27.75" customHeight="1" x14ac:dyDescent="0.25">
      <c r="A45" s="172" t="s">
        <v>397</v>
      </c>
      <c r="B45" s="25"/>
      <c r="C45" s="315">
        <v>0</v>
      </c>
      <c r="D45" s="140">
        <v>1.57</v>
      </c>
      <c r="E45" s="141">
        <v>0</v>
      </c>
      <c r="F45" s="142">
        <v>0</v>
      </c>
      <c r="G45" s="174">
        <v>61.11</v>
      </c>
      <c r="H45" s="174">
        <v>5.64</v>
      </c>
      <c r="I45" s="180">
        <v>6.34</v>
      </c>
      <c r="J45" s="41">
        <v>0.153</v>
      </c>
    </row>
    <row r="46" spans="1:10" ht="27.75" customHeight="1" x14ac:dyDescent="0.25">
      <c r="A46" s="172" t="s">
        <v>398</v>
      </c>
      <c r="B46" s="25"/>
      <c r="C46" s="315">
        <v>0</v>
      </c>
      <c r="D46" s="140">
        <v>2.3679999999999999</v>
      </c>
      <c r="E46" s="141">
        <v>0.32700000000000001</v>
      </c>
      <c r="F46" s="142">
        <v>1.4999999999999999E-2</v>
      </c>
      <c r="G46" s="174">
        <v>4.13</v>
      </c>
      <c r="H46" s="174">
        <v>2.08</v>
      </c>
      <c r="I46" s="180">
        <v>3.25</v>
      </c>
      <c r="J46" s="41">
        <v>0.193</v>
      </c>
    </row>
    <row r="47" spans="1:10" ht="27.75" customHeight="1" x14ac:dyDescent="0.25">
      <c r="A47" s="172" t="s">
        <v>399</v>
      </c>
      <c r="B47" s="25"/>
      <c r="C47" s="315">
        <v>0</v>
      </c>
      <c r="D47" s="140">
        <v>2.3849999999999998</v>
      </c>
      <c r="E47" s="141">
        <v>0.32400000000000001</v>
      </c>
      <c r="F47" s="142">
        <v>1.7000000000000001E-2</v>
      </c>
      <c r="G47" s="174">
        <v>4.2</v>
      </c>
      <c r="H47" s="174">
        <v>5.0199999999999996</v>
      </c>
      <c r="I47" s="180">
        <v>5.72</v>
      </c>
      <c r="J47" s="41">
        <v>0.161</v>
      </c>
    </row>
    <row r="48" spans="1:10" ht="27.75" customHeight="1" x14ac:dyDescent="0.25">
      <c r="A48" s="172" t="s">
        <v>400</v>
      </c>
      <c r="B48" s="25"/>
      <c r="C48" s="315">
        <v>0</v>
      </c>
      <c r="D48" s="140">
        <v>1.962</v>
      </c>
      <c r="E48" s="141">
        <v>0.24199999999999999</v>
      </c>
      <c r="F48" s="142">
        <v>1.2999999999999999E-2</v>
      </c>
      <c r="G48" s="174">
        <v>61.11</v>
      </c>
      <c r="H48" s="174">
        <v>5.64</v>
      </c>
      <c r="I48" s="180">
        <v>6.34</v>
      </c>
      <c r="J48" s="41">
        <v>0.153</v>
      </c>
    </row>
    <row r="49" spans="1:10" ht="27.75" customHeight="1" x14ac:dyDescent="0.25">
      <c r="A49" s="172" t="s">
        <v>401</v>
      </c>
      <c r="B49" s="25"/>
      <c r="C49" s="181" t="s">
        <v>86</v>
      </c>
      <c r="D49" s="143">
        <v>14.656000000000001</v>
      </c>
      <c r="E49" s="144">
        <v>0.96899999999999997</v>
      </c>
      <c r="F49" s="142">
        <v>1.4E-2</v>
      </c>
      <c r="G49" s="175"/>
      <c r="H49" s="175"/>
      <c r="I49" s="179"/>
      <c r="J49" s="42"/>
    </row>
    <row r="50" spans="1:10" ht="27.75" customHeight="1" x14ac:dyDescent="0.25">
      <c r="A50" s="172" t="s">
        <v>402</v>
      </c>
      <c r="B50" s="25"/>
      <c r="C50" s="181" t="s">
        <v>89</v>
      </c>
      <c r="D50" s="140">
        <v>-3.798</v>
      </c>
      <c r="E50" s="141">
        <v>-0.52800000000000002</v>
      </c>
      <c r="F50" s="142">
        <v>-2.1999999999999999E-2</v>
      </c>
      <c r="G50" s="174">
        <v>0</v>
      </c>
      <c r="H50" s="175"/>
      <c r="I50" s="179"/>
      <c r="J50" s="42"/>
    </row>
    <row r="51" spans="1:10" ht="27.75" customHeight="1" x14ac:dyDescent="0.25">
      <c r="A51" s="172" t="s">
        <v>403</v>
      </c>
      <c r="B51" s="25"/>
      <c r="C51" s="181">
        <v>0</v>
      </c>
      <c r="D51" s="140">
        <v>-3.7450000000000001</v>
      </c>
      <c r="E51" s="141">
        <v>-0.51900000000000002</v>
      </c>
      <c r="F51" s="142">
        <v>-2.1999999999999999E-2</v>
      </c>
      <c r="G51" s="174">
        <v>0</v>
      </c>
      <c r="H51" s="175"/>
      <c r="I51" s="179"/>
      <c r="J51" s="42"/>
    </row>
    <row r="52" spans="1:10" ht="27.75" customHeight="1" x14ac:dyDescent="0.25">
      <c r="A52" s="172" t="s">
        <v>404</v>
      </c>
      <c r="B52" s="25"/>
      <c r="C52" s="315">
        <v>0</v>
      </c>
      <c r="D52" s="140">
        <v>-3.798</v>
      </c>
      <c r="E52" s="141">
        <v>-0.52800000000000002</v>
      </c>
      <c r="F52" s="142">
        <v>-2.1999999999999999E-2</v>
      </c>
      <c r="G52" s="174">
        <v>0</v>
      </c>
      <c r="H52" s="175"/>
      <c r="I52" s="179"/>
      <c r="J52" s="41">
        <v>0.253</v>
      </c>
    </row>
    <row r="53" spans="1:10" ht="27.75" customHeight="1" x14ac:dyDescent="0.25">
      <c r="A53" s="172" t="s">
        <v>405</v>
      </c>
      <c r="B53" s="25"/>
      <c r="C53" s="315">
        <v>0</v>
      </c>
      <c r="D53" s="140">
        <v>-3.7450000000000001</v>
      </c>
      <c r="E53" s="141">
        <v>-0.51900000000000002</v>
      </c>
      <c r="F53" s="142">
        <v>-2.1999999999999999E-2</v>
      </c>
      <c r="G53" s="174">
        <v>0</v>
      </c>
      <c r="H53" s="175"/>
      <c r="I53" s="179"/>
      <c r="J53" s="41">
        <v>0.251</v>
      </c>
    </row>
    <row r="54" spans="1:10" ht="27.75" customHeight="1" x14ac:dyDescent="0.25">
      <c r="A54" s="172" t="s">
        <v>406</v>
      </c>
      <c r="B54" s="25"/>
      <c r="C54" s="315">
        <v>0</v>
      </c>
      <c r="D54" s="140">
        <v>-3.2029999999999998</v>
      </c>
      <c r="E54" s="141">
        <v>-0.433</v>
      </c>
      <c r="F54" s="142">
        <v>-2.1999999999999999E-2</v>
      </c>
      <c r="G54" s="174">
        <v>6.76</v>
      </c>
      <c r="H54" s="175"/>
      <c r="I54" s="179"/>
      <c r="J54" s="41">
        <v>0.28299999999999997</v>
      </c>
    </row>
    <row r="55" spans="1:10" ht="27.75" customHeight="1" x14ac:dyDescent="0.25">
      <c r="A55" s="172" t="s">
        <v>407</v>
      </c>
      <c r="B55" s="25"/>
      <c r="C55" s="181" t="s">
        <v>67</v>
      </c>
      <c r="D55" s="140">
        <v>3.7229999999999999</v>
      </c>
      <c r="E55" s="141">
        <v>0.34799999999999998</v>
      </c>
      <c r="F55" s="142">
        <v>0</v>
      </c>
      <c r="G55" s="174">
        <v>1.36</v>
      </c>
      <c r="H55" s="175"/>
      <c r="I55" s="179"/>
      <c r="J55" s="42"/>
    </row>
    <row r="56" spans="1:10" ht="27.75" customHeight="1" x14ac:dyDescent="0.25">
      <c r="A56" s="172" t="s">
        <v>408</v>
      </c>
      <c r="B56" s="25"/>
      <c r="C56" s="315">
        <v>2</v>
      </c>
      <c r="D56" s="140">
        <v>3.7229999999999999</v>
      </c>
      <c r="E56" s="141">
        <v>0.34799999999999998</v>
      </c>
      <c r="F56" s="142">
        <v>0</v>
      </c>
      <c r="G56" s="175"/>
      <c r="H56" s="175"/>
      <c r="I56" s="179"/>
      <c r="J56" s="42"/>
    </row>
    <row r="57" spans="1:10" ht="27.75" customHeight="1" x14ac:dyDescent="0.25">
      <c r="A57" s="172" t="s">
        <v>409</v>
      </c>
      <c r="B57" s="25"/>
      <c r="C57" s="181" t="s">
        <v>71</v>
      </c>
      <c r="D57" s="140">
        <v>1.9730000000000001</v>
      </c>
      <c r="E57" s="141">
        <v>0.105</v>
      </c>
      <c r="F57" s="142">
        <v>0</v>
      </c>
      <c r="G57" s="174">
        <v>1.39</v>
      </c>
      <c r="H57" s="175"/>
      <c r="I57" s="179"/>
      <c r="J57" s="42"/>
    </row>
    <row r="58" spans="1:10" ht="27.75" customHeight="1" x14ac:dyDescent="0.25">
      <c r="A58" s="172" t="s">
        <v>410</v>
      </c>
      <c r="B58" s="25"/>
      <c r="C58" s="315">
        <v>4</v>
      </c>
      <c r="D58" s="140">
        <v>1.9730000000000001</v>
      </c>
      <c r="E58" s="141">
        <v>0.105</v>
      </c>
      <c r="F58" s="142">
        <v>0</v>
      </c>
      <c r="G58" s="175"/>
      <c r="H58" s="175"/>
      <c r="I58" s="179"/>
      <c r="J58" s="42"/>
    </row>
    <row r="59" spans="1:10" ht="27.75" customHeight="1" x14ac:dyDescent="0.25">
      <c r="A59" s="172" t="s">
        <v>411</v>
      </c>
      <c r="B59" s="25"/>
      <c r="C59" s="315">
        <v>0</v>
      </c>
      <c r="D59" s="140">
        <v>1.6279999999999999</v>
      </c>
      <c r="E59" s="141">
        <v>5.5E-2</v>
      </c>
      <c r="F59" s="142">
        <v>0</v>
      </c>
      <c r="G59" s="174">
        <v>3.21</v>
      </c>
      <c r="H59" s="174">
        <v>1.61</v>
      </c>
      <c r="I59" s="180">
        <v>2.5</v>
      </c>
      <c r="J59" s="41">
        <v>0.14899999999999999</v>
      </c>
    </row>
    <row r="60" spans="1:10" ht="27.75" customHeight="1" x14ac:dyDescent="0.25">
      <c r="A60" s="172" t="s">
        <v>412</v>
      </c>
      <c r="B60" s="25"/>
      <c r="C60" s="315">
        <v>0</v>
      </c>
      <c r="D60" s="140">
        <v>1.5660000000000001</v>
      </c>
      <c r="E60" s="141">
        <v>0</v>
      </c>
      <c r="F60" s="142">
        <v>0</v>
      </c>
      <c r="G60" s="174">
        <v>3.27</v>
      </c>
      <c r="H60" s="174">
        <v>3.87</v>
      </c>
      <c r="I60" s="180">
        <v>4.4000000000000004</v>
      </c>
      <c r="J60" s="41">
        <v>0.124</v>
      </c>
    </row>
    <row r="61" spans="1:10" ht="27.75" customHeight="1" x14ac:dyDescent="0.25">
      <c r="A61" s="172" t="s">
        <v>413</v>
      </c>
      <c r="B61" s="25"/>
      <c r="C61" s="315">
        <v>0</v>
      </c>
      <c r="D61" s="140">
        <v>1.21</v>
      </c>
      <c r="E61" s="141">
        <v>0</v>
      </c>
      <c r="F61" s="142">
        <v>0</v>
      </c>
      <c r="G61" s="174">
        <v>47.12</v>
      </c>
      <c r="H61" s="174">
        <v>4.3499999999999996</v>
      </c>
      <c r="I61" s="180">
        <v>4.8899999999999997</v>
      </c>
      <c r="J61" s="41">
        <v>0.11799999999999999</v>
      </c>
    </row>
    <row r="62" spans="1:10" ht="27.75" customHeight="1" x14ac:dyDescent="0.25">
      <c r="A62" s="172" t="s">
        <v>414</v>
      </c>
      <c r="B62" s="25"/>
      <c r="C62" s="315">
        <v>0</v>
      </c>
      <c r="D62" s="140">
        <v>1.825</v>
      </c>
      <c r="E62" s="141">
        <v>0.252</v>
      </c>
      <c r="F62" s="142">
        <v>1.0999999999999999E-2</v>
      </c>
      <c r="G62" s="174">
        <v>3.21</v>
      </c>
      <c r="H62" s="174">
        <v>1.61</v>
      </c>
      <c r="I62" s="180">
        <v>2.5</v>
      </c>
      <c r="J62" s="41">
        <v>0.14899999999999999</v>
      </c>
    </row>
    <row r="63" spans="1:10" ht="27.75" customHeight="1" x14ac:dyDescent="0.25">
      <c r="A63" s="172" t="s">
        <v>415</v>
      </c>
      <c r="B63" s="25"/>
      <c r="C63" s="315">
        <v>0</v>
      </c>
      <c r="D63" s="140">
        <v>1.8380000000000001</v>
      </c>
      <c r="E63" s="141">
        <v>0.25</v>
      </c>
      <c r="F63" s="142">
        <v>1.2999999999999999E-2</v>
      </c>
      <c r="G63" s="174">
        <v>3.27</v>
      </c>
      <c r="H63" s="174">
        <v>3.87</v>
      </c>
      <c r="I63" s="180">
        <v>4.4000000000000004</v>
      </c>
      <c r="J63" s="41">
        <v>0.124</v>
      </c>
    </row>
    <row r="64" spans="1:10" ht="27.75" customHeight="1" x14ac:dyDescent="0.25">
      <c r="A64" s="172" t="s">
        <v>416</v>
      </c>
      <c r="B64" s="25"/>
      <c r="C64" s="315">
        <v>0</v>
      </c>
      <c r="D64" s="140">
        <v>1.512</v>
      </c>
      <c r="E64" s="141">
        <v>0.186</v>
      </c>
      <c r="F64" s="142">
        <v>0.01</v>
      </c>
      <c r="G64" s="174">
        <v>47.12</v>
      </c>
      <c r="H64" s="174">
        <v>4.3499999999999996</v>
      </c>
      <c r="I64" s="180">
        <v>4.8899999999999997</v>
      </c>
      <c r="J64" s="41">
        <v>0.11799999999999999</v>
      </c>
    </row>
    <row r="65" spans="1:10" ht="27.75" customHeight="1" x14ac:dyDescent="0.25">
      <c r="A65" s="172" t="s">
        <v>417</v>
      </c>
      <c r="B65" s="25"/>
      <c r="C65" s="181" t="s">
        <v>86</v>
      </c>
      <c r="D65" s="143">
        <v>11.294</v>
      </c>
      <c r="E65" s="144">
        <v>0.746</v>
      </c>
      <c r="F65" s="142">
        <v>1.0999999999999999E-2</v>
      </c>
      <c r="G65" s="175"/>
      <c r="H65" s="175"/>
      <c r="I65" s="179"/>
      <c r="J65" s="42"/>
    </row>
    <row r="66" spans="1:10" ht="27.75" customHeight="1" x14ac:dyDescent="0.25">
      <c r="A66" s="172" t="s">
        <v>418</v>
      </c>
      <c r="B66" s="25"/>
      <c r="C66" s="181" t="s">
        <v>89</v>
      </c>
      <c r="D66" s="140">
        <v>-2.927</v>
      </c>
      <c r="E66" s="141">
        <v>-0.40699999999999997</v>
      </c>
      <c r="F66" s="142">
        <v>-1.7000000000000001E-2</v>
      </c>
      <c r="G66" s="174">
        <v>0</v>
      </c>
      <c r="H66" s="175"/>
      <c r="I66" s="179"/>
      <c r="J66" s="42"/>
    </row>
    <row r="67" spans="1:10" ht="27.75" customHeight="1" x14ac:dyDescent="0.25">
      <c r="A67" s="172" t="s">
        <v>419</v>
      </c>
      <c r="B67" s="25"/>
      <c r="C67" s="181">
        <v>0</v>
      </c>
      <c r="D67" s="140">
        <v>-2.8860000000000001</v>
      </c>
      <c r="E67" s="141">
        <v>-0.4</v>
      </c>
      <c r="F67" s="142">
        <v>-1.7000000000000001E-2</v>
      </c>
      <c r="G67" s="174">
        <v>0</v>
      </c>
      <c r="H67" s="175"/>
      <c r="I67" s="179"/>
      <c r="J67" s="42"/>
    </row>
    <row r="68" spans="1:10" ht="27.75" customHeight="1" x14ac:dyDescent="0.25">
      <c r="A68" s="172" t="s">
        <v>420</v>
      </c>
      <c r="B68" s="25"/>
      <c r="C68" s="315">
        <v>0</v>
      </c>
      <c r="D68" s="140">
        <v>-2.927</v>
      </c>
      <c r="E68" s="141">
        <v>-0.40699999999999997</v>
      </c>
      <c r="F68" s="142">
        <v>-1.7000000000000001E-2</v>
      </c>
      <c r="G68" s="174">
        <v>0</v>
      </c>
      <c r="H68" s="175"/>
      <c r="I68" s="179"/>
      <c r="J68" s="41">
        <v>0.19500000000000001</v>
      </c>
    </row>
    <row r="69" spans="1:10" ht="27.75" customHeight="1" x14ac:dyDescent="0.25">
      <c r="A69" s="172" t="s">
        <v>421</v>
      </c>
      <c r="B69" s="25"/>
      <c r="C69" s="315">
        <v>0</v>
      </c>
      <c r="D69" s="140">
        <v>-2.8860000000000001</v>
      </c>
      <c r="E69" s="141">
        <v>-0.4</v>
      </c>
      <c r="F69" s="142">
        <v>-1.7000000000000001E-2</v>
      </c>
      <c r="G69" s="174">
        <v>0</v>
      </c>
      <c r="H69" s="175"/>
      <c r="I69" s="179"/>
      <c r="J69" s="41">
        <v>0.193</v>
      </c>
    </row>
    <row r="70" spans="1:10" ht="27.75" customHeight="1" x14ac:dyDescent="0.25">
      <c r="A70" s="172" t="s">
        <v>422</v>
      </c>
      <c r="B70" s="25"/>
      <c r="C70" s="315">
        <v>0</v>
      </c>
      <c r="D70" s="140">
        <v>-2.468</v>
      </c>
      <c r="E70" s="141">
        <v>-0.33300000000000002</v>
      </c>
      <c r="F70" s="142">
        <v>-1.7000000000000001E-2</v>
      </c>
      <c r="G70" s="174">
        <v>5.21</v>
      </c>
      <c r="H70" s="175"/>
      <c r="I70" s="179"/>
      <c r="J70" s="41">
        <v>0.218</v>
      </c>
    </row>
    <row r="71" spans="1:10" ht="27.75" customHeight="1" x14ac:dyDescent="0.25">
      <c r="A71" s="172" t="s">
        <v>423</v>
      </c>
      <c r="B71" s="25"/>
      <c r="C71" s="181" t="s">
        <v>67</v>
      </c>
      <c r="D71" s="140">
        <v>2.3330000000000002</v>
      </c>
      <c r="E71" s="141">
        <v>0.218</v>
      </c>
      <c r="F71" s="142">
        <v>0</v>
      </c>
      <c r="G71" s="174">
        <v>0.91</v>
      </c>
      <c r="H71" s="175"/>
      <c r="I71" s="179"/>
      <c r="J71" s="42"/>
    </row>
    <row r="72" spans="1:10" ht="27.75" customHeight="1" x14ac:dyDescent="0.25">
      <c r="A72" s="172" t="s">
        <v>424</v>
      </c>
      <c r="B72" s="25"/>
      <c r="C72" s="315">
        <v>2</v>
      </c>
      <c r="D72" s="140">
        <v>2.3330000000000002</v>
      </c>
      <c r="E72" s="141">
        <v>0.218</v>
      </c>
      <c r="F72" s="142">
        <v>0</v>
      </c>
      <c r="G72" s="175"/>
      <c r="H72" s="175"/>
      <c r="I72" s="179"/>
      <c r="J72" s="42"/>
    </row>
    <row r="73" spans="1:10" ht="27.75" customHeight="1" x14ac:dyDescent="0.25">
      <c r="A73" s="172" t="s">
        <v>425</v>
      </c>
      <c r="B73" s="25"/>
      <c r="C73" s="181" t="s">
        <v>71</v>
      </c>
      <c r="D73" s="140">
        <v>1.236</v>
      </c>
      <c r="E73" s="141">
        <v>6.6000000000000003E-2</v>
      </c>
      <c r="F73" s="142">
        <v>0</v>
      </c>
      <c r="G73" s="174">
        <v>0.92</v>
      </c>
      <c r="H73" s="175"/>
      <c r="I73" s="179"/>
      <c r="J73" s="42"/>
    </row>
    <row r="74" spans="1:10" ht="27.75" customHeight="1" x14ac:dyDescent="0.25">
      <c r="A74" s="172" t="s">
        <v>426</v>
      </c>
      <c r="B74" s="25"/>
      <c r="C74" s="315">
        <v>4</v>
      </c>
      <c r="D74" s="140">
        <v>1.236</v>
      </c>
      <c r="E74" s="141">
        <v>6.6000000000000003E-2</v>
      </c>
      <c r="F74" s="142">
        <v>0</v>
      </c>
      <c r="G74" s="175"/>
      <c r="H74" s="175"/>
      <c r="I74" s="179"/>
      <c r="J74" s="42"/>
    </row>
    <row r="75" spans="1:10" ht="27.75" customHeight="1" x14ac:dyDescent="0.25">
      <c r="A75" s="172" t="s">
        <v>427</v>
      </c>
      <c r="B75" s="25"/>
      <c r="C75" s="315">
        <v>0</v>
      </c>
      <c r="D75" s="140">
        <v>1.02</v>
      </c>
      <c r="E75" s="141">
        <v>3.5000000000000003E-2</v>
      </c>
      <c r="F75" s="142">
        <v>0</v>
      </c>
      <c r="G75" s="174">
        <v>2.06</v>
      </c>
      <c r="H75" s="174">
        <v>1.01</v>
      </c>
      <c r="I75" s="180">
        <v>1.57</v>
      </c>
      <c r="J75" s="41">
        <v>9.2999999999999999E-2</v>
      </c>
    </row>
    <row r="76" spans="1:10" ht="27.75" customHeight="1" x14ac:dyDescent="0.25">
      <c r="A76" s="172" t="s">
        <v>428</v>
      </c>
      <c r="B76" s="25"/>
      <c r="C76" s="315">
        <v>0</v>
      </c>
      <c r="D76" s="140">
        <v>0.98099999999999998</v>
      </c>
      <c r="E76" s="141">
        <v>0</v>
      </c>
      <c r="F76" s="142">
        <v>0</v>
      </c>
      <c r="G76" s="174">
        <v>2.1</v>
      </c>
      <c r="H76" s="174">
        <v>2.42</v>
      </c>
      <c r="I76" s="180">
        <v>2.76</v>
      </c>
      <c r="J76" s="41">
        <v>7.8E-2</v>
      </c>
    </row>
    <row r="77" spans="1:10" ht="27.75" customHeight="1" x14ac:dyDescent="0.25">
      <c r="A77" s="172" t="s">
        <v>429</v>
      </c>
      <c r="B77" s="25"/>
      <c r="C77" s="315">
        <v>0</v>
      </c>
      <c r="D77" s="140">
        <v>0.75800000000000001</v>
      </c>
      <c r="E77" s="141">
        <v>0</v>
      </c>
      <c r="F77" s="142">
        <v>0</v>
      </c>
      <c r="G77" s="174">
        <v>29.58</v>
      </c>
      <c r="H77" s="174">
        <v>2.72</v>
      </c>
      <c r="I77" s="180">
        <v>3.06</v>
      </c>
      <c r="J77" s="41">
        <v>7.3999999999999996E-2</v>
      </c>
    </row>
    <row r="78" spans="1:10" ht="27.75" customHeight="1" x14ac:dyDescent="0.25">
      <c r="A78" s="172" t="s">
        <v>430</v>
      </c>
      <c r="B78" s="25"/>
      <c r="C78" s="315">
        <v>0</v>
      </c>
      <c r="D78" s="140">
        <v>1.1439999999999999</v>
      </c>
      <c r="E78" s="141">
        <v>0.158</v>
      </c>
      <c r="F78" s="142">
        <v>7.0000000000000001E-3</v>
      </c>
      <c r="G78" s="174">
        <v>2.06</v>
      </c>
      <c r="H78" s="174">
        <v>1.01</v>
      </c>
      <c r="I78" s="180">
        <v>1.57</v>
      </c>
      <c r="J78" s="41">
        <v>9.2999999999999999E-2</v>
      </c>
    </row>
    <row r="79" spans="1:10" ht="27.75" customHeight="1" x14ac:dyDescent="0.25">
      <c r="A79" s="172" t="s">
        <v>431</v>
      </c>
      <c r="B79" s="25"/>
      <c r="C79" s="315">
        <v>0</v>
      </c>
      <c r="D79" s="140">
        <v>1.1519999999999999</v>
      </c>
      <c r="E79" s="141">
        <v>0.156</v>
      </c>
      <c r="F79" s="142">
        <v>8.0000000000000002E-3</v>
      </c>
      <c r="G79" s="174">
        <v>2.1</v>
      </c>
      <c r="H79" s="174">
        <v>2.42</v>
      </c>
      <c r="I79" s="180">
        <v>2.76</v>
      </c>
      <c r="J79" s="41">
        <v>7.8E-2</v>
      </c>
    </row>
    <row r="80" spans="1:10" ht="27.75" customHeight="1" x14ac:dyDescent="0.25">
      <c r="A80" s="172" t="s">
        <v>432</v>
      </c>
      <c r="B80" s="25"/>
      <c r="C80" s="315">
        <v>0</v>
      </c>
      <c r="D80" s="140">
        <v>0.94799999999999995</v>
      </c>
      <c r="E80" s="141">
        <v>0.11700000000000001</v>
      </c>
      <c r="F80" s="142">
        <v>6.0000000000000001E-3</v>
      </c>
      <c r="G80" s="174">
        <v>29.58</v>
      </c>
      <c r="H80" s="174">
        <v>2.72</v>
      </c>
      <c r="I80" s="180">
        <v>3.06</v>
      </c>
      <c r="J80" s="41">
        <v>7.3999999999999996E-2</v>
      </c>
    </row>
    <row r="81" spans="1:10" ht="27.75" customHeight="1" x14ac:dyDescent="0.25">
      <c r="A81" s="172" t="s">
        <v>433</v>
      </c>
      <c r="B81" s="25"/>
      <c r="C81" s="181" t="s">
        <v>86</v>
      </c>
      <c r="D81" s="143">
        <v>7.077</v>
      </c>
      <c r="E81" s="144">
        <v>0.46800000000000003</v>
      </c>
      <c r="F81" s="142">
        <v>7.0000000000000001E-3</v>
      </c>
      <c r="G81" s="175"/>
      <c r="H81" s="175"/>
      <c r="I81" s="179"/>
      <c r="J81" s="42"/>
    </row>
    <row r="82" spans="1:10" ht="27.75" customHeight="1" x14ac:dyDescent="0.25">
      <c r="A82" s="172" t="s">
        <v>434</v>
      </c>
      <c r="B82" s="25"/>
      <c r="C82" s="181" t="s">
        <v>89</v>
      </c>
      <c r="D82" s="140">
        <v>-1.8340000000000001</v>
      </c>
      <c r="E82" s="141">
        <v>-0.255</v>
      </c>
      <c r="F82" s="142">
        <v>-1.0999999999999999E-2</v>
      </c>
      <c r="G82" s="174">
        <v>0</v>
      </c>
      <c r="H82" s="175"/>
      <c r="I82" s="179"/>
      <c r="J82" s="42"/>
    </row>
    <row r="83" spans="1:10" ht="27.75" customHeight="1" x14ac:dyDescent="0.25">
      <c r="A83" s="172" t="s">
        <v>435</v>
      </c>
      <c r="B83" s="25"/>
      <c r="C83" s="181">
        <v>0</v>
      </c>
      <c r="D83" s="140">
        <v>-1.8080000000000001</v>
      </c>
      <c r="E83" s="141">
        <v>-0.251</v>
      </c>
      <c r="F83" s="142">
        <v>-1.0999999999999999E-2</v>
      </c>
      <c r="G83" s="174">
        <v>0</v>
      </c>
      <c r="H83" s="175"/>
      <c r="I83" s="179"/>
      <c r="J83" s="42"/>
    </row>
    <row r="84" spans="1:10" ht="27.75" customHeight="1" x14ac:dyDescent="0.25">
      <c r="A84" s="172" t="s">
        <v>436</v>
      </c>
      <c r="B84" s="25"/>
      <c r="C84" s="315">
        <v>0</v>
      </c>
      <c r="D84" s="140">
        <v>-1.8340000000000001</v>
      </c>
      <c r="E84" s="141">
        <v>-0.255</v>
      </c>
      <c r="F84" s="142">
        <v>-1.0999999999999999E-2</v>
      </c>
      <c r="G84" s="174">
        <v>0</v>
      </c>
      <c r="H84" s="175"/>
      <c r="I84" s="179"/>
      <c r="J84" s="41">
        <v>0.122</v>
      </c>
    </row>
    <row r="85" spans="1:10" ht="27.75" customHeight="1" x14ac:dyDescent="0.25">
      <c r="A85" s="172" t="s">
        <v>437</v>
      </c>
      <c r="B85" s="25"/>
      <c r="C85" s="315">
        <v>0</v>
      </c>
      <c r="D85" s="140">
        <v>-1.8080000000000001</v>
      </c>
      <c r="E85" s="141">
        <v>-0.251</v>
      </c>
      <c r="F85" s="142">
        <v>-1.0999999999999999E-2</v>
      </c>
      <c r="G85" s="174">
        <v>0</v>
      </c>
      <c r="H85" s="175"/>
      <c r="I85" s="179"/>
      <c r="J85" s="41">
        <v>0.121</v>
      </c>
    </row>
    <row r="86" spans="1:10" ht="27.75" customHeight="1" x14ac:dyDescent="0.25">
      <c r="A86" s="172" t="s">
        <v>438</v>
      </c>
      <c r="B86" s="25"/>
      <c r="C86" s="315">
        <v>0</v>
      </c>
      <c r="D86" s="140">
        <v>-1.5469999999999999</v>
      </c>
      <c r="E86" s="141">
        <v>-0.20899999999999999</v>
      </c>
      <c r="F86" s="142">
        <v>-1.0999999999999999E-2</v>
      </c>
      <c r="G86" s="174">
        <v>3.26</v>
      </c>
      <c r="H86" s="175"/>
      <c r="I86" s="179"/>
      <c r="J86" s="41">
        <v>0.13700000000000001</v>
      </c>
    </row>
    <row r="87" spans="1:10" ht="27.75" customHeight="1" x14ac:dyDescent="0.25">
      <c r="A87" s="172" t="s">
        <v>439</v>
      </c>
      <c r="B87" s="25"/>
      <c r="C87" s="181" t="s">
        <v>67</v>
      </c>
      <c r="D87" s="140">
        <v>1.661</v>
      </c>
      <c r="E87" s="141">
        <v>0.155</v>
      </c>
      <c r="F87" s="142">
        <v>0</v>
      </c>
      <c r="G87" s="174">
        <v>0.69</v>
      </c>
      <c r="H87" s="175"/>
      <c r="I87" s="179"/>
      <c r="J87" s="42"/>
    </row>
    <row r="88" spans="1:10" ht="27.75" customHeight="1" x14ac:dyDescent="0.25">
      <c r="A88" s="172" t="s">
        <v>440</v>
      </c>
      <c r="B88" s="25"/>
      <c r="C88" s="315">
        <v>2</v>
      </c>
      <c r="D88" s="140">
        <v>1.661</v>
      </c>
      <c r="E88" s="141">
        <v>0.155</v>
      </c>
      <c r="F88" s="142">
        <v>0</v>
      </c>
      <c r="G88" s="175"/>
      <c r="H88" s="175"/>
      <c r="I88" s="179"/>
      <c r="J88" s="42"/>
    </row>
    <row r="89" spans="1:10" ht="27.75" customHeight="1" x14ac:dyDescent="0.25">
      <c r="A89" s="172" t="s">
        <v>441</v>
      </c>
      <c r="B89" s="25"/>
      <c r="C89" s="181" t="s">
        <v>71</v>
      </c>
      <c r="D89" s="140">
        <v>0.88</v>
      </c>
      <c r="E89" s="141">
        <v>4.7E-2</v>
      </c>
      <c r="F89" s="142">
        <v>0</v>
      </c>
      <c r="G89" s="174">
        <v>0.7</v>
      </c>
      <c r="H89" s="175"/>
      <c r="I89" s="179"/>
      <c r="J89" s="42"/>
    </row>
    <row r="90" spans="1:10" ht="27.75" customHeight="1" x14ac:dyDescent="0.25">
      <c r="A90" s="172" t="s">
        <v>442</v>
      </c>
      <c r="B90" s="25"/>
      <c r="C90" s="315">
        <v>4</v>
      </c>
      <c r="D90" s="140">
        <v>0.88</v>
      </c>
      <c r="E90" s="141">
        <v>4.7E-2</v>
      </c>
      <c r="F90" s="142">
        <v>0</v>
      </c>
      <c r="G90" s="175"/>
      <c r="H90" s="175"/>
      <c r="I90" s="179"/>
      <c r="J90" s="42"/>
    </row>
    <row r="91" spans="1:10" ht="27.75" customHeight="1" x14ac:dyDescent="0.25">
      <c r="A91" s="172" t="s">
        <v>443</v>
      </c>
      <c r="B91" s="25"/>
      <c r="C91" s="315">
        <v>0</v>
      </c>
      <c r="D91" s="140">
        <v>0.72599999999999998</v>
      </c>
      <c r="E91" s="141">
        <v>2.5000000000000001E-2</v>
      </c>
      <c r="F91" s="142">
        <v>0</v>
      </c>
      <c r="G91" s="174">
        <v>1.51</v>
      </c>
      <c r="H91" s="174">
        <v>0.72</v>
      </c>
      <c r="I91" s="180">
        <v>1.1200000000000001</v>
      </c>
      <c r="J91" s="41">
        <v>6.7000000000000004E-2</v>
      </c>
    </row>
    <row r="92" spans="1:10" ht="27.75" customHeight="1" x14ac:dyDescent="0.25">
      <c r="A92" s="172" t="s">
        <v>444</v>
      </c>
      <c r="B92" s="25"/>
      <c r="C92" s="315">
        <v>0</v>
      </c>
      <c r="D92" s="140">
        <v>0.69899999999999995</v>
      </c>
      <c r="E92" s="141">
        <v>0</v>
      </c>
      <c r="F92" s="142">
        <v>0</v>
      </c>
      <c r="G92" s="174">
        <v>1.54</v>
      </c>
      <c r="H92" s="174">
        <v>1.73</v>
      </c>
      <c r="I92" s="180">
        <v>1.97</v>
      </c>
      <c r="J92" s="41">
        <v>5.5E-2</v>
      </c>
    </row>
    <row r="93" spans="1:10" ht="27.75" customHeight="1" x14ac:dyDescent="0.25">
      <c r="A93" s="172" t="s">
        <v>445</v>
      </c>
      <c r="B93" s="25"/>
      <c r="C93" s="315">
        <v>0</v>
      </c>
      <c r="D93" s="140">
        <v>0.54</v>
      </c>
      <c r="E93" s="141">
        <v>0</v>
      </c>
      <c r="F93" s="142">
        <v>0</v>
      </c>
      <c r="G93" s="174">
        <v>21.1</v>
      </c>
      <c r="H93" s="174">
        <v>1.94</v>
      </c>
      <c r="I93" s="180">
        <v>2.1800000000000002</v>
      </c>
      <c r="J93" s="41">
        <v>5.2999999999999999E-2</v>
      </c>
    </row>
    <row r="94" spans="1:10" ht="27.75" customHeight="1" x14ac:dyDescent="0.25">
      <c r="A94" s="172" t="s">
        <v>446</v>
      </c>
      <c r="B94" s="25"/>
      <c r="C94" s="315">
        <v>0</v>
      </c>
      <c r="D94" s="140">
        <v>0.81399999999999995</v>
      </c>
      <c r="E94" s="141">
        <v>0.113</v>
      </c>
      <c r="F94" s="142">
        <v>5.0000000000000001E-3</v>
      </c>
      <c r="G94" s="174">
        <v>1.51</v>
      </c>
      <c r="H94" s="174">
        <v>0.72</v>
      </c>
      <c r="I94" s="180">
        <v>1.1200000000000001</v>
      </c>
      <c r="J94" s="41">
        <v>6.7000000000000004E-2</v>
      </c>
    </row>
    <row r="95" spans="1:10" ht="27.75" customHeight="1" x14ac:dyDescent="0.25">
      <c r="A95" s="172" t="s">
        <v>447</v>
      </c>
      <c r="B95" s="25"/>
      <c r="C95" s="315">
        <v>0</v>
      </c>
      <c r="D95" s="140">
        <v>0.82</v>
      </c>
      <c r="E95" s="141">
        <v>0.111</v>
      </c>
      <c r="F95" s="142">
        <v>6.0000000000000001E-3</v>
      </c>
      <c r="G95" s="174">
        <v>1.54</v>
      </c>
      <c r="H95" s="174">
        <v>1.73</v>
      </c>
      <c r="I95" s="180">
        <v>1.97</v>
      </c>
      <c r="J95" s="41">
        <v>5.5E-2</v>
      </c>
    </row>
    <row r="96" spans="1:10" ht="27.75" customHeight="1" x14ac:dyDescent="0.25">
      <c r="A96" s="172" t="s">
        <v>448</v>
      </c>
      <c r="B96" s="25"/>
      <c r="C96" s="315">
        <v>0</v>
      </c>
      <c r="D96" s="140">
        <v>0.67500000000000004</v>
      </c>
      <c r="E96" s="141">
        <v>8.3000000000000004E-2</v>
      </c>
      <c r="F96" s="142">
        <v>4.0000000000000001E-3</v>
      </c>
      <c r="G96" s="174">
        <v>21.1</v>
      </c>
      <c r="H96" s="174">
        <v>1.94</v>
      </c>
      <c r="I96" s="180">
        <v>2.1800000000000002</v>
      </c>
      <c r="J96" s="41">
        <v>5.2999999999999999E-2</v>
      </c>
    </row>
    <row r="97" spans="1:10" ht="27.75" customHeight="1" x14ac:dyDescent="0.25">
      <c r="A97" s="172" t="s">
        <v>449</v>
      </c>
      <c r="B97" s="25"/>
      <c r="C97" s="181" t="s">
        <v>86</v>
      </c>
      <c r="D97" s="143">
        <v>5.0389999999999997</v>
      </c>
      <c r="E97" s="144">
        <v>0.33300000000000002</v>
      </c>
      <c r="F97" s="142">
        <v>5.0000000000000001E-3</v>
      </c>
      <c r="G97" s="175"/>
      <c r="H97" s="175"/>
      <c r="I97" s="179"/>
      <c r="J97" s="42"/>
    </row>
    <row r="98" spans="1:10" ht="27.75" customHeight="1" x14ac:dyDescent="0.25">
      <c r="A98" s="172" t="s">
        <v>450</v>
      </c>
      <c r="B98" s="25"/>
      <c r="C98" s="181" t="s">
        <v>89</v>
      </c>
      <c r="D98" s="140">
        <v>-1.306</v>
      </c>
      <c r="E98" s="141">
        <v>-0.182</v>
      </c>
      <c r="F98" s="142">
        <v>-8.0000000000000002E-3</v>
      </c>
      <c r="G98" s="174">
        <v>0</v>
      </c>
      <c r="H98" s="175"/>
      <c r="I98" s="179"/>
      <c r="J98" s="42"/>
    </row>
    <row r="99" spans="1:10" ht="27.75" customHeight="1" x14ac:dyDescent="0.25">
      <c r="A99" s="172" t="s">
        <v>451</v>
      </c>
      <c r="B99" s="25"/>
      <c r="C99" s="181">
        <v>0</v>
      </c>
      <c r="D99" s="140">
        <v>-1.288</v>
      </c>
      <c r="E99" s="141">
        <v>-0.17799999999999999</v>
      </c>
      <c r="F99" s="142">
        <v>-8.0000000000000002E-3</v>
      </c>
      <c r="G99" s="174">
        <v>0</v>
      </c>
      <c r="H99" s="175"/>
      <c r="I99" s="179"/>
      <c r="J99" s="42"/>
    </row>
    <row r="100" spans="1:10" ht="27.75" customHeight="1" x14ac:dyDescent="0.25">
      <c r="A100" s="172" t="s">
        <v>452</v>
      </c>
      <c r="B100" s="25"/>
      <c r="C100" s="315">
        <v>0</v>
      </c>
      <c r="D100" s="140">
        <v>-1.306</v>
      </c>
      <c r="E100" s="141">
        <v>-0.182</v>
      </c>
      <c r="F100" s="142">
        <v>-8.0000000000000002E-3</v>
      </c>
      <c r="G100" s="174">
        <v>0</v>
      </c>
      <c r="H100" s="175"/>
      <c r="I100" s="179"/>
      <c r="J100" s="41">
        <v>8.6999999999999994E-2</v>
      </c>
    </row>
    <row r="101" spans="1:10" ht="27.75" customHeight="1" x14ac:dyDescent="0.25">
      <c r="A101" s="172" t="s">
        <v>453</v>
      </c>
      <c r="B101" s="25"/>
      <c r="C101" s="315">
        <v>0</v>
      </c>
      <c r="D101" s="140">
        <v>-1.288</v>
      </c>
      <c r="E101" s="141">
        <v>-0.17799999999999999</v>
      </c>
      <c r="F101" s="142">
        <v>-8.0000000000000002E-3</v>
      </c>
      <c r="G101" s="174">
        <v>0</v>
      </c>
      <c r="H101" s="175"/>
      <c r="I101" s="179"/>
      <c r="J101" s="41">
        <v>8.5999999999999993E-2</v>
      </c>
    </row>
    <row r="102" spans="1:10" ht="27.75" customHeight="1" x14ac:dyDescent="0.25">
      <c r="A102" s="172" t="s">
        <v>454</v>
      </c>
      <c r="B102" s="25"/>
      <c r="C102" s="315">
        <v>0</v>
      </c>
      <c r="D102" s="140">
        <v>-1.101</v>
      </c>
      <c r="E102" s="141">
        <v>-0.14899999999999999</v>
      </c>
      <c r="F102" s="142">
        <v>-8.0000000000000002E-3</v>
      </c>
      <c r="G102" s="174">
        <v>2.3199999999999998</v>
      </c>
      <c r="H102" s="175"/>
      <c r="I102" s="179"/>
      <c r="J102" s="41">
        <v>9.7000000000000003E-2</v>
      </c>
    </row>
    <row r="103" spans="1:10" ht="27.75" customHeight="1" x14ac:dyDescent="0.25">
      <c r="A103" s="172" t="s">
        <v>455</v>
      </c>
      <c r="B103" s="25"/>
      <c r="C103" s="181" t="s">
        <v>67</v>
      </c>
      <c r="D103" s="140">
        <v>0.72299999999999998</v>
      </c>
      <c r="E103" s="141">
        <v>6.8000000000000005E-2</v>
      </c>
      <c r="F103" s="142">
        <v>0</v>
      </c>
      <c r="G103" s="174">
        <v>0.38</v>
      </c>
      <c r="H103" s="175"/>
      <c r="I103" s="179"/>
      <c r="J103" s="42"/>
    </row>
    <row r="104" spans="1:10" ht="27.75" customHeight="1" x14ac:dyDescent="0.25">
      <c r="A104" s="172" t="s">
        <v>456</v>
      </c>
      <c r="B104" s="25"/>
      <c r="C104" s="315">
        <v>2</v>
      </c>
      <c r="D104" s="140">
        <v>0.72299999999999998</v>
      </c>
      <c r="E104" s="141">
        <v>6.8000000000000005E-2</v>
      </c>
      <c r="F104" s="142">
        <v>0</v>
      </c>
      <c r="G104" s="175"/>
      <c r="H104" s="175"/>
      <c r="I104" s="179"/>
      <c r="J104" s="42"/>
    </row>
    <row r="105" spans="1:10" ht="27.75" customHeight="1" x14ac:dyDescent="0.25">
      <c r="A105" s="172" t="s">
        <v>457</v>
      </c>
      <c r="B105" s="25"/>
      <c r="C105" s="181" t="s">
        <v>71</v>
      </c>
      <c r="D105" s="140">
        <v>0.38300000000000001</v>
      </c>
      <c r="E105" s="141">
        <v>0.02</v>
      </c>
      <c r="F105" s="142">
        <v>0</v>
      </c>
      <c r="G105" s="174">
        <v>0.38</v>
      </c>
      <c r="H105" s="175"/>
      <c r="I105" s="179"/>
      <c r="J105" s="42"/>
    </row>
    <row r="106" spans="1:10" ht="27.75" customHeight="1" x14ac:dyDescent="0.25">
      <c r="A106" s="172" t="s">
        <v>458</v>
      </c>
      <c r="B106" s="25"/>
      <c r="C106" s="315">
        <v>4</v>
      </c>
      <c r="D106" s="140">
        <v>0.38300000000000001</v>
      </c>
      <c r="E106" s="141">
        <v>0.02</v>
      </c>
      <c r="F106" s="142">
        <v>0</v>
      </c>
      <c r="G106" s="175"/>
      <c r="H106" s="175"/>
      <c r="I106" s="179"/>
      <c r="J106" s="42"/>
    </row>
    <row r="107" spans="1:10" ht="27.75" customHeight="1" x14ac:dyDescent="0.25">
      <c r="A107" s="172" t="s">
        <v>459</v>
      </c>
      <c r="B107" s="25"/>
      <c r="C107" s="315">
        <v>0</v>
      </c>
      <c r="D107" s="140">
        <v>0.316</v>
      </c>
      <c r="E107" s="141">
        <v>1.0999999999999999E-2</v>
      </c>
      <c r="F107" s="142">
        <v>0</v>
      </c>
      <c r="G107" s="174">
        <v>0.73</v>
      </c>
      <c r="H107" s="174">
        <v>0.31</v>
      </c>
      <c r="I107" s="180">
        <v>0.49</v>
      </c>
      <c r="J107" s="41">
        <v>2.9000000000000001E-2</v>
      </c>
    </row>
    <row r="108" spans="1:10" ht="27.75" customHeight="1" x14ac:dyDescent="0.25">
      <c r="A108" s="172" t="s">
        <v>460</v>
      </c>
      <c r="B108" s="25"/>
      <c r="C108" s="315">
        <v>0</v>
      </c>
      <c r="D108" s="140">
        <v>0.30399999999999999</v>
      </c>
      <c r="E108" s="141">
        <v>0</v>
      </c>
      <c r="F108" s="142">
        <v>0</v>
      </c>
      <c r="G108" s="174">
        <v>0.75</v>
      </c>
      <c r="H108" s="174">
        <v>0.75</v>
      </c>
      <c r="I108" s="180">
        <v>0.86</v>
      </c>
      <c r="J108" s="41">
        <v>2.4E-2</v>
      </c>
    </row>
    <row r="109" spans="1:10" ht="27.75" customHeight="1" x14ac:dyDescent="0.25">
      <c r="A109" s="172" t="s">
        <v>461</v>
      </c>
      <c r="B109" s="25"/>
      <c r="C109" s="315">
        <v>0</v>
      </c>
      <c r="D109" s="140">
        <v>0.23499999999999999</v>
      </c>
      <c r="E109" s="141">
        <v>0</v>
      </c>
      <c r="F109" s="142">
        <v>0</v>
      </c>
      <c r="G109" s="174">
        <v>9.26</v>
      </c>
      <c r="H109" s="174">
        <v>0.84</v>
      </c>
      <c r="I109" s="180">
        <v>0.95</v>
      </c>
      <c r="J109" s="41">
        <v>2.3E-2</v>
      </c>
    </row>
    <row r="110" spans="1:10" ht="27.75" customHeight="1" x14ac:dyDescent="0.25">
      <c r="A110" s="172" t="s">
        <v>462</v>
      </c>
      <c r="B110" s="25"/>
      <c r="C110" s="315">
        <v>0</v>
      </c>
      <c r="D110" s="140">
        <v>0.35399999999999998</v>
      </c>
      <c r="E110" s="141">
        <v>4.9000000000000002E-2</v>
      </c>
      <c r="F110" s="142">
        <v>2E-3</v>
      </c>
      <c r="G110" s="174">
        <v>0.73</v>
      </c>
      <c r="H110" s="174">
        <v>0.31</v>
      </c>
      <c r="I110" s="180">
        <v>0.49</v>
      </c>
      <c r="J110" s="41">
        <v>2.9000000000000001E-2</v>
      </c>
    </row>
    <row r="111" spans="1:10" ht="27.75" customHeight="1" x14ac:dyDescent="0.25">
      <c r="A111" s="172" t="s">
        <v>463</v>
      </c>
      <c r="B111" s="25"/>
      <c r="C111" s="315">
        <v>0</v>
      </c>
      <c r="D111" s="140">
        <v>0.35699999999999998</v>
      </c>
      <c r="E111" s="141">
        <v>4.8000000000000001E-2</v>
      </c>
      <c r="F111" s="142">
        <v>3.0000000000000001E-3</v>
      </c>
      <c r="G111" s="174">
        <v>0.75</v>
      </c>
      <c r="H111" s="174">
        <v>0.75</v>
      </c>
      <c r="I111" s="180">
        <v>0.86</v>
      </c>
      <c r="J111" s="41">
        <v>2.4E-2</v>
      </c>
    </row>
    <row r="112" spans="1:10" ht="27.75" customHeight="1" x14ac:dyDescent="0.25">
      <c r="A112" s="172" t="s">
        <v>464</v>
      </c>
      <c r="B112" s="25"/>
      <c r="C112" s="315">
        <v>0</v>
      </c>
      <c r="D112" s="140">
        <v>0.29399999999999998</v>
      </c>
      <c r="E112" s="141">
        <v>3.5999999999999997E-2</v>
      </c>
      <c r="F112" s="142">
        <v>2E-3</v>
      </c>
      <c r="G112" s="174">
        <v>9.26</v>
      </c>
      <c r="H112" s="174">
        <v>0.84</v>
      </c>
      <c r="I112" s="180">
        <v>0.95</v>
      </c>
      <c r="J112" s="41">
        <v>2.3E-2</v>
      </c>
    </row>
    <row r="113" spans="1:10" ht="27.75" customHeight="1" x14ac:dyDescent="0.25">
      <c r="A113" s="172" t="s">
        <v>465</v>
      </c>
      <c r="B113" s="25"/>
      <c r="C113" s="181" t="s">
        <v>86</v>
      </c>
      <c r="D113" s="143">
        <v>2.1930000000000001</v>
      </c>
      <c r="E113" s="144">
        <v>0.14499999999999999</v>
      </c>
      <c r="F113" s="142">
        <v>2E-3</v>
      </c>
      <c r="G113" s="175"/>
      <c r="H113" s="175"/>
      <c r="I113" s="179"/>
      <c r="J113" s="42"/>
    </row>
    <row r="114" spans="1:10" ht="27.75" customHeight="1" x14ac:dyDescent="0.25">
      <c r="A114" s="172" t="s">
        <v>466</v>
      </c>
      <c r="B114" s="25"/>
      <c r="C114" s="181" t="s">
        <v>89</v>
      </c>
      <c r="D114" s="140">
        <v>-0.56799999999999995</v>
      </c>
      <c r="E114" s="141">
        <v>-7.9000000000000001E-2</v>
      </c>
      <c r="F114" s="142">
        <v>-3.0000000000000001E-3</v>
      </c>
      <c r="G114" s="174">
        <v>0</v>
      </c>
      <c r="H114" s="175"/>
      <c r="I114" s="179"/>
      <c r="J114" s="42"/>
    </row>
    <row r="115" spans="1:10" ht="27.75" customHeight="1" x14ac:dyDescent="0.25">
      <c r="A115" s="172" t="s">
        <v>467</v>
      </c>
      <c r="B115" s="25"/>
      <c r="C115" s="181">
        <v>0</v>
      </c>
      <c r="D115" s="140">
        <v>-0.56100000000000005</v>
      </c>
      <c r="E115" s="141">
        <v>-7.8E-2</v>
      </c>
      <c r="F115" s="142">
        <v>-3.0000000000000001E-3</v>
      </c>
      <c r="G115" s="174">
        <v>0</v>
      </c>
      <c r="H115" s="175"/>
      <c r="I115" s="179"/>
      <c r="J115" s="42"/>
    </row>
    <row r="116" spans="1:10" ht="27.75" customHeight="1" x14ac:dyDescent="0.25">
      <c r="A116" s="172" t="s">
        <v>468</v>
      </c>
      <c r="B116" s="25"/>
      <c r="C116" s="315">
        <v>0</v>
      </c>
      <c r="D116" s="140">
        <v>-0.56799999999999995</v>
      </c>
      <c r="E116" s="141">
        <v>-7.9000000000000001E-2</v>
      </c>
      <c r="F116" s="142">
        <v>-3.0000000000000001E-3</v>
      </c>
      <c r="G116" s="174">
        <v>0</v>
      </c>
      <c r="H116" s="175"/>
      <c r="I116" s="179"/>
      <c r="J116" s="41">
        <v>3.7999999999999999E-2</v>
      </c>
    </row>
    <row r="117" spans="1:10" ht="27.75" customHeight="1" x14ac:dyDescent="0.25">
      <c r="A117" s="172" t="s">
        <v>469</v>
      </c>
      <c r="B117" s="25"/>
      <c r="C117" s="315">
        <v>0</v>
      </c>
      <c r="D117" s="140">
        <v>-0.56100000000000005</v>
      </c>
      <c r="E117" s="141">
        <v>-7.8E-2</v>
      </c>
      <c r="F117" s="142">
        <v>-3.0000000000000001E-3</v>
      </c>
      <c r="G117" s="174">
        <v>0</v>
      </c>
      <c r="H117" s="175"/>
      <c r="I117" s="179"/>
      <c r="J117" s="41">
        <v>3.7999999999999999E-2</v>
      </c>
    </row>
    <row r="118" spans="1:10" ht="27.75" customHeight="1" x14ac:dyDescent="0.25">
      <c r="A118" s="172" t="s">
        <v>470</v>
      </c>
      <c r="B118" s="25"/>
      <c r="C118" s="315">
        <v>0</v>
      </c>
      <c r="D118" s="140">
        <v>-0.47899999999999998</v>
      </c>
      <c r="E118" s="141">
        <v>-6.5000000000000002E-2</v>
      </c>
      <c r="F118" s="142">
        <v>-3.0000000000000001E-3</v>
      </c>
      <c r="G118" s="174">
        <v>1.01</v>
      </c>
      <c r="H118" s="175"/>
      <c r="I118" s="179"/>
      <c r="J118" s="41">
        <v>4.2000000000000003E-2</v>
      </c>
    </row>
  </sheetData>
  <mergeCells count="11">
    <mergeCell ref="F5:G5"/>
    <mergeCell ref="A2:J2"/>
    <mergeCell ref="A4:D4"/>
    <mergeCell ref="F4:J4"/>
    <mergeCell ref="H10:J10"/>
    <mergeCell ref="B8:D8"/>
    <mergeCell ref="F6:G6"/>
    <mergeCell ref="F7:G7"/>
    <mergeCell ref="F8:G8"/>
    <mergeCell ref="F9:G9"/>
    <mergeCell ref="F10:G10"/>
  </mergeCells>
  <hyperlinks>
    <hyperlink ref="A1" location="Overview!A1" display="Back to Overview" xr:uid="{00000000-0004-0000-12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M118"/>
  <sheetViews>
    <sheetView zoomScale="70" zoomScaleNormal="70" zoomScaleSheetLayoutView="85" workbookViewId="0">
      <selection activeCell="K2" sqref="K2"/>
    </sheetView>
  </sheetViews>
  <sheetFormatPr defaultColWidth="9.1796875" defaultRowHeight="27.75" customHeight="1" x14ac:dyDescent="0.25"/>
  <cols>
    <col min="1" max="1" width="58" style="2" bestFit="1" customWidth="1"/>
    <col min="2" max="2" width="17.7265625" style="3" customWidth="1"/>
    <col min="3" max="4" width="17.7265625" style="2" customWidth="1"/>
    <col min="5" max="7" width="17.7265625" style="3" customWidth="1"/>
    <col min="8" max="9" width="17.7265625" style="9" customWidth="1"/>
    <col min="10" max="10" width="17.7265625" style="4" customWidth="1"/>
    <col min="11" max="11" width="15.54296875" style="4" customWidth="1"/>
    <col min="12" max="17" width="15.54296875" style="2" customWidth="1"/>
    <col min="18" max="16384" width="9.1796875" style="2"/>
  </cols>
  <sheetData>
    <row r="1" spans="1:13" ht="27.75" customHeight="1" x14ac:dyDescent="0.25">
      <c r="A1" s="51" t="s">
        <v>34</v>
      </c>
      <c r="B1" s="2"/>
      <c r="E1" s="2"/>
      <c r="F1" s="2"/>
      <c r="G1" s="2"/>
      <c r="H1" s="2"/>
      <c r="I1" s="2"/>
      <c r="J1" s="2"/>
      <c r="K1" s="2"/>
    </row>
    <row r="2" spans="1:13" ht="31.5" customHeight="1" x14ac:dyDescent="0.25">
      <c r="A2" s="393" t="str">
        <f>Overview!B4&amp; " - Effective from "&amp;Overview!D4&amp;" - "&amp;Overview!E4&amp;" LDNO tariffs in SP Manweb Area (GSP Group _D)"</f>
        <v>Southern Electric Power Distribution plc - Effective from 1 April 2021 - Final LDNO tariffs in SP Manweb Area (GSP Group _D)</v>
      </c>
      <c r="B2" s="393"/>
      <c r="C2" s="393"/>
      <c r="D2" s="393"/>
      <c r="E2" s="393"/>
      <c r="F2" s="393"/>
      <c r="G2" s="393"/>
      <c r="H2" s="393"/>
      <c r="I2" s="393"/>
      <c r="J2" s="393"/>
    </row>
    <row r="3" spans="1:13" ht="8.25" customHeight="1" x14ac:dyDescent="0.25">
      <c r="A3" s="86"/>
      <c r="B3" s="86"/>
      <c r="C3" s="86"/>
      <c r="D3" s="86"/>
      <c r="E3" s="86"/>
      <c r="F3" s="86"/>
      <c r="G3" s="86"/>
      <c r="H3" s="86"/>
      <c r="I3" s="86"/>
      <c r="J3" s="86"/>
    </row>
    <row r="4" spans="1:13" ht="27" customHeight="1" x14ac:dyDescent="0.25">
      <c r="A4" s="326" t="s">
        <v>35</v>
      </c>
      <c r="B4" s="326"/>
      <c r="C4" s="326"/>
      <c r="D4" s="326"/>
      <c r="E4" s="87"/>
      <c r="F4" s="326" t="s">
        <v>36</v>
      </c>
      <c r="G4" s="326"/>
      <c r="H4" s="326"/>
      <c r="I4" s="326"/>
      <c r="J4" s="326"/>
      <c r="L4" s="4"/>
    </row>
    <row r="5" spans="1:13" ht="30" customHeight="1" x14ac:dyDescent="0.25">
      <c r="A5" s="185" t="s">
        <v>37</v>
      </c>
      <c r="B5" s="186" t="s">
        <v>38</v>
      </c>
      <c r="C5" s="187" t="s">
        <v>39</v>
      </c>
      <c r="D5" s="188" t="s">
        <v>40</v>
      </c>
      <c r="E5" s="86"/>
      <c r="F5" s="394"/>
      <c r="G5" s="395"/>
      <c r="H5" s="189" t="s">
        <v>41</v>
      </c>
      <c r="I5" s="190" t="s">
        <v>42</v>
      </c>
      <c r="J5" s="188" t="s">
        <v>40</v>
      </c>
      <c r="K5" s="183"/>
      <c r="L5" s="4"/>
      <c r="M5" s="4"/>
    </row>
    <row r="6" spans="1:13" ht="45" customHeight="1" x14ac:dyDescent="0.25">
      <c r="A6" s="80" t="s">
        <v>43</v>
      </c>
      <c r="B6" s="21" t="s">
        <v>157</v>
      </c>
      <c r="C6" s="300" t="s">
        <v>158</v>
      </c>
      <c r="D6" s="191" t="s">
        <v>159</v>
      </c>
      <c r="E6" s="183"/>
      <c r="F6" s="359" t="s">
        <v>136</v>
      </c>
      <c r="G6" s="359"/>
      <c r="H6" s="294"/>
      <c r="I6" s="303" t="s">
        <v>160</v>
      </c>
      <c r="J6" s="191" t="s">
        <v>159</v>
      </c>
      <c r="K6" s="183"/>
      <c r="L6" s="4"/>
      <c r="M6" s="4"/>
    </row>
    <row r="7" spans="1:13" ht="45" customHeight="1" x14ac:dyDescent="0.25">
      <c r="A7" s="80" t="s">
        <v>48</v>
      </c>
      <c r="B7" s="294"/>
      <c r="C7" s="215" t="s">
        <v>161</v>
      </c>
      <c r="D7" s="303" t="s">
        <v>162</v>
      </c>
      <c r="E7" s="183"/>
      <c r="F7" s="359" t="s">
        <v>47</v>
      </c>
      <c r="G7" s="359"/>
      <c r="H7" s="21" t="s">
        <v>157</v>
      </c>
      <c r="I7" s="303" t="s">
        <v>158</v>
      </c>
      <c r="J7" s="191" t="s">
        <v>159</v>
      </c>
      <c r="K7" s="183"/>
      <c r="L7" s="4"/>
      <c r="M7" s="4"/>
    </row>
    <row r="8" spans="1:13" ht="60" customHeight="1" x14ac:dyDescent="0.25">
      <c r="A8" s="302" t="s">
        <v>52</v>
      </c>
      <c r="B8" s="354" t="s">
        <v>112</v>
      </c>
      <c r="C8" s="355"/>
      <c r="D8" s="356"/>
      <c r="E8" s="183"/>
      <c r="F8" s="359" t="s">
        <v>473</v>
      </c>
      <c r="G8" s="359"/>
      <c r="H8" s="294"/>
      <c r="I8" s="303" t="s">
        <v>160</v>
      </c>
      <c r="J8" s="191" t="s">
        <v>159</v>
      </c>
      <c r="K8" s="183"/>
      <c r="L8" s="4"/>
      <c r="M8" s="4"/>
    </row>
    <row r="9" spans="1:13" s="78" customFormat="1" ht="45" customHeight="1" x14ac:dyDescent="0.25">
      <c r="A9" s="84"/>
      <c r="E9" s="214"/>
      <c r="F9" s="332" t="s">
        <v>140</v>
      </c>
      <c r="G9" s="332"/>
      <c r="H9" s="294"/>
      <c r="I9" s="191" t="s">
        <v>161</v>
      </c>
      <c r="J9" s="191" t="s">
        <v>474</v>
      </c>
      <c r="K9" s="183"/>
      <c r="L9" s="50"/>
      <c r="M9" s="50"/>
    </row>
    <row r="10" spans="1:13" ht="18.75" customHeight="1" x14ac:dyDescent="0.25">
      <c r="A10" s="84"/>
      <c r="B10" s="78"/>
      <c r="C10" s="78"/>
      <c r="D10" s="78"/>
      <c r="E10" s="183"/>
      <c r="F10" s="336" t="s">
        <v>52</v>
      </c>
      <c r="G10" s="336"/>
      <c r="H10" s="397" t="s">
        <v>112</v>
      </c>
      <c r="I10" s="397"/>
      <c r="J10" s="397"/>
    </row>
    <row r="13" spans="1:13" ht="78.75" customHeight="1" x14ac:dyDescent="0.25">
      <c r="A13" s="177" t="s">
        <v>54</v>
      </c>
      <c r="B13" s="177" t="s">
        <v>365</v>
      </c>
      <c r="C13" s="178" t="s">
        <v>56</v>
      </c>
      <c r="D13" s="55" t="s">
        <v>57</v>
      </c>
      <c r="E13" s="55" t="s">
        <v>58</v>
      </c>
      <c r="F13" s="55" t="s">
        <v>59</v>
      </c>
      <c r="G13" s="178" t="s">
        <v>60</v>
      </c>
      <c r="H13" s="178" t="s">
        <v>61</v>
      </c>
      <c r="I13" s="178" t="s">
        <v>62</v>
      </c>
      <c r="J13" s="178" t="s">
        <v>63</v>
      </c>
    </row>
    <row r="14" spans="1:13" ht="27.75" customHeight="1" x14ac:dyDescent="0.25">
      <c r="A14" s="172" t="s">
        <v>366</v>
      </c>
      <c r="B14" s="25"/>
      <c r="C14" s="173"/>
      <c r="D14" s="140">
        <v>7.1180000000000003</v>
      </c>
      <c r="E14" s="141">
        <v>1.8360000000000001</v>
      </c>
      <c r="F14" s="142">
        <v>0.96899999999999997</v>
      </c>
      <c r="G14" s="174">
        <v>2.2599999999999998</v>
      </c>
      <c r="H14" s="175" t="s">
        <v>125</v>
      </c>
      <c r="I14" s="179" t="s">
        <v>125</v>
      </c>
      <c r="J14" s="42" t="s">
        <v>125</v>
      </c>
    </row>
    <row r="15" spans="1:13" ht="27.75" customHeight="1" x14ac:dyDescent="0.25">
      <c r="A15" s="172" t="s">
        <v>367</v>
      </c>
      <c r="B15" s="25"/>
      <c r="C15" s="173"/>
      <c r="D15" s="140">
        <v>7.1180000000000003</v>
      </c>
      <c r="E15" s="141">
        <v>1.8360000000000001</v>
      </c>
      <c r="F15" s="142">
        <v>0.96899999999999997</v>
      </c>
      <c r="G15" s="175" t="s">
        <v>125</v>
      </c>
      <c r="H15" s="175" t="s">
        <v>125</v>
      </c>
      <c r="I15" s="179" t="s">
        <v>125</v>
      </c>
      <c r="J15" s="42" t="s">
        <v>125</v>
      </c>
    </row>
    <row r="16" spans="1:13" ht="27.75" customHeight="1" x14ac:dyDescent="0.25">
      <c r="A16" s="172" t="s">
        <v>368</v>
      </c>
      <c r="B16" s="25"/>
      <c r="C16" s="173"/>
      <c r="D16" s="140">
        <v>8.6359999999999992</v>
      </c>
      <c r="E16" s="141">
        <v>2.0760000000000001</v>
      </c>
      <c r="F16" s="142">
        <v>0.999</v>
      </c>
      <c r="G16" s="174">
        <v>2.82</v>
      </c>
      <c r="H16" s="175" t="s">
        <v>125</v>
      </c>
      <c r="I16" s="179" t="s">
        <v>125</v>
      </c>
      <c r="J16" s="42" t="s">
        <v>125</v>
      </c>
    </row>
    <row r="17" spans="1:10" ht="27.75" customHeight="1" x14ac:dyDescent="0.25">
      <c r="A17" s="172" t="s">
        <v>369</v>
      </c>
      <c r="B17" s="25"/>
      <c r="C17" s="173"/>
      <c r="D17" s="140">
        <v>8.6359999999999992</v>
      </c>
      <c r="E17" s="141">
        <v>2.0760000000000001</v>
      </c>
      <c r="F17" s="142">
        <v>0.999</v>
      </c>
      <c r="G17" s="175" t="s">
        <v>125</v>
      </c>
      <c r="H17" s="175" t="s">
        <v>125</v>
      </c>
      <c r="I17" s="179" t="s">
        <v>125</v>
      </c>
      <c r="J17" s="42" t="s">
        <v>125</v>
      </c>
    </row>
    <row r="18" spans="1:10" ht="27.75" customHeight="1" x14ac:dyDescent="0.25">
      <c r="A18" s="172" t="s">
        <v>370</v>
      </c>
      <c r="B18" s="25"/>
      <c r="C18" s="173"/>
      <c r="D18" s="140">
        <v>6.5350000000000001</v>
      </c>
      <c r="E18" s="141">
        <v>1.6990000000000001</v>
      </c>
      <c r="F18" s="142">
        <v>0.96</v>
      </c>
      <c r="G18" s="174">
        <v>10.57</v>
      </c>
      <c r="H18" s="174">
        <v>1.54</v>
      </c>
      <c r="I18" s="180">
        <v>2.8</v>
      </c>
      <c r="J18" s="41">
        <v>0.25</v>
      </c>
    </row>
    <row r="19" spans="1:10" ht="27.75" customHeight="1" x14ac:dyDescent="0.25">
      <c r="A19" s="172" t="s">
        <v>371</v>
      </c>
      <c r="B19" s="25"/>
      <c r="C19" s="173"/>
      <c r="D19" s="140">
        <v>5.6890000000000001</v>
      </c>
      <c r="E19" s="141">
        <v>0.85299999999999998</v>
      </c>
      <c r="F19" s="142">
        <v>0.114</v>
      </c>
      <c r="G19" s="174">
        <v>10.57</v>
      </c>
      <c r="H19" s="174">
        <v>1.54</v>
      </c>
      <c r="I19" s="180">
        <v>2.8</v>
      </c>
      <c r="J19" s="41">
        <v>0.25</v>
      </c>
    </row>
    <row r="20" spans="1:10" ht="27.75" customHeight="1" x14ac:dyDescent="0.25">
      <c r="A20" s="172" t="s">
        <v>372</v>
      </c>
      <c r="B20" s="25"/>
      <c r="C20" s="181"/>
      <c r="D20" s="143">
        <v>12.116</v>
      </c>
      <c r="E20" s="144">
        <v>2.2269999999999999</v>
      </c>
      <c r="F20" s="142">
        <v>1.1479999999999999</v>
      </c>
      <c r="G20" s="175" t="s">
        <v>125</v>
      </c>
      <c r="H20" s="175" t="s">
        <v>125</v>
      </c>
      <c r="I20" s="179" t="s">
        <v>125</v>
      </c>
      <c r="J20" s="42" t="s">
        <v>125</v>
      </c>
    </row>
    <row r="21" spans="1:10" ht="27.75" customHeight="1" x14ac:dyDescent="0.25">
      <c r="A21" s="172" t="s">
        <v>373</v>
      </c>
      <c r="B21" s="25"/>
      <c r="C21" s="181"/>
      <c r="D21" s="140">
        <v>-7.6669999999999998</v>
      </c>
      <c r="E21" s="141">
        <v>-1.2110000000000001</v>
      </c>
      <c r="F21" s="142">
        <v>-0.151</v>
      </c>
      <c r="G21" s="174" t="s">
        <v>475</v>
      </c>
      <c r="H21" s="175" t="s">
        <v>125</v>
      </c>
      <c r="I21" s="179" t="s">
        <v>125</v>
      </c>
      <c r="J21" s="42" t="s">
        <v>125</v>
      </c>
    </row>
    <row r="22" spans="1:10" ht="27.75" customHeight="1" x14ac:dyDescent="0.25">
      <c r="A22" s="172" t="s">
        <v>374</v>
      </c>
      <c r="B22" s="25"/>
      <c r="C22" s="181"/>
      <c r="D22" s="140">
        <v>-7.6669999999999998</v>
      </c>
      <c r="E22" s="141">
        <v>-1.2110000000000001</v>
      </c>
      <c r="F22" s="142">
        <v>-0.151</v>
      </c>
      <c r="G22" s="174" t="s">
        <v>475</v>
      </c>
      <c r="H22" s="175" t="s">
        <v>125</v>
      </c>
      <c r="I22" s="179" t="s">
        <v>125</v>
      </c>
      <c r="J22" s="41">
        <v>0.33100000000000002</v>
      </c>
    </row>
    <row r="23" spans="1:10" ht="27.75" customHeight="1" x14ac:dyDescent="0.25">
      <c r="A23" s="176" t="s">
        <v>375</v>
      </c>
      <c r="B23" s="25"/>
      <c r="C23" s="181"/>
      <c r="D23" s="140">
        <v>5.085</v>
      </c>
      <c r="E23" s="141">
        <v>1.3120000000000001</v>
      </c>
      <c r="F23" s="142">
        <v>0.69199999999999995</v>
      </c>
      <c r="G23" s="174">
        <v>1.69</v>
      </c>
      <c r="H23" s="175" t="s">
        <v>125</v>
      </c>
      <c r="I23" s="179" t="s">
        <v>125</v>
      </c>
      <c r="J23" s="42" t="s">
        <v>125</v>
      </c>
    </row>
    <row r="24" spans="1:10" ht="27.75" customHeight="1" x14ac:dyDescent="0.25">
      <c r="A24" s="176" t="s">
        <v>376</v>
      </c>
      <c r="B24" s="25"/>
      <c r="C24" s="181"/>
      <c r="D24" s="140">
        <v>5.085</v>
      </c>
      <c r="E24" s="141">
        <v>1.3120000000000001</v>
      </c>
      <c r="F24" s="142">
        <v>0.69199999999999995</v>
      </c>
      <c r="G24" s="175" t="s">
        <v>125</v>
      </c>
      <c r="H24" s="175" t="s">
        <v>125</v>
      </c>
      <c r="I24" s="179" t="s">
        <v>125</v>
      </c>
      <c r="J24" s="42" t="s">
        <v>125</v>
      </c>
    </row>
    <row r="25" spans="1:10" ht="27.75" customHeight="1" x14ac:dyDescent="0.25">
      <c r="A25" s="176" t="s">
        <v>377</v>
      </c>
      <c r="B25" s="25"/>
      <c r="C25" s="181"/>
      <c r="D25" s="140">
        <v>6.1689999999999996</v>
      </c>
      <c r="E25" s="141">
        <v>1.4830000000000001</v>
      </c>
      <c r="F25" s="142">
        <v>0.71399999999999997</v>
      </c>
      <c r="G25" s="174">
        <v>2.09</v>
      </c>
      <c r="H25" s="175" t="s">
        <v>125</v>
      </c>
      <c r="I25" s="179" t="s">
        <v>125</v>
      </c>
      <c r="J25" s="42" t="s">
        <v>125</v>
      </c>
    </row>
    <row r="26" spans="1:10" ht="27.75" customHeight="1" x14ac:dyDescent="0.25">
      <c r="A26" s="176" t="s">
        <v>378</v>
      </c>
      <c r="B26" s="25"/>
      <c r="C26" s="181"/>
      <c r="D26" s="140">
        <v>6.1689999999999996</v>
      </c>
      <c r="E26" s="141">
        <v>1.4830000000000001</v>
      </c>
      <c r="F26" s="142">
        <v>0.71399999999999997</v>
      </c>
      <c r="G26" s="175" t="s">
        <v>125</v>
      </c>
      <c r="H26" s="175" t="s">
        <v>125</v>
      </c>
      <c r="I26" s="179" t="s">
        <v>125</v>
      </c>
      <c r="J26" s="42" t="s">
        <v>125</v>
      </c>
    </row>
    <row r="27" spans="1:10" ht="27.75" customHeight="1" x14ac:dyDescent="0.25">
      <c r="A27" s="176" t="s">
        <v>379</v>
      </c>
      <c r="B27" s="25"/>
      <c r="C27" s="181"/>
      <c r="D27" s="140">
        <v>4.6689999999999996</v>
      </c>
      <c r="E27" s="141">
        <v>1.214</v>
      </c>
      <c r="F27" s="142">
        <v>0.68600000000000005</v>
      </c>
      <c r="G27" s="174">
        <v>7.62</v>
      </c>
      <c r="H27" s="174">
        <v>1.1000000000000001</v>
      </c>
      <c r="I27" s="180">
        <v>2</v>
      </c>
      <c r="J27" s="41">
        <v>0.17899999999999999</v>
      </c>
    </row>
    <row r="28" spans="1:10" ht="27.75" customHeight="1" x14ac:dyDescent="0.25">
      <c r="A28" s="176" t="s">
        <v>380</v>
      </c>
      <c r="B28" s="25"/>
      <c r="C28" s="181"/>
      <c r="D28" s="140">
        <v>5.8920000000000003</v>
      </c>
      <c r="E28" s="141">
        <v>1.621</v>
      </c>
      <c r="F28" s="142">
        <v>1.08</v>
      </c>
      <c r="G28" s="174">
        <v>4.46</v>
      </c>
      <c r="H28" s="174">
        <v>3.59</v>
      </c>
      <c r="I28" s="180">
        <v>5.0199999999999996</v>
      </c>
      <c r="J28" s="41">
        <v>0.17399999999999999</v>
      </c>
    </row>
    <row r="29" spans="1:10" ht="27.75" customHeight="1" x14ac:dyDescent="0.25">
      <c r="A29" s="176" t="s">
        <v>381</v>
      </c>
      <c r="B29" s="25"/>
      <c r="C29" s="181"/>
      <c r="D29" s="140">
        <v>5.2830000000000004</v>
      </c>
      <c r="E29" s="141">
        <v>1.6120000000000001</v>
      </c>
      <c r="F29" s="142">
        <v>1.1879999999999999</v>
      </c>
      <c r="G29" s="174">
        <v>72.19</v>
      </c>
      <c r="H29" s="174">
        <v>3.17</v>
      </c>
      <c r="I29" s="180">
        <v>5.28</v>
      </c>
      <c r="J29" s="41">
        <v>0.14000000000000001</v>
      </c>
    </row>
    <row r="30" spans="1:10" ht="27.75" customHeight="1" x14ac:dyDescent="0.25">
      <c r="A30" s="176" t="s">
        <v>382</v>
      </c>
      <c r="B30" s="25"/>
      <c r="C30" s="181"/>
      <c r="D30" s="140">
        <v>4.0640000000000001</v>
      </c>
      <c r="E30" s="141">
        <v>0.60899999999999999</v>
      </c>
      <c r="F30" s="142">
        <v>8.2000000000000003E-2</v>
      </c>
      <c r="G30" s="174">
        <v>7.62</v>
      </c>
      <c r="H30" s="174">
        <v>1.1000000000000001</v>
      </c>
      <c r="I30" s="180">
        <v>2</v>
      </c>
      <c r="J30" s="41">
        <v>0.17899999999999999</v>
      </c>
    </row>
    <row r="31" spans="1:10" ht="27.75" customHeight="1" x14ac:dyDescent="0.25">
      <c r="A31" s="176" t="s">
        <v>383</v>
      </c>
      <c r="B31" s="25"/>
      <c r="C31" s="181"/>
      <c r="D31" s="140">
        <v>4.915</v>
      </c>
      <c r="E31" s="141">
        <v>0.64400000000000002</v>
      </c>
      <c r="F31" s="142">
        <v>0.10299999999999999</v>
      </c>
      <c r="G31" s="174">
        <v>4.46</v>
      </c>
      <c r="H31" s="174">
        <v>3.59</v>
      </c>
      <c r="I31" s="180">
        <v>5.0199999999999996</v>
      </c>
      <c r="J31" s="41">
        <v>0.17399999999999999</v>
      </c>
    </row>
    <row r="32" spans="1:10" ht="27.75" customHeight="1" x14ac:dyDescent="0.25">
      <c r="A32" s="176" t="s">
        <v>384</v>
      </c>
      <c r="B32" s="25"/>
      <c r="C32" s="181"/>
      <c r="D32" s="140">
        <v>4.1790000000000003</v>
      </c>
      <c r="E32" s="141">
        <v>0.50800000000000001</v>
      </c>
      <c r="F32" s="142">
        <v>8.4000000000000005E-2</v>
      </c>
      <c r="G32" s="174">
        <v>72.19</v>
      </c>
      <c r="H32" s="174">
        <v>3.17</v>
      </c>
      <c r="I32" s="180">
        <v>5.28</v>
      </c>
      <c r="J32" s="41">
        <v>0.14000000000000001</v>
      </c>
    </row>
    <row r="33" spans="1:10" ht="27.75" customHeight="1" x14ac:dyDescent="0.25">
      <c r="A33" s="176" t="s">
        <v>385</v>
      </c>
      <c r="B33" s="25"/>
      <c r="C33" s="181"/>
      <c r="D33" s="143">
        <v>8.6560000000000006</v>
      </c>
      <c r="E33" s="144">
        <v>1.591</v>
      </c>
      <c r="F33" s="142">
        <v>0.82</v>
      </c>
      <c r="G33" s="175" t="s">
        <v>125</v>
      </c>
      <c r="H33" s="175" t="s">
        <v>125</v>
      </c>
      <c r="I33" s="179" t="s">
        <v>125</v>
      </c>
      <c r="J33" s="42" t="s">
        <v>125</v>
      </c>
    </row>
    <row r="34" spans="1:10" ht="27.75" customHeight="1" x14ac:dyDescent="0.25">
      <c r="A34" s="176" t="s">
        <v>386</v>
      </c>
      <c r="B34" s="25"/>
      <c r="C34" s="181"/>
      <c r="D34" s="140">
        <v>-7.6669999999999998</v>
      </c>
      <c r="E34" s="141">
        <v>-1.2110000000000001</v>
      </c>
      <c r="F34" s="142">
        <v>-0.151</v>
      </c>
      <c r="G34" s="174" t="s">
        <v>475</v>
      </c>
      <c r="H34" s="175" t="s">
        <v>125</v>
      </c>
      <c r="I34" s="179" t="s">
        <v>125</v>
      </c>
      <c r="J34" s="42" t="s">
        <v>125</v>
      </c>
    </row>
    <row r="35" spans="1:10" ht="27.75" customHeight="1" x14ac:dyDescent="0.25">
      <c r="A35" s="176" t="s">
        <v>387</v>
      </c>
      <c r="B35" s="25"/>
      <c r="C35" s="181"/>
      <c r="D35" s="140">
        <v>-6.8869999999999996</v>
      </c>
      <c r="E35" s="141">
        <v>-1.0580000000000001</v>
      </c>
      <c r="F35" s="142">
        <v>-0.13700000000000001</v>
      </c>
      <c r="G35" s="174" t="s">
        <v>475</v>
      </c>
      <c r="H35" s="175" t="s">
        <v>125</v>
      </c>
      <c r="I35" s="179" t="s">
        <v>125</v>
      </c>
      <c r="J35" s="42" t="s">
        <v>125</v>
      </c>
    </row>
    <row r="36" spans="1:10" ht="27.75" customHeight="1" x14ac:dyDescent="0.25">
      <c r="A36" s="176" t="s">
        <v>388</v>
      </c>
      <c r="B36" s="25"/>
      <c r="C36" s="181"/>
      <c r="D36" s="140">
        <v>-7.6669999999999998</v>
      </c>
      <c r="E36" s="141">
        <v>-1.2110000000000001</v>
      </c>
      <c r="F36" s="142">
        <v>-0.151</v>
      </c>
      <c r="G36" s="174" t="s">
        <v>475</v>
      </c>
      <c r="H36" s="175" t="s">
        <v>125</v>
      </c>
      <c r="I36" s="179" t="s">
        <v>125</v>
      </c>
      <c r="J36" s="41">
        <v>0.33100000000000002</v>
      </c>
    </row>
    <row r="37" spans="1:10" ht="27.75" customHeight="1" x14ac:dyDescent="0.25">
      <c r="A37" s="176" t="s">
        <v>389</v>
      </c>
      <c r="B37" s="25"/>
      <c r="C37" s="181"/>
      <c r="D37" s="140">
        <v>-6.8869999999999996</v>
      </c>
      <c r="E37" s="141">
        <v>-1.0580000000000001</v>
      </c>
      <c r="F37" s="142">
        <v>-0.13700000000000001</v>
      </c>
      <c r="G37" s="174" t="s">
        <v>475</v>
      </c>
      <c r="H37" s="175" t="s">
        <v>125</v>
      </c>
      <c r="I37" s="179" t="s">
        <v>125</v>
      </c>
      <c r="J37" s="41">
        <v>0.30499999999999999</v>
      </c>
    </row>
    <row r="38" spans="1:10" ht="27.75" customHeight="1" x14ac:dyDescent="0.25">
      <c r="A38" s="176" t="s">
        <v>390</v>
      </c>
      <c r="B38" s="25"/>
      <c r="C38" s="181"/>
      <c r="D38" s="140">
        <v>-4.8609999999999998</v>
      </c>
      <c r="E38" s="141">
        <v>-0.625</v>
      </c>
      <c r="F38" s="142">
        <v>-9.9000000000000005E-2</v>
      </c>
      <c r="G38" s="174" t="s">
        <v>475</v>
      </c>
      <c r="H38" s="175" t="s">
        <v>125</v>
      </c>
      <c r="I38" s="179" t="s">
        <v>125</v>
      </c>
      <c r="J38" s="41">
        <v>0.23200000000000001</v>
      </c>
    </row>
    <row r="39" spans="1:10" ht="27.75" customHeight="1" x14ac:dyDescent="0.25">
      <c r="A39" s="172" t="s">
        <v>391</v>
      </c>
      <c r="B39" s="25"/>
      <c r="C39" s="181"/>
      <c r="D39" s="140">
        <v>3.5630000000000002</v>
      </c>
      <c r="E39" s="141">
        <v>0.91900000000000004</v>
      </c>
      <c r="F39" s="142">
        <v>0.48499999999999999</v>
      </c>
      <c r="G39" s="174">
        <v>1.26</v>
      </c>
      <c r="H39" s="175" t="s">
        <v>125</v>
      </c>
      <c r="I39" s="179" t="s">
        <v>125</v>
      </c>
      <c r="J39" s="42" t="s">
        <v>125</v>
      </c>
    </row>
    <row r="40" spans="1:10" ht="27.75" customHeight="1" x14ac:dyDescent="0.25">
      <c r="A40" s="172" t="s">
        <v>392</v>
      </c>
      <c r="B40" s="25"/>
      <c r="C40" s="181"/>
      <c r="D40" s="140">
        <v>3.5630000000000002</v>
      </c>
      <c r="E40" s="141">
        <v>0.91900000000000004</v>
      </c>
      <c r="F40" s="142">
        <v>0.48499999999999999</v>
      </c>
      <c r="G40" s="175" t="s">
        <v>125</v>
      </c>
      <c r="H40" s="175" t="s">
        <v>125</v>
      </c>
      <c r="I40" s="179" t="s">
        <v>125</v>
      </c>
      <c r="J40" s="42" t="s">
        <v>125</v>
      </c>
    </row>
    <row r="41" spans="1:10" ht="27.75" customHeight="1" x14ac:dyDescent="0.25">
      <c r="A41" s="172" t="s">
        <v>393</v>
      </c>
      <c r="B41" s="25"/>
      <c r="C41" s="181"/>
      <c r="D41" s="140">
        <v>4.3220000000000001</v>
      </c>
      <c r="E41" s="141">
        <v>1.0389999999999999</v>
      </c>
      <c r="F41" s="142">
        <v>0.5</v>
      </c>
      <c r="G41" s="174">
        <v>1.54</v>
      </c>
      <c r="H41" s="175" t="s">
        <v>125</v>
      </c>
      <c r="I41" s="179" t="s">
        <v>125</v>
      </c>
      <c r="J41" s="42" t="s">
        <v>125</v>
      </c>
    </row>
    <row r="42" spans="1:10" ht="27.75" customHeight="1" x14ac:dyDescent="0.25">
      <c r="A42" s="172" t="s">
        <v>394</v>
      </c>
      <c r="B42" s="25"/>
      <c r="C42" s="181"/>
      <c r="D42" s="140">
        <v>4.3220000000000001</v>
      </c>
      <c r="E42" s="141">
        <v>1.0389999999999999</v>
      </c>
      <c r="F42" s="142">
        <v>0.5</v>
      </c>
      <c r="G42" s="175" t="s">
        <v>125</v>
      </c>
      <c r="H42" s="175" t="s">
        <v>125</v>
      </c>
      <c r="I42" s="179" t="s">
        <v>125</v>
      </c>
      <c r="J42" s="42" t="s">
        <v>125</v>
      </c>
    </row>
    <row r="43" spans="1:10" ht="27.75" customHeight="1" x14ac:dyDescent="0.25">
      <c r="A43" s="172" t="s">
        <v>395</v>
      </c>
      <c r="B43" s="25"/>
      <c r="C43" s="181"/>
      <c r="D43" s="140">
        <v>3.2709999999999999</v>
      </c>
      <c r="E43" s="141">
        <v>0.85</v>
      </c>
      <c r="F43" s="142">
        <v>0.48099999999999998</v>
      </c>
      <c r="G43" s="174">
        <v>5.42</v>
      </c>
      <c r="H43" s="174">
        <v>0.77</v>
      </c>
      <c r="I43" s="180">
        <v>1.4</v>
      </c>
      <c r="J43" s="41">
        <v>0.125</v>
      </c>
    </row>
    <row r="44" spans="1:10" ht="27.75" customHeight="1" x14ac:dyDescent="0.25">
      <c r="A44" s="172" t="s">
        <v>396</v>
      </c>
      <c r="B44" s="25"/>
      <c r="C44" s="181"/>
      <c r="D44" s="140">
        <v>3.9990000000000001</v>
      </c>
      <c r="E44" s="141">
        <v>1.1000000000000001</v>
      </c>
      <c r="F44" s="142">
        <v>0.73299999999999998</v>
      </c>
      <c r="G44" s="174">
        <v>3.11</v>
      </c>
      <c r="H44" s="174">
        <v>2.44</v>
      </c>
      <c r="I44" s="180">
        <v>3.41</v>
      </c>
      <c r="J44" s="41">
        <v>0.11799999999999999</v>
      </c>
    </row>
    <row r="45" spans="1:10" ht="27.75" customHeight="1" x14ac:dyDescent="0.25">
      <c r="A45" s="172" t="s">
        <v>397</v>
      </c>
      <c r="B45" s="25"/>
      <c r="C45" s="181"/>
      <c r="D45" s="140">
        <v>3.55</v>
      </c>
      <c r="E45" s="141">
        <v>1.083</v>
      </c>
      <c r="F45" s="142">
        <v>0.79800000000000004</v>
      </c>
      <c r="G45" s="174">
        <v>48.59</v>
      </c>
      <c r="H45" s="174">
        <v>2.13</v>
      </c>
      <c r="I45" s="180">
        <v>3.55</v>
      </c>
      <c r="J45" s="41">
        <v>9.4E-2</v>
      </c>
    </row>
    <row r="46" spans="1:10" ht="27.75" customHeight="1" x14ac:dyDescent="0.25">
      <c r="A46" s="172" t="s">
        <v>398</v>
      </c>
      <c r="B46" s="25"/>
      <c r="C46" s="181"/>
      <c r="D46" s="140">
        <v>2.8479999999999999</v>
      </c>
      <c r="E46" s="141">
        <v>0.42699999999999999</v>
      </c>
      <c r="F46" s="142">
        <v>5.7000000000000002E-2</v>
      </c>
      <c r="G46" s="174">
        <v>5.42</v>
      </c>
      <c r="H46" s="174">
        <v>0.77</v>
      </c>
      <c r="I46" s="180">
        <v>1.4</v>
      </c>
      <c r="J46" s="41">
        <v>0.125</v>
      </c>
    </row>
    <row r="47" spans="1:10" ht="27.75" customHeight="1" x14ac:dyDescent="0.25">
      <c r="A47" s="172" t="s">
        <v>399</v>
      </c>
      <c r="B47" s="25"/>
      <c r="C47" s="181"/>
      <c r="D47" s="140">
        <v>3.3359999999999999</v>
      </c>
      <c r="E47" s="141">
        <v>0.437</v>
      </c>
      <c r="F47" s="142">
        <v>7.0000000000000007E-2</v>
      </c>
      <c r="G47" s="174">
        <v>3.11</v>
      </c>
      <c r="H47" s="174">
        <v>2.44</v>
      </c>
      <c r="I47" s="180">
        <v>3.41</v>
      </c>
      <c r="J47" s="41">
        <v>0.11799999999999999</v>
      </c>
    </row>
    <row r="48" spans="1:10" ht="27.75" customHeight="1" x14ac:dyDescent="0.25">
      <c r="A48" s="172" t="s">
        <v>400</v>
      </c>
      <c r="B48" s="25"/>
      <c r="C48" s="181"/>
      <c r="D48" s="140">
        <v>2.8079999999999998</v>
      </c>
      <c r="E48" s="141">
        <v>0.34200000000000003</v>
      </c>
      <c r="F48" s="142">
        <v>5.6000000000000001E-2</v>
      </c>
      <c r="G48" s="174">
        <v>48.59</v>
      </c>
      <c r="H48" s="174">
        <v>2.13</v>
      </c>
      <c r="I48" s="180">
        <v>3.55</v>
      </c>
      <c r="J48" s="41">
        <v>9.4E-2</v>
      </c>
    </row>
    <row r="49" spans="1:10" ht="27.75" customHeight="1" x14ac:dyDescent="0.25">
      <c r="A49" s="172" t="s">
        <v>401</v>
      </c>
      <c r="B49" s="25"/>
      <c r="C49" s="181"/>
      <c r="D49" s="143">
        <v>6.0650000000000004</v>
      </c>
      <c r="E49" s="144">
        <v>1.115</v>
      </c>
      <c r="F49" s="142">
        <v>0.57499999999999996</v>
      </c>
      <c r="G49" s="175" t="s">
        <v>125</v>
      </c>
      <c r="H49" s="175" t="s">
        <v>125</v>
      </c>
      <c r="I49" s="179" t="s">
        <v>125</v>
      </c>
      <c r="J49" s="42" t="s">
        <v>125</v>
      </c>
    </row>
    <row r="50" spans="1:10" ht="27.75" customHeight="1" x14ac:dyDescent="0.25">
      <c r="A50" s="172" t="s">
        <v>402</v>
      </c>
      <c r="B50" s="25"/>
      <c r="C50" s="181"/>
      <c r="D50" s="140">
        <v>-3.726</v>
      </c>
      <c r="E50" s="141">
        <v>-0.58799999999999997</v>
      </c>
      <c r="F50" s="142">
        <v>-7.2999999999999995E-2</v>
      </c>
      <c r="G50" s="174" t="s">
        <v>475</v>
      </c>
      <c r="H50" s="175" t="s">
        <v>125</v>
      </c>
      <c r="I50" s="179" t="s">
        <v>125</v>
      </c>
      <c r="J50" s="42" t="s">
        <v>125</v>
      </c>
    </row>
    <row r="51" spans="1:10" ht="27.75" customHeight="1" x14ac:dyDescent="0.25">
      <c r="A51" s="172" t="s">
        <v>403</v>
      </c>
      <c r="B51" s="25"/>
      <c r="C51" s="181"/>
      <c r="D51" s="140">
        <v>-3.7440000000000002</v>
      </c>
      <c r="E51" s="141">
        <v>-0.57499999999999996</v>
      </c>
      <c r="F51" s="142">
        <v>-7.3999999999999996E-2</v>
      </c>
      <c r="G51" s="174" t="s">
        <v>475</v>
      </c>
      <c r="H51" s="175" t="s">
        <v>125</v>
      </c>
      <c r="I51" s="179" t="s">
        <v>125</v>
      </c>
      <c r="J51" s="42" t="s">
        <v>125</v>
      </c>
    </row>
    <row r="52" spans="1:10" ht="27.75" customHeight="1" x14ac:dyDescent="0.25">
      <c r="A52" s="172" t="s">
        <v>404</v>
      </c>
      <c r="B52" s="25"/>
      <c r="C52" s="181"/>
      <c r="D52" s="140">
        <v>-3.726</v>
      </c>
      <c r="E52" s="141">
        <v>-0.58799999999999997</v>
      </c>
      <c r="F52" s="142">
        <v>-7.2999999999999995E-2</v>
      </c>
      <c r="G52" s="174" t="s">
        <v>475</v>
      </c>
      <c r="H52" s="175" t="s">
        <v>125</v>
      </c>
      <c r="I52" s="179" t="s">
        <v>125</v>
      </c>
      <c r="J52" s="41">
        <v>0.161</v>
      </c>
    </row>
    <row r="53" spans="1:10" ht="27.75" customHeight="1" x14ac:dyDescent="0.25">
      <c r="A53" s="172" t="s">
        <v>405</v>
      </c>
      <c r="B53" s="25"/>
      <c r="C53" s="181"/>
      <c r="D53" s="140">
        <v>-3.7440000000000002</v>
      </c>
      <c r="E53" s="141">
        <v>-0.57499999999999996</v>
      </c>
      <c r="F53" s="142">
        <v>-7.3999999999999996E-2</v>
      </c>
      <c r="G53" s="174" t="s">
        <v>475</v>
      </c>
      <c r="H53" s="175" t="s">
        <v>125</v>
      </c>
      <c r="I53" s="179" t="s">
        <v>125</v>
      </c>
      <c r="J53" s="41">
        <v>0.16600000000000001</v>
      </c>
    </row>
    <row r="54" spans="1:10" ht="27.75" customHeight="1" x14ac:dyDescent="0.25">
      <c r="A54" s="172" t="s">
        <v>406</v>
      </c>
      <c r="B54" s="25"/>
      <c r="C54" s="181"/>
      <c r="D54" s="140">
        <v>-4.8609999999999998</v>
      </c>
      <c r="E54" s="141">
        <v>-0.625</v>
      </c>
      <c r="F54" s="142">
        <v>-9.9000000000000005E-2</v>
      </c>
      <c r="G54" s="174">
        <v>64.930000000000007</v>
      </c>
      <c r="H54" s="175" t="s">
        <v>125</v>
      </c>
      <c r="I54" s="179" t="s">
        <v>125</v>
      </c>
      <c r="J54" s="41">
        <v>0.23200000000000001</v>
      </c>
    </row>
    <row r="55" spans="1:10" ht="27.75" customHeight="1" x14ac:dyDescent="0.25">
      <c r="A55" s="172" t="s">
        <v>407</v>
      </c>
      <c r="B55" s="25"/>
      <c r="C55" s="181"/>
      <c r="D55" s="140">
        <v>2.5430000000000001</v>
      </c>
      <c r="E55" s="141">
        <v>0.65600000000000003</v>
      </c>
      <c r="F55" s="142">
        <v>0.34599999999999997</v>
      </c>
      <c r="G55" s="174">
        <v>0.97</v>
      </c>
      <c r="H55" s="175" t="s">
        <v>125</v>
      </c>
      <c r="I55" s="179" t="s">
        <v>125</v>
      </c>
      <c r="J55" s="42" t="s">
        <v>125</v>
      </c>
    </row>
    <row r="56" spans="1:10" ht="27.75" customHeight="1" x14ac:dyDescent="0.25">
      <c r="A56" s="172" t="s">
        <v>408</v>
      </c>
      <c r="B56" s="25"/>
      <c r="C56" s="181"/>
      <c r="D56" s="140">
        <v>2.5430000000000001</v>
      </c>
      <c r="E56" s="141">
        <v>0.65600000000000003</v>
      </c>
      <c r="F56" s="142">
        <v>0.34599999999999997</v>
      </c>
      <c r="G56" s="175" t="s">
        <v>125</v>
      </c>
      <c r="H56" s="175" t="s">
        <v>125</v>
      </c>
      <c r="I56" s="179" t="s">
        <v>125</v>
      </c>
      <c r="J56" s="42" t="s">
        <v>125</v>
      </c>
    </row>
    <row r="57" spans="1:10" ht="27.75" customHeight="1" x14ac:dyDescent="0.25">
      <c r="A57" s="172" t="s">
        <v>409</v>
      </c>
      <c r="B57" s="25"/>
      <c r="C57" s="181"/>
      <c r="D57" s="140">
        <v>3.085</v>
      </c>
      <c r="E57" s="141">
        <v>0.74199999999999999</v>
      </c>
      <c r="F57" s="142">
        <v>0.35699999999999998</v>
      </c>
      <c r="G57" s="174">
        <v>1.17</v>
      </c>
      <c r="H57" s="175" t="s">
        <v>125</v>
      </c>
      <c r="I57" s="179" t="s">
        <v>125</v>
      </c>
      <c r="J57" s="42" t="s">
        <v>125</v>
      </c>
    </row>
    <row r="58" spans="1:10" ht="27.75" customHeight="1" x14ac:dyDescent="0.25">
      <c r="A58" s="172" t="s">
        <v>410</v>
      </c>
      <c r="B58" s="25"/>
      <c r="C58" s="181"/>
      <c r="D58" s="140">
        <v>3.085</v>
      </c>
      <c r="E58" s="141">
        <v>0.74199999999999999</v>
      </c>
      <c r="F58" s="142">
        <v>0.35699999999999998</v>
      </c>
      <c r="G58" s="175" t="s">
        <v>125</v>
      </c>
      <c r="H58" s="175" t="s">
        <v>125</v>
      </c>
      <c r="I58" s="179" t="s">
        <v>125</v>
      </c>
      <c r="J58" s="42" t="s">
        <v>125</v>
      </c>
    </row>
    <row r="59" spans="1:10" ht="27.75" customHeight="1" x14ac:dyDescent="0.25">
      <c r="A59" s="172" t="s">
        <v>411</v>
      </c>
      <c r="B59" s="25"/>
      <c r="C59" s="181"/>
      <c r="D59" s="140">
        <v>2.335</v>
      </c>
      <c r="E59" s="141">
        <v>0.60699999999999998</v>
      </c>
      <c r="F59" s="142">
        <v>0.34300000000000003</v>
      </c>
      <c r="G59" s="174">
        <v>3.94</v>
      </c>
      <c r="H59" s="174">
        <v>0.55000000000000004</v>
      </c>
      <c r="I59" s="180">
        <v>1</v>
      </c>
      <c r="J59" s="41">
        <v>8.8999999999999996E-2</v>
      </c>
    </row>
    <row r="60" spans="1:10" ht="27.75" customHeight="1" x14ac:dyDescent="0.25">
      <c r="A60" s="172" t="s">
        <v>412</v>
      </c>
      <c r="B60" s="25"/>
      <c r="C60" s="181"/>
      <c r="D60" s="140">
        <v>2.8540000000000001</v>
      </c>
      <c r="E60" s="141">
        <v>0.78500000000000003</v>
      </c>
      <c r="F60" s="142">
        <v>0.52300000000000002</v>
      </c>
      <c r="G60" s="174">
        <v>2.29</v>
      </c>
      <c r="H60" s="174">
        <v>1.74</v>
      </c>
      <c r="I60" s="180">
        <v>2.4300000000000002</v>
      </c>
      <c r="J60" s="41">
        <v>8.4000000000000005E-2</v>
      </c>
    </row>
    <row r="61" spans="1:10" ht="27.75" customHeight="1" x14ac:dyDescent="0.25">
      <c r="A61" s="172" t="s">
        <v>413</v>
      </c>
      <c r="B61" s="25"/>
      <c r="C61" s="181"/>
      <c r="D61" s="140">
        <v>2.5329999999999999</v>
      </c>
      <c r="E61" s="141">
        <v>0.77300000000000002</v>
      </c>
      <c r="F61" s="142">
        <v>0.56999999999999995</v>
      </c>
      <c r="G61" s="174">
        <v>34.75</v>
      </c>
      <c r="H61" s="174">
        <v>1.52</v>
      </c>
      <c r="I61" s="180">
        <v>2.5299999999999998</v>
      </c>
      <c r="J61" s="41">
        <v>6.7000000000000004E-2</v>
      </c>
    </row>
    <row r="62" spans="1:10" ht="27.75" customHeight="1" x14ac:dyDescent="0.25">
      <c r="A62" s="172" t="s">
        <v>414</v>
      </c>
      <c r="B62" s="25"/>
      <c r="C62" s="181"/>
      <c r="D62" s="140">
        <v>2.032</v>
      </c>
      <c r="E62" s="141">
        <v>0.30499999999999999</v>
      </c>
      <c r="F62" s="142">
        <v>4.1000000000000002E-2</v>
      </c>
      <c r="G62" s="174">
        <v>3.94</v>
      </c>
      <c r="H62" s="174">
        <v>0.55000000000000004</v>
      </c>
      <c r="I62" s="180">
        <v>1</v>
      </c>
      <c r="J62" s="41">
        <v>8.8999999999999996E-2</v>
      </c>
    </row>
    <row r="63" spans="1:10" ht="27.75" customHeight="1" x14ac:dyDescent="0.25">
      <c r="A63" s="172" t="s">
        <v>415</v>
      </c>
      <c r="B63" s="25"/>
      <c r="C63" s="181"/>
      <c r="D63" s="140">
        <v>2.3809999999999998</v>
      </c>
      <c r="E63" s="141">
        <v>0.312</v>
      </c>
      <c r="F63" s="142">
        <v>0.05</v>
      </c>
      <c r="G63" s="174">
        <v>2.29</v>
      </c>
      <c r="H63" s="174">
        <v>1.74</v>
      </c>
      <c r="I63" s="180">
        <v>2.4300000000000002</v>
      </c>
      <c r="J63" s="41">
        <v>8.4000000000000005E-2</v>
      </c>
    </row>
    <row r="64" spans="1:10" ht="27.75" customHeight="1" x14ac:dyDescent="0.25">
      <c r="A64" s="172" t="s">
        <v>416</v>
      </c>
      <c r="B64" s="25"/>
      <c r="C64" s="181"/>
      <c r="D64" s="140">
        <v>2.004</v>
      </c>
      <c r="E64" s="141">
        <v>0.24399999999999999</v>
      </c>
      <c r="F64" s="142">
        <v>0.04</v>
      </c>
      <c r="G64" s="174">
        <v>34.75</v>
      </c>
      <c r="H64" s="174">
        <v>1.52</v>
      </c>
      <c r="I64" s="180">
        <v>2.5299999999999998</v>
      </c>
      <c r="J64" s="41">
        <v>6.7000000000000004E-2</v>
      </c>
    </row>
    <row r="65" spans="1:10" ht="27.75" customHeight="1" x14ac:dyDescent="0.25">
      <c r="A65" s="172" t="s">
        <v>417</v>
      </c>
      <c r="B65" s="25"/>
      <c r="C65" s="181"/>
      <c r="D65" s="143">
        <v>4.3280000000000003</v>
      </c>
      <c r="E65" s="144">
        <v>0.79500000000000004</v>
      </c>
      <c r="F65" s="142">
        <v>0.41</v>
      </c>
      <c r="G65" s="175" t="s">
        <v>125</v>
      </c>
      <c r="H65" s="175" t="s">
        <v>125</v>
      </c>
      <c r="I65" s="179" t="s">
        <v>125</v>
      </c>
      <c r="J65" s="42" t="s">
        <v>125</v>
      </c>
    </row>
    <row r="66" spans="1:10" ht="27.75" customHeight="1" x14ac:dyDescent="0.25">
      <c r="A66" s="172" t="s">
        <v>418</v>
      </c>
      <c r="B66" s="25"/>
      <c r="C66" s="181"/>
      <c r="D66" s="140">
        <v>-2.6589999999999998</v>
      </c>
      <c r="E66" s="141">
        <v>-0.42</v>
      </c>
      <c r="F66" s="142">
        <v>-5.1999999999999998E-2</v>
      </c>
      <c r="G66" s="174" t="s">
        <v>475</v>
      </c>
      <c r="H66" s="175" t="s">
        <v>125</v>
      </c>
      <c r="I66" s="179" t="s">
        <v>125</v>
      </c>
      <c r="J66" s="42" t="s">
        <v>125</v>
      </c>
    </row>
    <row r="67" spans="1:10" ht="27.75" customHeight="1" x14ac:dyDescent="0.25">
      <c r="A67" s="172" t="s">
        <v>419</v>
      </c>
      <c r="B67" s="25"/>
      <c r="C67" s="181"/>
      <c r="D67" s="140">
        <v>-2.6720000000000002</v>
      </c>
      <c r="E67" s="141">
        <v>-0.41</v>
      </c>
      <c r="F67" s="142">
        <v>-5.2999999999999999E-2</v>
      </c>
      <c r="G67" s="174" t="s">
        <v>475</v>
      </c>
      <c r="H67" s="175" t="s">
        <v>125</v>
      </c>
      <c r="I67" s="179" t="s">
        <v>125</v>
      </c>
      <c r="J67" s="42" t="s">
        <v>125</v>
      </c>
    </row>
    <row r="68" spans="1:10" ht="27.75" customHeight="1" x14ac:dyDescent="0.25">
      <c r="A68" s="172" t="s">
        <v>420</v>
      </c>
      <c r="B68" s="25"/>
      <c r="C68" s="181"/>
      <c r="D68" s="140">
        <v>-2.6589999999999998</v>
      </c>
      <c r="E68" s="141">
        <v>-0.42</v>
      </c>
      <c r="F68" s="142">
        <v>-5.1999999999999998E-2</v>
      </c>
      <c r="G68" s="174" t="s">
        <v>475</v>
      </c>
      <c r="H68" s="175" t="s">
        <v>125</v>
      </c>
      <c r="I68" s="179" t="s">
        <v>125</v>
      </c>
      <c r="J68" s="41">
        <v>0.115</v>
      </c>
    </row>
    <row r="69" spans="1:10" ht="27.75" customHeight="1" x14ac:dyDescent="0.25">
      <c r="A69" s="172" t="s">
        <v>421</v>
      </c>
      <c r="B69" s="25"/>
      <c r="C69" s="181"/>
      <c r="D69" s="140">
        <v>-2.6720000000000002</v>
      </c>
      <c r="E69" s="141">
        <v>-0.41</v>
      </c>
      <c r="F69" s="142">
        <v>-5.2999999999999999E-2</v>
      </c>
      <c r="G69" s="174" t="s">
        <v>475</v>
      </c>
      <c r="H69" s="175" t="s">
        <v>125</v>
      </c>
      <c r="I69" s="179" t="s">
        <v>125</v>
      </c>
      <c r="J69" s="41">
        <v>0.11799999999999999</v>
      </c>
    </row>
    <row r="70" spans="1:10" ht="27.75" customHeight="1" x14ac:dyDescent="0.25">
      <c r="A70" s="172" t="s">
        <v>422</v>
      </c>
      <c r="B70" s="25"/>
      <c r="C70" s="181"/>
      <c r="D70" s="140">
        <v>-3.4689999999999999</v>
      </c>
      <c r="E70" s="141">
        <v>-0.44600000000000001</v>
      </c>
      <c r="F70" s="142">
        <v>-7.0999999999999994E-2</v>
      </c>
      <c r="G70" s="174">
        <v>46.34</v>
      </c>
      <c r="H70" s="175" t="s">
        <v>125</v>
      </c>
      <c r="I70" s="179" t="s">
        <v>125</v>
      </c>
      <c r="J70" s="41">
        <v>0.16600000000000001</v>
      </c>
    </row>
    <row r="71" spans="1:10" ht="27.75" customHeight="1" x14ac:dyDescent="0.25">
      <c r="A71" s="172" t="s">
        <v>423</v>
      </c>
      <c r="B71" s="25"/>
      <c r="C71" s="181"/>
      <c r="D71" s="140">
        <v>1.895</v>
      </c>
      <c r="E71" s="141">
        <v>0.48899999999999999</v>
      </c>
      <c r="F71" s="142">
        <v>0.25800000000000001</v>
      </c>
      <c r="G71" s="174">
        <v>0.79</v>
      </c>
      <c r="H71" s="175" t="s">
        <v>125</v>
      </c>
      <c r="I71" s="179" t="s">
        <v>125</v>
      </c>
      <c r="J71" s="42" t="s">
        <v>125</v>
      </c>
    </row>
    <row r="72" spans="1:10" ht="27.75" customHeight="1" x14ac:dyDescent="0.25">
      <c r="A72" s="172" t="s">
        <v>424</v>
      </c>
      <c r="B72" s="25"/>
      <c r="C72" s="181"/>
      <c r="D72" s="140">
        <v>1.895</v>
      </c>
      <c r="E72" s="141">
        <v>0.48899999999999999</v>
      </c>
      <c r="F72" s="142">
        <v>0.25800000000000001</v>
      </c>
      <c r="G72" s="175" t="s">
        <v>125</v>
      </c>
      <c r="H72" s="175" t="s">
        <v>125</v>
      </c>
      <c r="I72" s="179" t="s">
        <v>125</v>
      </c>
      <c r="J72" s="42" t="s">
        <v>125</v>
      </c>
    </row>
    <row r="73" spans="1:10" ht="27.75" customHeight="1" x14ac:dyDescent="0.25">
      <c r="A73" s="172" t="s">
        <v>425</v>
      </c>
      <c r="B73" s="25"/>
      <c r="C73" s="181"/>
      <c r="D73" s="140">
        <v>2.2989999999999999</v>
      </c>
      <c r="E73" s="141">
        <v>0.55300000000000005</v>
      </c>
      <c r="F73" s="142">
        <v>0.26600000000000001</v>
      </c>
      <c r="G73" s="174">
        <v>0.94</v>
      </c>
      <c r="H73" s="175" t="s">
        <v>125</v>
      </c>
      <c r="I73" s="179" t="s">
        <v>125</v>
      </c>
      <c r="J73" s="42" t="s">
        <v>125</v>
      </c>
    </row>
    <row r="74" spans="1:10" ht="27.75" customHeight="1" x14ac:dyDescent="0.25">
      <c r="A74" s="172" t="s">
        <v>426</v>
      </c>
      <c r="B74" s="25"/>
      <c r="C74" s="181"/>
      <c r="D74" s="140">
        <v>2.2989999999999999</v>
      </c>
      <c r="E74" s="141">
        <v>0.55300000000000005</v>
      </c>
      <c r="F74" s="142">
        <v>0.26600000000000001</v>
      </c>
      <c r="G74" s="175" t="s">
        <v>125</v>
      </c>
      <c r="H74" s="175" t="s">
        <v>125</v>
      </c>
      <c r="I74" s="179" t="s">
        <v>125</v>
      </c>
      <c r="J74" s="42" t="s">
        <v>125</v>
      </c>
    </row>
    <row r="75" spans="1:10" ht="27.75" customHeight="1" x14ac:dyDescent="0.25">
      <c r="A75" s="172" t="s">
        <v>427</v>
      </c>
      <c r="B75" s="25"/>
      <c r="C75" s="181"/>
      <c r="D75" s="140">
        <v>1.74</v>
      </c>
      <c r="E75" s="141">
        <v>0.45200000000000001</v>
      </c>
      <c r="F75" s="142">
        <v>0.25600000000000001</v>
      </c>
      <c r="G75" s="174">
        <v>3</v>
      </c>
      <c r="H75" s="174">
        <v>0.41</v>
      </c>
      <c r="I75" s="180">
        <v>0.75</v>
      </c>
      <c r="J75" s="41">
        <v>6.7000000000000004E-2</v>
      </c>
    </row>
    <row r="76" spans="1:10" ht="27.75" customHeight="1" x14ac:dyDescent="0.25">
      <c r="A76" s="172" t="s">
        <v>428</v>
      </c>
      <c r="B76" s="25"/>
      <c r="C76" s="181"/>
      <c r="D76" s="140">
        <v>2.1269999999999998</v>
      </c>
      <c r="E76" s="141">
        <v>0.58499999999999996</v>
      </c>
      <c r="F76" s="142">
        <v>0.39</v>
      </c>
      <c r="G76" s="174">
        <v>1.77</v>
      </c>
      <c r="H76" s="174">
        <v>1.3</v>
      </c>
      <c r="I76" s="180">
        <v>1.81</v>
      </c>
      <c r="J76" s="41">
        <v>6.3E-2</v>
      </c>
    </row>
    <row r="77" spans="1:10" ht="27.75" customHeight="1" x14ac:dyDescent="0.25">
      <c r="A77" s="172" t="s">
        <v>429</v>
      </c>
      <c r="B77" s="25"/>
      <c r="C77" s="181"/>
      <c r="D77" s="140">
        <v>1.8879999999999999</v>
      </c>
      <c r="E77" s="141">
        <v>0.57599999999999996</v>
      </c>
      <c r="F77" s="142">
        <v>0.42499999999999999</v>
      </c>
      <c r="G77" s="174">
        <v>25.96</v>
      </c>
      <c r="H77" s="174">
        <v>1.1299999999999999</v>
      </c>
      <c r="I77" s="180">
        <v>1.89</v>
      </c>
      <c r="J77" s="41">
        <v>0.05</v>
      </c>
    </row>
    <row r="78" spans="1:10" ht="27.75" customHeight="1" x14ac:dyDescent="0.25">
      <c r="A78" s="172" t="s">
        <v>430</v>
      </c>
      <c r="B78" s="25"/>
      <c r="C78" s="181"/>
      <c r="D78" s="140">
        <v>1.5149999999999999</v>
      </c>
      <c r="E78" s="141">
        <v>0.22700000000000001</v>
      </c>
      <c r="F78" s="142">
        <v>0.03</v>
      </c>
      <c r="G78" s="174">
        <v>3</v>
      </c>
      <c r="H78" s="174">
        <v>0.41</v>
      </c>
      <c r="I78" s="180">
        <v>0.75</v>
      </c>
      <c r="J78" s="41">
        <v>6.7000000000000004E-2</v>
      </c>
    </row>
    <row r="79" spans="1:10" ht="27.75" customHeight="1" x14ac:dyDescent="0.25">
      <c r="A79" s="172" t="s">
        <v>431</v>
      </c>
      <c r="B79" s="25"/>
      <c r="C79" s="181"/>
      <c r="D79" s="140">
        <v>1.774</v>
      </c>
      <c r="E79" s="141">
        <v>0.23200000000000001</v>
      </c>
      <c r="F79" s="142">
        <v>3.6999999999999998E-2</v>
      </c>
      <c r="G79" s="174">
        <v>1.77</v>
      </c>
      <c r="H79" s="174">
        <v>1.3</v>
      </c>
      <c r="I79" s="180">
        <v>1.81</v>
      </c>
      <c r="J79" s="41">
        <v>6.3E-2</v>
      </c>
    </row>
    <row r="80" spans="1:10" ht="27.75" customHeight="1" x14ac:dyDescent="0.25">
      <c r="A80" s="172" t="s">
        <v>432</v>
      </c>
      <c r="B80" s="25"/>
      <c r="C80" s="181"/>
      <c r="D80" s="140">
        <v>1.494</v>
      </c>
      <c r="E80" s="141">
        <v>0.182</v>
      </c>
      <c r="F80" s="142">
        <v>0.03</v>
      </c>
      <c r="G80" s="174">
        <v>25.96</v>
      </c>
      <c r="H80" s="174">
        <v>1.1299999999999999</v>
      </c>
      <c r="I80" s="180">
        <v>1.89</v>
      </c>
      <c r="J80" s="41">
        <v>0.05</v>
      </c>
    </row>
    <row r="81" spans="1:10" ht="27.75" customHeight="1" x14ac:dyDescent="0.25">
      <c r="A81" s="172" t="s">
        <v>433</v>
      </c>
      <c r="B81" s="25"/>
      <c r="C81" s="181"/>
      <c r="D81" s="143">
        <v>3.226</v>
      </c>
      <c r="E81" s="144">
        <v>0.59299999999999997</v>
      </c>
      <c r="F81" s="142">
        <v>0.30599999999999999</v>
      </c>
      <c r="G81" s="175" t="s">
        <v>125</v>
      </c>
      <c r="H81" s="175" t="s">
        <v>125</v>
      </c>
      <c r="I81" s="179" t="s">
        <v>125</v>
      </c>
      <c r="J81" s="42" t="s">
        <v>125</v>
      </c>
    </row>
    <row r="82" spans="1:10" ht="27.75" customHeight="1" x14ac:dyDescent="0.25">
      <c r="A82" s="172" t="s">
        <v>434</v>
      </c>
      <c r="B82" s="25"/>
      <c r="C82" s="181"/>
      <c r="D82" s="140">
        <v>-1.982</v>
      </c>
      <c r="E82" s="141">
        <v>-0.313</v>
      </c>
      <c r="F82" s="142">
        <v>-3.9E-2</v>
      </c>
      <c r="G82" s="174" t="s">
        <v>475</v>
      </c>
      <c r="H82" s="175" t="s">
        <v>125</v>
      </c>
      <c r="I82" s="179" t="s">
        <v>125</v>
      </c>
      <c r="J82" s="42" t="s">
        <v>125</v>
      </c>
    </row>
    <row r="83" spans="1:10" ht="27.75" customHeight="1" x14ac:dyDescent="0.25">
      <c r="A83" s="172" t="s">
        <v>435</v>
      </c>
      <c r="B83" s="25"/>
      <c r="C83" s="181"/>
      <c r="D83" s="140">
        <v>-1.992</v>
      </c>
      <c r="E83" s="141">
        <v>-0.30599999999999999</v>
      </c>
      <c r="F83" s="142">
        <v>-0.04</v>
      </c>
      <c r="G83" s="174" t="s">
        <v>475</v>
      </c>
      <c r="H83" s="175" t="s">
        <v>125</v>
      </c>
      <c r="I83" s="179" t="s">
        <v>125</v>
      </c>
      <c r="J83" s="42" t="s">
        <v>125</v>
      </c>
    </row>
    <row r="84" spans="1:10" ht="27.75" customHeight="1" x14ac:dyDescent="0.25">
      <c r="A84" s="172" t="s">
        <v>436</v>
      </c>
      <c r="B84" s="25"/>
      <c r="C84" s="181"/>
      <c r="D84" s="140">
        <v>-1.982</v>
      </c>
      <c r="E84" s="141">
        <v>-0.313</v>
      </c>
      <c r="F84" s="142">
        <v>-3.9E-2</v>
      </c>
      <c r="G84" s="174" t="s">
        <v>475</v>
      </c>
      <c r="H84" s="175" t="s">
        <v>125</v>
      </c>
      <c r="I84" s="179" t="s">
        <v>125</v>
      </c>
      <c r="J84" s="41">
        <v>8.5999999999999993E-2</v>
      </c>
    </row>
    <row r="85" spans="1:10" ht="27.75" customHeight="1" x14ac:dyDescent="0.25">
      <c r="A85" s="172" t="s">
        <v>437</v>
      </c>
      <c r="B85" s="25"/>
      <c r="C85" s="181"/>
      <c r="D85" s="140">
        <v>-1.992</v>
      </c>
      <c r="E85" s="141">
        <v>-0.30599999999999999</v>
      </c>
      <c r="F85" s="142">
        <v>-0.04</v>
      </c>
      <c r="G85" s="174" t="s">
        <v>475</v>
      </c>
      <c r="H85" s="175" t="s">
        <v>125</v>
      </c>
      <c r="I85" s="179" t="s">
        <v>125</v>
      </c>
      <c r="J85" s="41">
        <v>8.7999999999999995E-2</v>
      </c>
    </row>
    <row r="86" spans="1:10" ht="27.75" customHeight="1" x14ac:dyDescent="0.25">
      <c r="A86" s="172" t="s">
        <v>438</v>
      </c>
      <c r="B86" s="25"/>
      <c r="C86" s="181"/>
      <c r="D86" s="140">
        <v>-2.5859999999999999</v>
      </c>
      <c r="E86" s="141">
        <v>-0.33200000000000002</v>
      </c>
      <c r="F86" s="142">
        <v>-5.2999999999999999E-2</v>
      </c>
      <c r="G86" s="174">
        <v>34.54</v>
      </c>
      <c r="H86" s="175" t="s">
        <v>125</v>
      </c>
      <c r="I86" s="179" t="s">
        <v>125</v>
      </c>
      <c r="J86" s="41">
        <v>0.123</v>
      </c>
    </row>
    <row r="87" spans="1:10" ht="27.75" customHeight="1" x14ac:dyDescent="0.25">
      <c r="A87" s="172" t="s">
        <v>439</v>
      </c>
      <c r="B87" s="25"/>
      <c r="C87" s="181"/>
      <c r="D87" s="140">
        <v>0.82499999999999996</v>
      </c>
      <c r="E87" s="141">
        <v>0.21299999999999999</v>
      </c>
      <c r="F87" s="142">
        <v>0.112</v>
      </c>
      <c r="G87" s="174">
        <v>0.49</v>
      </c>
      <c r="H87" s="175" t="s">
        <v>125</v>
      </c>
      <c r="I87" s="179" t="s">
        <v>125</v>
      </c>
      <c r="J87" s="42" t="s">
        <v>125</v>
      </c>
    </row>
    <row r="88" spans="1:10" ht="27.75" customHeight="1" x14ac:dyDescent="0.25">
      <c r="A88" s="172" t="s">
        <v>440</v>
      </c>
      <c r="B88" s="25"/>
      <c r="C88" s="181"/>
      <c r="D88" s="140">
        <v>0.82499999999999996</v>
      </c>
      <c r="E88" s="141">
        <v>0.21299999999999999</v>
      </c>
      <c r="F88" s="142">
        <v>0.112</v>
      </c>
      <c r="G88" s="175" t="s">
        <v>125</v>
      </c>
      <c r="H88" s="175" t="s">
        <v>125</v>
      </c>
      <c r="I88" s="179" t="s">
        <v>125</v>
      </c>
      <c r="J88" s="42" t="s">
        <v>125</v>
      </c>
    </row>
    <row r="89" spans="1:10" ht="27.75" customHeight="1" x14ac:dyDescent="0.25">
      <c r="A89" s="172" t="s">
        <v>441</v>
      </c>
      <c r="B89" s="25"/>
      <c r="C89" s="181"/>
      <c r="D89" s="140">
        <v>1.0009999999999999</v>
      </c>
      <c r="E89" s="141">
        <v>0.24099999999999999</v>
      </c>
      <c r="F89" s="142">
        <v>0.11600000000000001</v>
      </c>
      <c r="G89" s="174">
        <v>0.55000000000000004</v>
      </c>
      <c r="H89" s="175" t="s">
        <v>125</v>
      </c>
      <c r="I89" s="179" t="s">
        <v>125</v>
      </c>
      <c r="J89" s="42" t="s">
        <v>125</v>
      </c>
    </row>
    <row r="90" spans="1:10" ht="27.75" customHeight="1" x14ac:dyDescent="0.25">
      <c r="A90" s="172" t="s">
        <v>442</v>
      </c>
      <c r="B90" s="25"/>
      <c r="C90" s="181"/>
      <c r="D90" s="140">
        <v>1.0009999999999999</v>
      </c>
      <c r="E90" s="141">
        <v>0.24099999999999999</v>
      </c>
      <c r="F90" s="142">
        <v>0.11600000000000001</v>
      </c>
      <c r="G90" s="175" t="s">
        <v>125</v>
      </c>
      <c r="H90" s="175" t="s">
        <v>125</v>
      </c>
      <c r="I90" s="179" t="s">
        <v>125</v>
      </c>
      <c r="J90" s="42" t="s">
        <v>125</v>
      </c>
    </row>
    <row r="91" spans="1:10" ht="27.75" customHeight="1" x14ac:dyDescent="0.25">
      <c r="A91" s="172" t="s">
        <v>443</v>
      </c>
      <c r="B91" s="25"/>
      <c r="C91" s="181"/>
      <c r="D91" s="140">
        <v>0.75700000000000001</v>
      </c>
      <c r="E91" s="141">
        <v>0.19700000000000001</v>
      </c>
      <c r="F91" s="142">
        <v>0.111</v>
      </c>
      <c r="G91" s="174">
        <v>1.45</v>
      </c>
      <c r="H91" s="174">
        <v>0.18</v>
      </c>
      <c r="I91" s="180">
        <v>0.32</v>
      </c>
      <c r="J91" s="41">
        <v>2.9000000000000001E-2</v>
      </c>
    </row>
    <row r="92" spans="1:10" ht="27.75" customHeight="1" x14ac:dyDescent="0.25">
      <c r="A92" s="172" t="s">
        <v>444</v>
      </c>
      <c r="B92" s="25"/>
      <c r="C92" s="181"/>
      <c r="D92" s="140">
        <v>0.92600000000000005</v>
      </c>
      <c r="E92" s="141">
        <v>0.255</v>
      </c>
      <c r="F92" s="142">
        <v>0.17</v>
      </c>
      <c r="G92" s="174">
        <v>0.91</v>
      </c>
      <c r="H92" s="174">
        <v>0.56000000000000005</v>
      </c>
      <c r="I92" s="180">
        <v>0.79</v>
      </c>
      <c r="J92" s="41">
        <v>2.7E-2</v>
      </c>
    </row>
    <row r="93" spans="1:10" ht="27.75" customHeight="1" x14ac:dyDescent="0.25">
      <c r="A93" s="172" t="s">
        <v>445</v>
      </c>
      <c r="B93" s="25"/>
      <c r="C93" s="181"/>
      <c r="D93" s="140">
        <v>0.82199999999999995</v>
      </c>
      <c r="E93" s="141">
        <v>0.251</v>
      </c>
      <c r="F93" s="142">
        <v>0.185</v>
      </c>
      <c r="G93" s="174">
        <v>11.44</v>
      </c>
      <c r="H93" s="174">
        <v>0.49</v>
      </c>
      <c r="I93" s="180">
        <v>0.82</v>
      </c>
      <c r="J93" s="41">
        <v>2.1999999999999999E-2</v>
      </c>
    </row>
    <row r="94" spans="1:10" ht="27.75" customHeight="1" x14ac:dyDescent="0.25">
      <c r="A94" s="172" t="s">
        <v>446</v>
      </c>
      <c r="B94" s="25"/>
      <c r="C94" s="181"/>
      <c r="D94" s="140">
        <v>0.65900000000000003</v>
      </c>
      <c r="E94" s="141">
        <v>9.9000000000000005E-2</v>
      </c>
      <c r="F94" s="142">
        <v>1.2999999999999999E-2</v>
      </c>
      <c r="G94" s="174">
        <v>1.45</v>
      </c>
      <c r="H94" s="174">
        <v>0.18</v>
      </c>
      <c r="I94" s="180">
        <v>0.32</v>
      </c>
      <c r="J94" s="41">
        <v>2.9000000000000001E-2</v>
      </c>
    </row>
    <row r="95" spans="1:10" ht="27.75" customHeight="1" x14ac:dyDescent="0.25">
      <c r="A95" s="172" t="s">
        <v>447</v>
      </c>
      <c r="B95" s="25"/>
      <c r="C95" s="181"/>
      <c r="D95" s="140">
        <v>0.77200000000000002</v>
      </c>
      <c r="E95" s="141">
        <v>0.10100000000000001</v>
      </c>
      <c r="F95" s="142">
        <v>1.6E-2</v>
      </c>
      <c r="G95" s="174">
        <v>0.91</v>
      </c>
      <c r="H95" s="174">
        <v>0.56000000000000005</v>
      </c>
      <c r="I95" s="180">
        <v>0.79</v>
      </c>
      <c r="J95" s="41">
        <v>2.7E-2</v>
      </c>
    </row>
    <row r="96" spans="1:10" ht="27.75" customHeight="1" x14ac:dyDescent="0.25">
      <c r="A96" s="172" t="s">
        <v>448</v>
      </c>
      <c r="B96" s="25"/>
      <c r="C96" s="181"/>
      <c r="D96" s="140">
        <v>0.65</v>
      </c>
      <c r="E96" s="141">
        <v>7.9000000000000001E-2</v>
      </c>
      <c r="F96" s="142">
        <v>1.2999999999999999E-2</v>
      </c>
      <c r="G96" s="174">
        <v>11.44</v>
      </c>
      <c r="H96" s="174">
        <v>0.49</v>
      </c>
      <c r="I96" s="180">
        <v>0.82</v>
      </c>
      <c r="J96" s="41">
        <v>2.1999999999999999E-2</v>
      </c>
    </row>
    <row r="97" spans="1:10" ht="27.75" customHeight="1" x14ac:dyDescent="0.25">
      <c r="A97" s="172" t="s">
        <v>449</v>
      </c>
      <c r="B97" s="25"/>
      <c r="C97" s="181"/>
      <c r="D97" s="143">
        <v>1.4039999999999999</v>
      </c>
      <c r="E97" s="144">
        <v>0.25800000000000001</v>
      </c>
      <c r="F97" s="142">
        <v>0.13300000000000001</v>
      </c>
      <c r="G97" s="175" t="s">
        <v>125</v>
      </c>
      <c r="H97" s="175" t="s">
        <v>125</v>
      </c>
      <c r="I97" s="179" t="s">
        <v>125</v>
      </c>
      <c r="J97" s="42" t="s">
        <v>125</v>
      </c>
    </row>
    <row r="98" spans="1:10" ht="27.75" customHeight="1" x14ac:dyDescent="0.25">
      <c r="A98" s="172" t="s">
        <v>450</v>
      </c>
      <c r="B98" s="25"/>
      <c r="C98" s="181"/>
      <c r="D98" s="140">
        <v>-0.86299999999999999</v>
      </c>
      <c r="E98" s="141">
        <v>-0.13600000000000001</v>
      </c>
      <c r="F98" s="142">
        <v>-1.7000000000000001E-2</v>
      </c>
      <c r="G98" s="174" t="s">
        <v>475</v>
      </c>
      <c r="H98" s="175" t="s">
        <v>125</v>
      </c>
      <c r="I98" s="179" t="s">
        <v>125</v>
      </c>
      <c r="J98" s="42" t="s">
        <v>125</v>
      </c>
    </row>
    <row r="99" spans="1:10" ht="27.75" customHeight="1" x14ac:dyDescent="0.25">
      <c r="A99" s="172" t="s">
        <v>451</v>
      </c>
      <c r="B99" s="25"/>
      <c r="C99" s="181"/>
      <c r="D99" s="140">
        <v>-0.86699999999999999</v>
      </c>
      <c r="E99" s="141">
        <v>-0.13300000000000001</v>
      </c>
      <c r="F99" s="142">
        <v>-1.7000000000000001E-2</v>
      </c>
      <c r="G99" s="174" t="s">
        <v>475</v>
      </c>
      <c r="H99" s="175" t="s">
        <v>125</v>
      </c>
      <c r="I99" s="179" t="s">
        <v>125</v>
      </c>
      <c r="J99" s="42" t="s">
        <v>125</v>
      </c>
    </row>
    <row r="100" spans="1:10" ht="27.75" customHeight="1" x14ac:dyDescent="0.25">
      <c r="A100" s="172" t="s">
        <v>452</v>
      </c>
      <c r="B100" s="25"/>
      <c r="C100" s="181"/>
      <c r="D100" s="140">
        <v>-0.86299999999999999</v>
      </c>
      <c r="E100" s="141">
        <v>-0.13600000000000001</v>
      </c>
      <c r="F100" s="142">
        <v>-1.7000000000000001E-2</v>
      </c>
      <c r="G100" s="174" t="s">
        <v>475</v>
      </c>
      <c r="H100" s="175" t="s">
        <v>125</v>
      </c>
      <c r="I100" s="179" t="s">
        <v>125</v>
      </c>
      <c r="J100" s="41">
        <v>3.6999999999999998E-2</v>
      </c>
    </row>
    <row r="101" spans="1:10" ht="27.75" customHeight="1" x14ac:dyDescent="0.25">
      <c r="A101" s="172" t="s">
        <v>453</v>
      </c>
      <c r="B101" s="25"/>
      <c r="C101" s="181"/>
      <c r="D101" s="140">
        <v>-0.86699999999999999</v>
      </c>
      <c r="E101" s="141">
        <v>-0.13300000000000001</v>
      </c>
      <c r="F101" s="142">
        <v>-1.7000000000000001E-2</v>
      </c>
      <c r="G101" s="174" t="s">
        <v>475</v>
      </c>
      <c r="H101" s="175" t="s">
        <v>125</v>
      </c>
      <c r="I101" s="179" t="s">
        <v>125</v>
      </c>
      <c r="J101" s="41">
        <v>3.7999999999999999E-2</v>
      </c>
    </row>
    <row r="102" spans="1:10" ht="27.75" customHeight="1" x14ac:dyDescent="0.25">
      <c r="A102" s="172" t="s">
        <v>454</v>
      </c>
      <c r="B102" s="25"/>
      <c r="C102" s="181"/>
      <c r="D102" s="140">
        <v>-1.125</v>
      </c>
      <c r="E102" s="141">
        <v>-0.14499999999999999</v>
      </c>
      <c r="F102" s="142">
        <v>-2.3E-2</v>
      </c>
      <c r="G102" s="174">
        <v>15.03</v>
      </c>
      <c r="H102" s="175" t="s">
        <v>125</v>
      </c>
      <c r="I102" s="179" t="s">
        <v>125</v>
      </c>
      <c r="J102" s="41">
        <v>5.3999999999999999E-2</v>
      </c>
    </row>
    <row r="103" spans="1:10" ht="27.75" customHeight="1" x14ac:dyDescent="0.25">
      <c r="A103" s="172" t="s">
        <v>455</v>
      </c>
      <c r="B103" s="25"/>
      <c r="C103" s="181"/>
      <c r="D103" s="140" t="s">
        <v>475</v>
      </c>
      <c r="E103" s="141" t="s">
        <v>475</v>
      </c>
      <c r="F103" s="142" t="s">
        <v>475</v>
      </c>
      <c r="G103" s="174">
        <v>0.26</v>
      </c>
      <c r="H103" s="175" t="s">
        <v>125</v>
      </c>
      <c r="I103" s="179" t="s">
        <v>125</v>
      </c>
      <c r="J103" s="42" t="s">
        <v>125</v>
      </c>
    </row>
    <row r="104" spans="1:10" ht="27.75" customHeight="1" x14ac:dyDescent="0.25">
      <c r="A104" s="172" t="s">
        <v>456</v>
      </c>
      <c r="B104" s="25"/>
      <c r="C104" s="181"/>
      <c r="D104" s="140" t="s">
        <v>475</v>
      </c>
      <c r="E104" s="141" t="s">
        <v>475</v>
      </c>
      <c r="F104" s="142" t="s">
        <v>475</v>
      </c>
      <c r="G104" s="175" t="s">
        <v>125</v>
      </c>
      <c r="H104" s="175" t="s">
        <v>125</v>
      </c>
      <c r="I104" s="179" t="s">
        <v>125</v>
      </c>
      <c r="J104" s="42" t="s">
        <v>125</v>
      </c>
    </row>
    <row r="105" spans="1:10" ht="27.75" customHeight="1" x14ac:dyDescent="0.25">
      <c r="A105" s="172" t="s">
        <v>457</v>
      </c>
      <c r="B105" s="25"/>
      <c r="C105" s="181"/>
      <c r="D105" s="140" t="s">
        <v>475</v>
      </c>
      <c r="E105" s="141" t="s">
        <v>475</v>
      </c>
      <c r="F105" s="142" t="s">
        <v>475</v>
      </c>
      <c r="G105" s="174">
        <v>0.25</v>
      </c>
      <c r="H105" s="175" t="s">
        <v>125</v>
      </c>
      <c r="I105" s="179" t="s">
        <v>125</v>
      </c>
      <c r="J105" s="42" t="s">
        <v>125</v>
      </c>
    </row>
    <row r="106" spans="1:10" ht="27.75" customHeight="1" x14ac:dyDescent="0.25">
      <c r="A106" s="172" t="s">
        <v>458</v>
      </c>
      <c r="B106" s="25"/>
      <c r="C106" s="181"/>
      <c r="D106" s="140" t="s">
        <v>475</v>
      </c>
      <c r="E106" s="141" t="s">
        <v>475</v>
      </c>
      <c r="F106" s="142" t="s">
        <v>475</v>
      </c>
      <c r="G106" s="175" t="s">
        <v>125</v>
      </c>
      <c r="H106" s="175" t="s">
        <v>125</v>
      </c>
      <c r="I106" s="179" t="s">
        <v>125</v>
      </c>
      <c r="J106" s="42" t="s">
        <v>125</v>
      </c>
    </row>
    <row r="107" spans="1:10" ht="27.75" customHeight="1" x14ac:dyDescent="0.25">
      <c r="A107" s="172" t="s">
        <v>459</v>
      </c>
      <c r="B107" s="25"/>
      <c r="C107" s="181"/>
      <c r="D107" s="140" t="s">
        <v>475</v>
      </c>
      <c r="E107" s="141" t="s">
        <v>475</v>
      </c>
      <c r="F107" s="142" t="s">
        <v>475</v>
      </c>
      <c r="G107" s="174">
        <v>0.25</v>
      </c>
      <c r="H107" s="174" t="s">
        <v>475</v>
      </c>
      <c r="I107" s="180" t="s">
        <v>475</v>
      </c>
      <c r="J107" s="41" t="s">
        <v>475</v>
      </c>
    </row>
    <row r="108" spans="1:10" ht="27.75" customHeight="1" x14ac:dyDescent="0.25">
      <c r="A108" s="172" t="s">
        <v>460</v>
      </c>
      <c r="B108" s="25"/>
      <c r="C108" s="181"/>
      <c r="D108" s="140" t="s">
        <v>475</v>
      </c>
      <c r="E108" s="141" t="s">
        <v>475</v>
      </c>
      <c r="F108" s="142" t="s">
        <v>475</v>
      </c>
      <c r="G108" s="174">
        <v>0.25</v>
      </c>
      <c r="H108" s="174" t="s">
        <v>475</v>
      </c>
      <c r="I108" s="180" t="s">
        <v>475</v>
      </c>
      <c r="J108" s="41" t="s">
        <v>475</v>
      </c>
    </row>
    <row r="109" spans="1:10" ht="27.75" customHeight="1" x14ac:dyDescent="0.25">
      <c r="A109" s="172" t="s">
        <v>461</v>
      </c>
      <c r="B109" s="25"/>
      <c r="C109" s="181"/>
      <c r="D109" s="140" t="s">
        <v>475</v>
      </c>
      <c r="E109" s="141" t="s">
        <v>475</v>
      </c>
      <c r="F109" s="142" t="s">
        <v>475</v>
      </c>
      <c r="G109" s="174">
        <v>0.25</v>
      </c>
      <c r="H109" s="174" t="s">
        <v>475</v>
      </c>
      <c r="I109" s="180" t="s">
        <v>475</v>
      </c>
      <c r="J109" s="41" t="s">
        <v>475</v>
      </c>
    </row>
    <row r="110" spans="1:10" ht="27.75" customHeight="1" x14ac:dyDescent="0.25">
      <c r="A110" s="172" t="s">
        <v>462</v>
      </c>
      <c r="B110" s="25"/>
      <c r="C110" s="181"/>
      <c r="D110" s="140" t="s">
        <v>475</v>
      </c>
      <c r="E110" s="141" t="s">
        <v>475</v>
      </c>
      <c r="F110" s="142" t="s">
        <v>475</v>
      </c>
      <c r="G110" s="174">
        <v>0.25</v>
      </c>
      <c r="H110" s="174" t="s">
        <v>475</v>
      </c>
      <c r="I110" s="180" t="s">
        <v>475</v>
      </c>
      <c r="J110" s="41" t="s">
        <v>475</v>
      </c>
    </row>
    <row r="111" spans="1:10" ht="27.75" customHeight="1" x14ac:dyDescent="0.25">
      <c r="A111" s="172" t="s">
        <v>463</v>
      </c>
      <c r="B111" s="25"/>
      <c r="C111" s="181"/>
      <c r="D111" s="140" t="s">
        <v>475</v>
      </c>
      <c r="E111" s="141" t="s">
        <v>475</v>
      </c>
      <c r="F111" s="142" t="s">
        <v>475</v>
      </c>
      <c r="G111" s="174">
        <v>0.25</v>
      </c>
      <c r="H111" s="174" t="s">
        <v>475</v>
      </c>
      <c r="I111" s="180" t="s">
        <v>475</v>
      </c>
      <c r="J111" s="41" t="s">
        <v>475</v>
      </c>
    </row>
    <row r="112" spans="1:10" ht="27.75" customHeight="1" x14ac:dyDescent="0.25">
      <c r="A112" s="172" t="s">
        <v>464</v>
      </c>
      <c r="B112" s="25"/>
      <c r="C112" s="181"/>
      <c r="D112" s="140" t="s">
        <v>475</v>
      </c>
      <c r="E112" s="141" t="s">
        <v>475</v>
      </c>
      <c r="F112" s="142" t="s">
        <v>475</v>
      </c>
      <c r="G112" s="174">
        <v>0.25</v>
      </c>
      <c r="H112" s="174" t="s">
        <v>475</v>
      </c>
      <c r="I112" s="180" t="s">
        <v>475</v>
      </c>
      <c r="J112" s="41" t="s">
        <v>475</v>
      </c>
    </row>
    <row r="113" spans="1:10" ht="27.75" customHeight="1" x14ac:dyDescent="0.25">
      <c r="A113" s="172" t="s">
        <v>465</v>
      </c>
      <c r="B113" s="25"/>
      <c r="C113" s="181"/>
      <c r="D113" s="143" t="s">
        <v>475</v>
      </c>
      <c r="E113" s="144" t="s">
        <v>475</v>
      </c>
      <c r="F113" s="142" t="s">
        <v>475</v>
      </c>
      <c r="G113" s="175" t="s">
        <v>125</v>
      </c>
      <c r="H113" s="175" t="s">
        <v>125</v>
      </c>
      <c r="I113" s="179" t="s">
        <v>125</v>
      </c>
      <c r="J113" s="42" t="s">
        <v>125</v>
      </c>
    </row>
    <row r="114" spans="1:10" ht="27.75" customHeight="1" x14ac:dyDescent="0.25">
      <c r="A114" s="172" t="s">
        <v>466</v>
      </c>
      <c r="B114" s="25"/>
      <c r="C114" s="181"/>
      <c r="D114" s="140" t="s">
        <v>475</v>
      </c>
      <c r="E114" s="141" t="s">
        <v>475</v>
      </c>
      <c r="F114" s="142" t="s">
        <v>475</v>
      </c>
      <c r="G114" s="174" t="s">
        <v>475</v>
      </c>
      <c r="H114" s="175" t="s">
        <v>125</v>
      </c>
      <c r="I114" s="179" t="s">
        <v>125</v>
      </c>
      <c r="J114" s="42" t="s">
        <v>125</v>
      </c>
    </row>
    <row r="115" spans="1:10" ht="27.75" customHeight="1" x14ac:dyDescent="0.25">
      <c r="A115" s="172" t="s">
        <v>467</v>
      </c>
      <c r="B115" s="25"/>
      <c r="C115" s="181"/>
      <c r="D115" s="140" t="s">
        <v>475</v>
      </c>
      <c r="E115" s="141" t="s">
        <v>475</v>
      </c>
      <c r="F115" s="142" t="s">
        <v>475</v>
      </c>
      <c r="G115" s="174" t="s">
        <v>475</v>
      </c>
      <c r="H115" s="175" t="s">
        <v>125</v>
      </c>
      <c r="I115" s="179" t="s">
        <v>125</v>
      </c>
      <c r="J115" s="42" t="s">
        <v>125</v>
      </c>
    </row>
    <row r="116" spans="1:10" ht="27.75" customHeight="1" x14ac:dyDescent="0.25">
      <c r="A116" s="172" t="s">
        <v>468</v>
      </c>
      <c r="B116" s="25"/>
      <c r="C116" s="181"/>
      <c r="D116" s="140" t="s">
        <v>475</v>
      </c>
      <c r="E116" s="141" t="s">
        <v>475</v>
      </c>
      <c r="F116" s="142" t="s">
        <v>475</v>
      </c>
      <c r="G116" s="174" t="s">
        <v>475</v>
      </c>
      <c r="H116" s="175" t="s">
        <v>125</v>
      </c>
      <c r="I116" s="179" t="s">
        <v>125</v>
      </c>
      <c r="J116" s="41" t="s">
        <v>475</v>
      </c>
    </row>
    <row r="117" spans="1:10" ht="27.75" customHeight="1" x14ac:dyDescent="0.25">
      <c r="A117" s="172" t="s">
        <v>469</v>
      </c>
      <c r="B117" s="25"/>
      <c r="C117" s="181"/>
      <c r="D117" s="140" t="s">
        <v>475</v>
      </c>
      <c r="E117" s="141" t="s">
        <v>475</v>
      </c>
      <c r="F117" s="142" t="s">
        <v>475</v>
      </c>
      <c r="G117" s="174" t="s">
        <v>475</v>
      </c>
      <c r="H117" s="175" t="s">
        <v>125</v>
      </c>
      <c r="I117" s="179" t="s">
        <v>125</v>
      </c>
      <c r="J117" s="41" t="s">
        <v>475</v>
      </c>
    </row>
    <row r="118" spans="1:10" ht="27.75" customHeight="1" x14ac:dyDescent="0.25">
      <c r="A118" s="172" t="s">
        <v>470</v>
      </c>
      <c r="B118" s="25"/>
      <c r="C118" s="181"/>
      <c r="D118" s="140" t="s">
        <v>475</v>
      </c>
      <c r="E118" s="141" t="s">
        <v>475</v>
      </c>
      <c r="F118" s="142" t="s">
        <v>475</v>
      </c>
      <c r="G118" s="174" t="s">
        <v>475</v>
      </c>
      <c r="H118" s="175" t="s">
        <v>125</v>
      </c>
      <c r="I118" s="179" t="s">
        <v>125</v>
      </c>
      <c r="J118" s="41" t="s">
        <v>475</v>
      </c>
    </row>
  </sheetData>
  <mergeCells count="11">
    <mergeCell ref="F5:G5"/>
    <mergeCell ref="A2:J2"/>
    <mergeCell ref="A4:D4"/>
    <mergeCell ref="F4:J4"/>
    <mergeCell ref="H10:J10"/>
    <mergeCell ref="B8:D8"/>
    <mergeCell ref="F6:G6"/>
    <mergeCell ref="F7:G7"/>
    <mergeCell ref="F8:G8"/>
    <mergeCell ref="F9:G9"/>
    <mergeCell ref="F10:G10"/>
  </mergeCells>
  <hyperlinks>
    <hyperlink ref="A1" location="Overview!A1" display="Back to Overview" xr:uid="{00000000-0004-0000-13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M118"/>
  <sheetViews>
    <sheetView zoomScale="70" zoomScaleNormal="70" zoomScaleSheetLayoutView="85" workbookViewId="0">
      <selection activeCell="K2" sqref="K2"/>
    </sheetView>
  </sheetViews>
  <sheetFormatPr defaultColWidth="9.1796875" defaultRowHeight="27.75" customHeight="1" x14ac:dyDescent="0.25"/>
  <cols>
    <col min="1" max="1" width="58" style="2" bestFit="1" customWidth="1"/>
    <col min="2" max="2" width="17.7265625" style="3" customWidth="1"/>
    <col min="3" max="4" width="17.7265625" style="2" customWidth="1"/>
    <col min="5" max="7" width="17.7265625" style="3" customWidth="1"/>
    <col min="8" max="9" width="17.7265625" style="9" customWidth="1"/>
    <col min="10" max="10" width="17.7265625" style="4" customWidth="1"/>
    <col min="11" max="11" width="15.54296875" style="4" customWidth="1"/>
    <col min="12" max="17" width="15.54296875" style="2" customWidth="1"/>
    <col min="18" max="16384" width="9.1796875" style="2"/>
  </cols>
  <sheetData>
    <row r="1" spans="1:13" ht="27.75" customHeight="1" x14ac:dyDescent="0.25">
      <c r="A1" s="51" t="s">
        <v>34</v>
      </c>
      <c r="B1" s="2"/>
      <c r="E1" s="2"/>
      <c r="F1" s="2"/>
      <c r="G1" s="2"/>
      <c r="H1" s="2"/>
      <c r="I1" s="2"/>
      <c r="J1" s="2"/>
      <c r="K1" s="2"/>
    </row>
    <row r="2" spans="1:13" ht="31.5" customHeight="1" x14ac:dyDescent="0.25">
      <c r="A2" s="393" t="str">
        <f>Overview!B4&amp; " - Effective from "&amp;Overview!D4&amp;" - "&amp;Overview!E4&amp;" LDNO tariffs in WPD West Midlands Area (GSP Group _E)"</f>
        <v>Southern Electric Power Distribution plc - Effective from 1 April 2021 - Final LDNO tariffs in WPD West Midlands Area (GSP Group _E)</v>
      </c>
      <c r="B2" s="393"/>
      <c r="C2" s="393"/>
      <c r="D2" s="393"/>
      <c r="E2" s="393"/>
      <c r="F2" s="393"/>
      <c r="G2" s="393"/>
      <c r="H2" s="393"/>
      <c r="I2" s="393"/>
      <c r="J2" s="393"/>
    </row>
    <row r="3" spans="1:13" ht="8.25" customHeight="1" x14ac:dyDescent="0.25">
      <c r="A3" s="86"/>
      <c r="B3" s="86"/>
      <c r="C3" s="86"/>
      <c r="D3" s="86"/>
      <c r="E3" s="86"/>
      <c r="F3" s="86"/>
      <c r="G3" s="86"/>
      <c r="H3" s="86"/>
      <c r="I3" s="86"/>
      <c r="J3" s="86"/>
    </row>
    <row r="4" spans="1:13" ht="27" customHeight="1" x14ac:dyDescent="0.25">
      <c r="A4" s="326" t="s">
        <v>35</v>
      </c>
      <c r="B4" s="326"/>
      <c r="C4" s="326"/>
      <c r="D4" s="326"/>
      <c r="E4" s="87"/>
      <c r="F4" s="326" t="s">
        <v>36</v>
      </c>
      <c r="G4" s="326"/>
      <c r="H4" s="326"/>
      <c r="I4" s="326"/>
      <c r="J4" s="326"/>
      <c r="L4" s="4"/>
    </row>
    <row r="5" spans="1:13" ht="30" customHeight="1" x14ac:dyDescent="0.25">
      <c r="A5" s="185" t="s">
        <v>37</v>
      </c>
      <c r="B5" s="186" t="s">
        <v>38</v>
      </c>
      <c r="C5" s="187" t="s">
        <v>39</v>
      </c>
      <c r="D5" s="188" t="s">
        <v>40</v>
      </c>
      <c r="E5" s="86"/>
      <c r="F5" s="394"/>
      <c r="G5" s="395"/>
      <c r="H5" s="189" t="s">
        <v>41</v>
      </c>
      <c r="I5" s="190" t="s">
        <v>42</v>
      </c>
      <c r="J5" s="188" t="s">
        <v>40</v>
      </c>
      <c r="K5" s="183"/>
      <c r="L5" s="4"/>
      <c r="M5" s="4"/>
    </row>
    <row r="6" spans="1:13" ht="45" customHeight="1" x14ac:dyDescent="0.25">
      <c r="A6" s="204" t="s">
        <v>103</v>
      </c>
      <c r="B6" s="21" t="s">
        <v>104</v>
      </c>
      <c r="C6" s="291" t="s">
        <v>105</v>
      </c>
      <c r="D6" s="191" t="s">
        <v>106</v>
      </c>
      <c r="F6" s="364" t="s">
        <v>471</v>
      </c>
      <c r="G6" s="378"/>
      <c r="H6" s="21" t="s">
        <v>104</v>
      </c>
      <c r="I6" s="303" t="s">
        <v>105</v>
      </c>
      <c r="J6" s="303" t="s">
        <v>106</v>
      </c>
      <c r="K6" s="183"/>
      <c r="L6" s="4"/>
      <c r="M6" s="4"/>
    </row>
    <row r="7" spans="1:13" ht="45" customHeight="1" x14ac:dyDescent="0.25">
      <c r="A7" s="204" t="s">
        <v>108</v>
      </c>
      <c r="B7" s="294"/>
      <c r="C7" s="301"/>
      <c r="D7" s="303" t="s">
        <v>109</v>
      </c>
      <c r="F7" s="364" t="s">
        <v>472</v>
      </c>
      <c r="G7" s="378"/>
      <c r="H7" s="294"/>
      <c r="I7" s="303" t="s">
        <v>111</v>
      </c>
      <c r="J7" s="303" t="s">
        <v>106</v>
      </c>
      <c r="K7" s="183"/>
      <c r="L7" s="4"/>
      <c r="M7" s="4"/>
    </row>
    <row r="8" spans="1:13" ht="45" customHeight="1" x14ac:dyDescent="0.25">
      <c r="A8" s="299" t="s">
        <v>52</v>
      </c>
      <c r="B8" s="354" t="s">
        <v>112</v>
      </c>
      <c r="C8" s="355"/>
      <c r="D8" s="356"/>
      <c r="F8" s="364" t="s">
        <v>108</v>
      </c>
      <c r="G8" s="378"/>
      <c r="H8" s="294"/>
      <c r="I8" s="294"/>
      <c r="J8" s="303" t="s">
        <v>109</v>
      </c>
      <c r="K8" s="183"/>
      <c r="L8" s="4"/>
      <c r="M8" s="4"/>
    </row>
    <row r="9" spans="1:13" s="78" customFormat="1" ht="45" customHeight="1" x14ac:dyDescent="0.25">
      <c r="A9" s="309"/>
      <c r="B9" s="309"/>
      <c r="C9" s="398"/>
      <c r="D9" s="399"/>
      <c r="E9" s="183"/>
      <c r="F9" s="364" t="s">
        <v>52</v>
      </c>
      <c r="G9" s="378"/>
      <c r="H9" s="354" t="s">
        <v>112</v>
      </c>
      <c r="I9" s="355"/>
      <c r="J9" s="356"/>
      <c r="K9" s="183"/>
      <c r="L9" s="50"/>
      <c r="M9" s="50"/>
    </row>
    <row r="10" spans="1:13" ht="18.75" customHeight="1" x14ac:dyDescent="0.25">
      <c r="A10" s="183"/>
      <c r="B10" s="183"/>
      <c r="C10" s="183"/>
      <c r="D10" s="183"/>
      <c r="E10" s="183"/>
      <c r="F10" s="183"/>
      <c r="G10" s="183"/>
      <c r="H10" s="183"/>
      <c r="I10" s="183"/>
      <c r="J10" s="183"/>
    </row>
    <row r="11" spans="1:13" ht="9" customHeight="1" x14ac:dyDescent="0.25"/>
    <row r="13" spans="1:13" ht="78.75" customHeight="1" x14ac:dyDescent="0.25">
      <c r="A13" s="177" t="s">
        <v>54</v>
      </c>
      <c r="B13" s="177" t="s">
        <v>365</v>
      </c>
      <c r="C13" s="178" t="s">
        <v>56</v>
      </c>
      <c r="D13" s="55" t="s">
        <v>57</v>
      </c>
      <c r="E13" s="55" t="s">
        <v>58</v>
      </c>
      <c r="F13" s="55" t="s">
        <v>59</v>
      </c>
      <c r="G13" s="178" t="s">
        <v>60</v>
      </c>
      <c r="H13" s="178" t="s">
        <v>61</v>
      </c>
      <c r="I13" s="178" t="s">
        <v>62</v>
      </c>
      <c r="J13" s="178" t="s">
        <v>63</v>
      </c>
    </row>
    <row r="14" spans="1:13" ht="27.75" customHeight="1" x14ac:dyDescent="0.25">
      <c r="A14" s="172" t="s">
        <v>366</v>
      </c>
      <c r="B14" s="25"/>
      <c r="C14" s="173" t="s">
        <v>114</v>
      </c>
      <c r="D14" s="140">
        <v>5.1040000000000001</v>
      </c>
      <c r="E14" s="141">
        <v>1.2609999999999999</v>
      </c>
      <c r="F14" s="142">
        <v>0.77400000000000002</v>
      </c>
      <c r="G14" s="174">
        <v>3.36</v>
      </c>
      <c r="H14" s="175"/>
      <c r="I14" s="179"/>
      <c r="J14" s="42"/>
    </row>
    <row r="15" spans="1:13" ht="27.75" customHeight="1" x14ac:dyDescent="0.25">
      <c r="A15" s="172" t="s">
        <v>367</v>
      </c>
      <c r="B15" s="25"/>
      <c r="C15" s="173">
        <v>2</v>
      </c>
      <c r="D15" s="140">
        <v>5.1040000000000001</v>
      </c>
      <c r="E15" s="141">
        <v>1.2609999999999999</v>
      </c>
      <c r="F15" s="142">
        <v>0.77400000000000002</v>
      </c>
      <c r="G15" s="175"/>
      <c r="H15" s="175"/>
      <c r="I15" s="179"/>
      <c r="J15" s="42"/>
    </row>
    <row r="16" spans="1:13" ht="27.75" customHeight="1" x14ac:dyDescent="0.25">
      <c r="A16" s="172" t="s">
        <v>368</v>
      </c>
      <c r="B16" s="25"/>
      <c r="C16" s="173" t="s">
        <v>116</v>
      </c>
      <c r="D16" s="140">
        <v>5.6970000000000001</v>
      </c>
      <c r="E16" s="141">
        <v>1.3340000000000001</v>
      </c>
      <c r="F16" s="142">
        <v>0.78100000000000003</v>
      </c>
      <c r="G16" s="174">
        <v>6.07</v>
      </c>
      <c r="H16" s="175"/>
      <c r="I16" s="179"/>
      <c r="J16" s="42"/>
    </row>
    <row r="17" spans="1:10" ht="27.75" customHeight="1" x14ac:dyDescent="0.25">
      <c r="A17" s="172" t="s">
        <v>369</v>
      </c>
      <c r="B17" s="25"/>
      <c r="C17" s="173">
        <v>4</v>
      </c>
      <c r="D17" s="140">
        <v>5.6970000000000001</v>
      </c>
      <c r="E17" s="141">
        <v>1.3340000000000001</v>
      </c>
      <c r="F17" s="142">
        <v>0.78100000000000003</v>
      </c>
      <c r="G17" s="175"/>
      <c r="H17" s="175"/>
      <c r="I17" s="179"/>
      <c r="J17" s="42"/>
    </row>
    <row r="18" spans="1:10" ht="27.75" customHeight="1" x14ac:dyDescent="0.25">
      <c r="A18" s="172" t="s">
        <v>370</v>
      </c>
      <c r="B18" s="25"/>
      <c r="C18" s="173">
        <v>0</v>
      </c>
      <c r="D18" s="140">
        <v>3.907</v>
      </c>
      <c r="E18" s="141">
        <v>1.1259999999999999</v>
      </c>
      <c r="F18" s="142">
        <v>0.75600000000000001</v>
      </c>
      <c r="G18" s="174">
        <v>8.42</v>
      </c>
      <c r="H18" s="174">
        <v>2.88</v>
      </c>
      <c r="I18" s="180">
        <v>5.22</v>
      </c>
      <c r="J18" s="41">
        <v>0.13200000000000001</v>
      </c>
    </row>
    <row r="19" spans="1:10" ht="27.75" customHeight="1" x14ac:dyDescent="0.25">
      <c r="A19" s="172" t="s">
        <v>371</v>
      </c>
      <c r="B19" s="25"/>
      <c r="C19" s="173">
        <v>0</v>
      </c>
      <c r="D19" s="140">
        <v>3.1850000000000001</v>
      </c>
      <c r="E19" s="141">
        <v>0.40400000000000003</v>
      </c>
      <c r="F19" s="142">
        <v>3.4000000000000002E-2</v>
      </c>
      <c r="G19" s="174">
        <v>8.42</v>
      </c>
      <c r="H19" s="174">
        <v>2.88</v>
      </c>
      <c r="I19" s="180">
        <v>5.22</v>
      </c>
      <c r="J19" s="41">
        <v>0.13200000000000001</v>
      </c>
    </row>
    <row r="20" spans="1:10" ht="27.75" customHeight="1" x14ac:dyDescent="0.25">
      <c r="A20" s="172" t="s">
        <v>372</v>
      </c>
      <c r="B20" s="25"/>
      <c r="C20" s="181" t="s">
        <v>124</v>
      </c>
      <c r="D20" s="143">
        <v>11.003</v>
      </c>
      <c r="E20" s="144">
        <v>1.663</v>
      </c>
      <c r="F20" s="142">
        <v>1.345</v>
      </c>
      <c r="G20" s="175"/>
      <c r="H20" s="175"/>
      <c r="I20" s="179"/>
      <c r="J20" s="42"/>
    </row>
    <row r="21" spans="1:10" ht="27.75" customHeight="1" x14ac:dyDescent="0.25">
      <c r="A21" s="172" t="s">
        <v>373</v>
      </c>
      <c r="B21" s="25"/>
      <c r="C21" s="181" t="s">
        <v>127</v>
      </c>
      <c r="D21" s="140">
        <v>-4.5999999999999996</v>
      </c>
      <c r="E21" s="141">
        <v>-0.56599999999999995</v>
      </c>
      <c r="F21" s="142">
        <v>-5.5E-2</v>
      </c>
      <c r="G21" s="174">
        <v>0</v>
      </c>
      <c r="H21" s="175"/>
      <c r="I21" s="179"/>
      <c r="J21" s="42"/>
    </row>
    <row r="22" spans="1:10" ht="27.75" customHeight="1" x14ac:dyDescent="0.25">
      <c r="A22" s="172" t="s">
        <v>374</v>
      </c>
      <c r="B22" s="25"/>
      <c r="C22" s="181">
        <v>0</v>
      </c>
      <c r="D22" s="140">
        <v>-4.5999999999999996</v>
      </c>
      <c r="E22" s="141">
        <v>-0.56599999999999995</v>
      </c>
      <c r="F22" s="142">
        <v>-5.5E-2</v>
      </c>
      <c r="G22" s="174">
        <v>0</v>
      </c>
      <c r="H22" s="175"/>
      <c r="I22" s="179"/>
      <c r="J22" s="41">
        <v>0.19900000000000001</v>
      </c>
    </row>
    <row r="23" spans="1:10" ht="27.75" customHeight="1" x14ac:dyDescent="0.25">
      <c r="A23" s="176" t="s">
        <v>375</v>
      </c>
      <c r="B23" s="25"/>
      <c r="C23" s="181" t="s">
        <v>114</v>
      </c>
      <c r="D23" s="140">
        <v>3.9670000000000001</v>
      </c>
      <c r="E23" s="141">
        <v>0.98</v>
      </c>
      <c r="F23" s="142">
        <v>0.60199999999999998</v>
      </c>
      <c r="G23" s="174">
        <v>2.65</v>
      </c>
      <c r="H23" s="175"/>
      <c r="I23" s="179"/>
      <c r="J23" s="42"/>
    </row>
    <row r="24" spans="1:10" ht="27.75" customHeight="1" x14ac:dyDescent="0.25">
      <c r="A24" s="176" t="s">
        <v>376</v>
      </c>
      <c r="B24" s="25"/>
      <c r="C24" s="181">
        <v>2</v>
      </c>
      <c r="D24" s="140">
        <v>3.9670000000000001</v>
      </c>
      <c r="E24" s="141">
        <v>0.98</v>
      </c>
      <c r="F24" s="142">
        <v>0.60199999999999998</v>
      </c>
      <c r="G24" s="175"/>
      <c r="H24" s="175"/>
      <c r="I24" s="179"/>
      <c r="J24" s="42"/>
    </row>
    <row r="25" spans="1:10" ht="27.75" customHeight="1" x14ac:dyDescent="0.25">
      <c r="A25" s="176" t="s">
        <v>377</v>
      </c>
      <c r="B25" s="25"/>
      <c r="C25" s="181" t="s">
        <v>116</v>
      </c>
      <c r="D25" s="140">
        <v>4.4290000000000003</v>
      </c>
      <c r="E25" s="141">
        <v>1.0369999999999999</v>
      </c>
      <c r="F25" s="142">
        <v>0.60699999999999998</v>
      </c>
      <c r="G25" s="174">
        <v>4.76</v>
      </c>
      <c r="H25" s="175"/>
      <c r="I25" s="179"/>
      <c r="J25" s="42"/>
    </row>
    <row r="26" spans="1:10" ht="27.75" customHeight="1" x14ac:dyDescent="0.25">
      <c r="A26" s="176" t="s">
        <v>378</v>
      </c>
      <c r="B26" s="25"/>
      <c r="C26" s="181">
        <v>4</v>
      </c>
      <c r="D26" s="140">
        <v>4.4290000000000003</v>
      </c>
      <c r="E26" s="141">
        <v>1.0369999999999999</v>
      </c>
      <c r="F26" s="142">
        <v>0.60699999999999998</v>
      </c>
      <c r="G26" s="175"/>
      <c r="H26" s="175"/>
      <c r="I26" s="179"/>
      <c r="J26" s="42"/>
    </row>
    <row r="27" spans="1:10" ht="27.75" customHeight="1" x14ac:dyDescent="0.25">
      <c r="A27" s="176" t="s">
        <v>379</v>
      </c>
      <c r="B27" s="25"/>
      <c r="C27" s="181">
        <v>0</v>
      </c>
      <c r="D27" s="140">
        <v>3.0369999999999999</v>
      </c>
      <c r="E27" s="141">
        <v>0.875</v>
      </c>
      <c r="F27" s="142">
        <v>0.58799999999999997</v>
      </c>
      <c r="G27" s="174">
        <v>6.58</v>
      </c>
      <c r="H27" s="174">
        <v>2.2400000000000002</v>
      </c>
      <c r="I27" s="180">
        <v>4.0599999999999996</v>
      </c>
      <c r="J27" s="41">
        <v>0.10199999999999999</v>
      </c>
    </row>
    <row r="28" spans="1:10" ht="27.75" customHeight="1" x14ac:dyDescent="0.25">
      <c r="A28" s="176" t="s">
        <v>380</v>
      </c>
      <c r="B28" s="25"/>
      <c r="C28" s="181">
        <v>0</v>
      </c>
      <c r="D28" s="140">
        <v>3.2930000000000001</v>
      </c>
      <c r="E28" s="141">
        <v>1.2030000000000001</v>
      </c>
      <c r="F28" s="142">
        <v>0.88500000000000001</v>
      </c>
      <c r="G28" s="174">
        <v>7.91</v>
      </c>
      <c r="H28" s="174">
        <v>3.88</v>
      </c>
      <c r="I28" s="180">
        <v>5.36</v>
      </c>
      <c r="J28" s="41">
        <v>0.10100000000000001</v>
      </c>
    </row>
    <row r="29" spans="1:10" ht="27.75" customHeight="1" x14ac:dyDescent="0.25">
      <c r="A29" s="176" t="s">
        <v>381</v>
      </c>
      <c r="B29" s="25"/>
      <c r="C29" s="181">
        <v>0</v>
      </c>
      <c r="D29" s="140">
        <v>2.3220000000000001</v>
      </c>
      <c r="E29" s="141">
        <v>1.1819999999999999</v>
      </c>
      <c r="F29" s="142">
        <v>1.002</v>
      </c>
      <c r="G29" s="174">
        <v>81.94</v>
      </c>
      <c r="H29" s="174">
        <v>4.71</v>
      </c>
      <c r="I29" s="180">
        <v>6.21</v>
      </c>
      <c r="J29" s="41">
        <v>5.0999999999999997E-2</v>
      </c>
    </row>
    <row r="30" spans="1:10" ht="27.75" customHeight="1" x14ac:dyDescent="0.25">
      <c r="A30" s="176" t="s">
        <v>382</v>
      </c>
      <c r="B30" s="25"/>
      <c r="C30" s="181">
        <v>0</v>
      </c>
      <c r="D30" s="140">
        <v>2.476</v>
      </c>
      <c r="E30" s="141">
        <v>0.314</v>
      </c>
      <c r="F30" s="142">
        <v>2.7E-2</v>
      </c>
      <c r="G30" s="174">
        <v>6.58</v>
      </c>
      <c r="H30" s="174">
        <v>2.2400000000000002</v>
      </c>
      <c r="I30" s="180">
        <v>4.0599999999999996</v>
      </c>
      <c r="J30" s="41">
        <v>0.10199999999999999</v>
      </c>
    </row>
    <row r="31" spans="1:10" ht="27.75" customHeight="1" x14ac:dyDescent="0.25">
      <c r="A31" s="176" t="s">
        <v>383</v>
      </c>
      <c r="B31" s="25"/>
      <c r="C31" s="181">
        <v>0</v>
      </c>
      <c r="D31" s="140">
        <v>2.4249999999999998</v>
      </c>
      <c r="E31" s="141">
        <v>0.33600000000000002</v>
      </c>
      <c r="F31" s="142">
        <v>1.7999999999999999E-2</v>
      </c>
      <c r="G31" s="174">
        <v>7.91</v>
      </c>
      <c r="H31" s="174">
        <v>3.88</v>
      </c>
      <c r="I31" s="180">
        <v>5.36</v>
      </c>
      <c r="J31" s="41">
        <v>0.10100000000000001</v>
      </c>
    </row>
    <row r="32" spans="1:10" ht="27.75" customHeight="1" x14ac:dyDescent="0.25">
      <c r="A32" s="176" t="s">
        <v>384</v>
      </c>
      <c r="B32" s="25"/>
      <c r="C32" s="181">
        <v>0</v>
      </c>
      <c r="D32" s="140">
        <v>1.3280000000000001</v>
      </c>
      <c r="E32" s="141">
        <v>0.187</v>
      </c>
      <c r="F32" s="142">
        <v>7.0000000000000001E-3</v>
      </c>
      <c r="G32" s="174">
        <v>81.94</v>
      </c>
      <c r="H32" s="174">
        <v>4.71</v>
      </c>
      <c r="I32" s="180">
        <v>6.21</v>
      </c>
      <c r="J32" s="41">
        <v>5.0999999999999997E-2</v>
      </c>
    </row>
    <row r="33" spans="1:10" ht="27.75" customHeight="1" x14ac:dyDescent="0.25">
      <c r="A33" s="176" t="s">
        <v>385</v>
      </c>
      <c r="B33" s="25"/>
      <c r="C33" s="181" t="s">
        <v>124</v>
      </c>
      <c r="D33" s="143">
        <v>8.5530000000000008</v>
      </c>
      <c r="E33" s="144">
        <v>1.2929999999999999</v>
      </c>
      <c r="F33" s="142">
        <v>1.046</v>
      </c>
      <c r="G33" s="175"/>
      <c r="H33" s="175"/>
      <c r="I33" s="179"/>
      <c r="J33" s="42"/>
    </row>
    <row r="34" spans="1:10" ht="27.75" customHeight="1" x14ac:dyDescent="0.25">
      <c r="A34" s="176" t="s">
        <v>386</v>
      </c>
      <c r="B34" s="25"/>
      <c r="C34" s="181" t="s">
        <v>127</v>
      </c>
      <c r="D34" s="140">
        <v>-4.5999999999999996</v>
      </c>
      <c r="E34" s="141">
        <v>-0.56599999999999995</v>
      </c>
      <c r="F34" s="142">
        <v>-5.5E-2</v>
      </c>
      <c r="G34" s="174">
        <v>0</v>
      </c>
      <c r="H34" s="175"/>
      <c r="I34" s="179"/>
      <c r="J34" s="42"/>
    </row>
    <row r="35" spans="1:10" ht="27.75" customHeight="1" x14ac:dyDescent="0.25">
      <c r="A35" s="176" t="s">
        <v>387</v>
      </c>
      <c r="B35" s="25"/>
      <c r="C35" s="181">
        <v>0</v>
      </c>
      <c r="D35" s="140">
        <v>-3.8279999999999998</v>
      </c>
      <c r="E35" s="141">
        <v>-0.48</v>
      </c>
      <c r="F35" s="142">
        <v>-4.2999999999999997E-2</v>
      </c>
      <c r="G35" s="174">
        <v>0</v>
      </c>
      <c r="H35" s="175"/>
      <c r="I35" s="179"/>
      <c r="J35" s="42"/>
    </row>
    <row r="36" spans="1:10" ht="27.75" customHeight="1" x14ac:dyDescent="0.25">
      <c r="A36" s="176" t="s">
        <v>388</v>
      </c>
      <c r="B36" s="25"/>
      <c r="C36" s="181">
        <v>0</v>
      </c>
      <c r="D36" s="140">
        <v>-4.5999999999999996</v>
      </c>
      <c r="E36" s="141">
        <v>-0.56599999999999995</v>
      </c>
      <c r="F36" s="142">
        <v>-5.5E-2</v>
      </c>
      <c r="G36" s="174">
        <v>0</v>
      </c>
      <c r="H36" s="175"/>
      <c r="I36" s="179"/>
      <c r="J36" s="41">
        <v>0.19900000000000001</v>
      </c>
    </row>
    <row r="37" spans="1:10" ht="27.75" customHeight="1" x14ac:dyDescent="0.25">
      <c r="A37" s="176" t="s">
        <v>389</v>
      </c>
      <c r="B37" s="25"/>
      <c r="C37" s="181">
        <v>0</v>
      </c>
      <c r="D37" s="140">
        <v>-3.8279999999999998</v>
      </c>
      <c r="E37" s="141">
        <v>-0.48</v>
      </c>
      <c r="F37" s="142">
        <v>-4.2999999999999997E-2</v>
      </c>
      <c r="G37" s="174">
        <v>0</v>
      </c>
      <c r="H37" s="175"/>
      <c r="I37" s="179"/>
      <c r="J37" s="41">
        <v>0.155</v>
      </c>
    </row>
    <row r="38" spans="1:10" ht="27.75" customHeight="1" x14ac:dyDescent="0.25">
      <c r="A38" s="176" t="s">
        <v>390</v>
      </c>
      <c r="B38" s="25"/>
      <c r="C38" s="181">
        <v>0</v>
      </c>
      <c r="D38" s="140">
        <v>-1.976</v>
      </c>
      <c r="E38" s="141">
        <v>-0.27400000000000002</v>
      </c>
      <c r="F38" s="142">
        <v>-1.4E-2</v>
      </c>
      <c r="G38" s="174">
        <v>0</v>
      </c>
      <c r="H38" s="175"/>
      <c r="I38" s="179"/>
      <c r="J38" s="41">
        <v>0.121</v>
      </c>
    </row>
    <row r="39" spans="1:10" ht="27.75" customHeight="1" x14ac:dyDescent="0.25">
      <c r="A39" s="172" t="s">
        <v>391</v>
      </c>
      <c r="B39" s="25"/>
      <c r="C39" s="181" t="s">
        <v>114</v>
      </c>
      <c r="D39" s="140">
        <v>3.1589999999999998</v>
      </c>
      <c r="E39" s="141">
        <v>0.78</v>
      </c>
      <c r="F39" s="142">
        <v>0.47899999999999998</v>
      </c>
      <c r="G39" s="174">
        <v>2.15</v>
      </c>
      <c r="H39" s="175"/>
      <c r="I39" s="179"/>
      <c r="J39" s="42"/>
    </row>
    <row r="40" spans="1:10" ht="27.75" customHeight="1" x14ac:dyDescent="0.25">
      <c r="A40" s="172" t="s">
        <v>392</v>
      </c>
      <c r="B40" s="25"/>
      <c r="C40" s="181">
        <v>2</v>
      </c>
      <c r="D40" s="140">
        <v>3.1589999999999998</v>
      </c>
      <c r="E40" s="141">
        <v>0.78</v>
      </c>
      <c r="F40" s="142">
        <v>0.47899999999999998</v>
      </c>
      <c r="G40" s="175"/>
      <c r="H40" s="175"/>
      <c r="I40" s="179"/>
      <c r="J40" s="42"/>
    </row>
    <row r="41" spans="1:10" ht="27.75" customHeight="1" x14ac:dyDescent="0.25">
      <c r="A41" s="172" t="s">
        <v>393</v>
      </c>
      <c r="B41" s="25"/>
      <c r="C41" s="181" t="s">
        <v>116</v>
      </c>
      <c r="D41" s="140">
        <v>3.5259999999999998</v>
      </c>
      <c r="E41" s="141">
        <v>0.82499999999999996</v>
      </c>
      <c r="F41" s="142">
        <v>0.48399999999999999</v>
      </c>
      <c r="G41" s="174">
        <v>3.83</v>
      </c>
      <c r="H41" s="175"/>
      <c r="I41" s="179"/>
      <c r="J41" s="42"/>
    </row>
    <row r="42" spans="1:10" ht="27.75" customHeight="1" x14ac:dyDescent="0.25">
      <c r="A42" s="172" t="s">
        <v>394</v>
      </c>
      <c r="B42" s="25"/>
      <c r="C42" s="181">
        <v>4</v>
      </c>
      <c r="D42" s="140">
        <v>3.5259999999999998</v>
      </c>
      <c r="E42" s="141">
        <v>0.82499999999999996</v>
      </c>
      <c r="F42" s="142">
        <v>0.48399999999999999</v>
      </c>
      <c r="G42" s="175"/>
      <c r="H42" s="175"/>
      <c r="I42" s="179"/>
      <c r="J42" s="42"/>
    </row>
    <row r="43" spans="1:10" ht="27.75" customHeight="1" x14ac:dyDescent="0.25">
      <c r="A43" s="172" t="s">
        <v>395</v>
      </c>
      <c r="B43" s="25"/>
      <c r="C43" s="181">
        <v>0</v>
      </c>
      <c r="D43" s="140">
        <v>2.4180000000000001</v>
      </c>
      <c r="E43" s="141">
        <v>0.69699999999999995</v>
      </c>
      <c r="F43" s="142">
        <v>0.46800000000000003</v>
      </c>
      <c r="G43" s="174">
        <v>5.28</v>
      </c>
      <c r="H43" s="174">
        <v>1.78</v>
      </c>
      <c r="I43" s="180">
        <v>3.23</v>
      </c>
      <c r="J43" s="41">
        <v>8.2000000000000003E-2</v>
      </c>
    </row>
    <row r="44" spans="1:10" ht="27.75" customHeight="1" x14ac:dyDescent="0.25">
      <c r="A44" s="172" t="s">
        <v>396</v>
      </c>
      <c r="B44" s="25"/>
      <c r="C44" s="181">
        <v>0</v>
      </c>
      <c r="D44" s="140">
        <v>2.5840000000000001</v>
      </c>
      <c r="E44" s="141">
        <v>0.94399999999999995</v>
      </c>
      <c r="F44" s="142">
        <v>0.69499999999999995</v>
      </c>
      <c r="G44" s="174">
        <v>6.24</v>
      </c>
      <c r="H44" s="174">
        <v>3.04</v>
      </c>
      <c r="I44" s="180">
        <v>4.2</v>
      </c>
      <c r="J44" s="41">
        <v>7.9000000000000001E-2</v>
      </c>
    </row>
    <row r="45" spans="1:10" ht="27.75" customHeight="1" x14ac:dyDescent="0.25">
      <c r="A45" s="172" t="s">
        <v>397</v>
      </c>
      <c r="B45" s="25"/>
      <c r="C45" s="181">
        <v>0</v>
      </c>
      <c r="D45" s="140">
        <v>1.8109999999999999</v>
      </c>
      <c r="E45" s="141">
        <v>0.92200000000000004</v>
      </c>
      <c r="F45" s="142">
        <v>0.78100000000000003</v>
      </c>
      <c r="G45" s="174">
        <v>63.95</v>
      </c>
      <c r="H45" s="174">
        <v>3.67</v>
      </c>
      <c r="I45" s="180">
        <v>4.84</v>
      </c>
      <c r="J45" s="41">
        <v>0.04</v>
      </c>
    </row>
    <row r="46" spans="1:10" ht="27.75" customHeight="1" x14ac:dyDescent="0.25">
      <c r="A46" s="172" t="s">
        <v>398</v>
      </c>
      <c r="B46" s="25"/>
      <c r="C46" s="181">
        <v>0</v>
      </c>
      <c r="D46" s="140">
        <v>1.9710000000000001</v>
      </c>
      <c r="E46" s="141">
        <v>0.25</v>
      </c>
      <c r="F46" s="142">
        <v>2.1000000000000001E-2</v>
      </c>
      <c r="G46" s="174">
        <v>5.28</v>
      </c>
      <c r="H46" s="174">
        <v>1.78</v>
      </c>
      <c r="I46" s="180">
        <v>3.23</v>
      </c>
      <c r="J46" s="41">
        <v>8.2000000000000003E-2</v>
      </c>
    </row>
    <row r="47" spans="1:10" ht="27.75" customHeight="1" x14ac:dyDescent="0.25">
      <c r="A47" s="172" t="s">
        <v>399</v>
      </c>
      <c r="B47" s="25"/>
      <c r="C47" s="181">
        <v>0</v>
      </c>
      <c r="D47" s="140">
        <v>1.903</v>
      </c>
      <c r="E47" s="141">
        <v>0.26300000000000001</v>
      </c>
      <c r="F47" s="142">
        <v>1.4E-2</v>
      </c>
      <c r="G47" s="174">
        <v>6.24</v>
      </c>
      <c r="H47" s="174">
        <v>3.04</v>
      </c>
      <c r="I47" s="180">
        <v>4.2</v>
      </c>
      <c r="J47" s="41">
        <v>7.9000000000000001E-2</v>
      </c>
    </row>
    <row r="48" spans="1:10" ht="27.75" customHeight="1" x14ac:dyDescent="0.25">
      <c r="A48" s="172" t="s">
        <v>400</v>
      </c>
      <c r="B48" s="25"/>
      <c r="C48" s="181">
        <v>0</v>
      </c>
      <c r="D48" s="140">
        <v>1.036</v>
      </c>
      <c r="E48" s="141">
        <v>0.14599999999999999</v>
      </c>
      <c r="F48" s="142">
        <v>5.0000000000000001E-3</v>
      </c>
      <c r="G48" s="174">
        <v>63.95</v>
      </c>
      <c r="H48" s="174">
        <v>3.67</v>
      </c>
      <c r="I48" s="180">
        <v>4.84</v>
      </c>
      <c r="J48" s="41">
        <v>0.04</v>
      </c>
    </row>
    <row r="49" spans="1:10" ht="27.75" customHeight="1" x14ac:dyDescent="0.25">
      <c r="A49" s="172" t="s">
        <v>401</v>
      </c>
      <c r="B49" s="25"/>
      <c r="C49" s="181" t="s">
        <v>124</v>
      </c>
      <c r="D49" s="143">
        <v>6.81</v>
      </c>
      <c r="E49" s="144">
        <v>1.0289999999999999</v>
      </c>
      <c r="F49" s="142">
        <v>0.83199999999999996</v>
      </c>
      <c r="G49" s="175"/>
      <c r="H49" s="175"/>
      <c r="I49" s="179"/>
      <c r="J49" s="42"/>
    </row>
    <row r="50" spans="1:10" ht="27.75" customHeight="1" x14ac:dyDescent="0.25">
      <c r="A50" s="172" t="s">
        <v>402</v>
      </c>
      <c r="B50" s="25"/>
      <c r="C50" s="181" t="s">
        <v>127</v>
      </c>
      <c r="D50" s="140">
        <v>-2.8740000000000001</v>
      </c>
      <c r="E50" s="141">
        <v>-0.35299999999999998</v>
      </c>
      <c r="F50" s="142">
        <v>-3.4000000000000002E-2</v>
      </c>
      <c r="G50" s="174">
        <v>0</v>
      </c>
      <c r="H50" s="175"/>
      <c r="I50" s="179"/>
      <c r="J50" s="42"/>
    </row>
    <row r="51" spans="1:10" ht="27.75" customHeight="1" x14ac:dyDescent="0.25">
      <c r="A51" s="172" t="s">
        <v>403</v>
      </c>
      <c r="B51" s="25"/>
      <c r="C51" s="181">
        <v>0</v>
      </c>
      <c r="D51" s="140">
        <v>-2.726</v>
      </c>
      <c r="E51" s="141">
        <v>-0.34200000000000003</v>
      </c>
      <c r="F51" s="142">
        <v>-3.1E-2</v>
      </c>
      <c r="G51" s="174">
        <v>0</v>
      </c>
      <c r="H51" s="175"/>
      <c r="I51" s="179"/>
      <c r="J51" s="42"/>
    </row>
    <row r="52" spans="1:10" ht="27.75" customHeight="1" x14ac:dyDescent="0.25">
      <c r="A52" s="172" t="s">
        <v>404</v>
      </c>
      <c r="B52" s="25"/>
      <c r="C52" s="181">
        <v>0</v>
      </c>
      <c r="D52" s="140">
        <v>-2.8740000000000001</v>
      </c>
      <c r="E52" s="141">
        <v>-0.35299999999999998</v>
      </c>
      <c r="F52" s="142">
        <v>-3.4000000000000002E-2</v>
      </c>
      <c r="G52" s="174">
        <v>0</v>
      </c>
      <c r="H52" s="175"/>
      <c r="I52" s="179"/>
      <c r="J52" s="41">
        <v>0.124</v>
      </c>
    </row>
    <row r="53" spans="1:10" ht="27.75" customHeight="1" x14ac:dyDescent="0.25">
      <c r="A53" s="172" t="s">
        <v>405</v>
      </c>
      <c r="B53" s="25"/>
      <c r="C53" s="181">
        <v>0</v>
      </c>
      <c r="D53" s="140">
        <v>-2.726</v>
      </c>
      <c r="E53" s="141">
        <v>-0.34200000000000003</v>
      </c>
      <c r="F53" s="142">
        <v>-3.1E-2</v>
      </c>
      <c r="G53" s="174">
        <v>0</v>
      </c>
      <c r="H53" s="175"/>
      <c r="I53" s="179"/>
      <c r="J53" s="41">
        <v>0.11</v>
      </c>
    </row>
    <row r="54" spans="1:10" ht="27.75" customHeight="1" x14ac:dyDescent="0.25">
      <c r="A54" s="172" t="s">
        <v>406</v>
      </c>
      <c r="B54" s="25"/>
      <c r="C54" s="181">
        <v>0</v>
      </c>
      <c r="D54" s="140">
        <v>-1.976</v>
      </c>
      <c r="E54" s="141">
        <v>-0.27400000000000002</v>
      </c>
      <c r="F54" s="142">
        <v>-1.4E-2</v>
      </c>
      <c r="G54" s="174">
        <v>56.05</v>
      </c>
      <c r="H54" s="175"/>
      <c r="I54" s="179"/>
      <c r="J54" s="41">
        <v>0.121</v>
      </c>
    </row>
    <row r="55" spans="1:10" ht="27.75" customHeight="1" x14ac:dyDescent="0.25">
      <c r="A55" s="172" t="s">
        <v>407</v>
      </c>
      <c r="B55" s="25"/>
      <c r="C55" s="181" t="s">
        <v>114</v>
      </c>
      <c r="D55" s="140">
        <v>2.552</v>
      </c>
      <c r="E55" s="141">
        <v>0.63</v>
      </c>
      <c r="F55" s="142">
        <v>0.38700000000000001</v>
      </c>
      <c r="G55" s="174">
        <v>1.78</v>
      </c>
      <c r="H55" s="175"/>
      <c r="I55" s="179"/>
      <c r="J55" s="42"/>
    </row>
    <row r="56" spans="1:10" ht="27.75" customHeight="1" x14ac:dyDescent="0.25">
      <c r="A56" s="172" t="s">
        <v>408</v>
      </c>
      <c r="B56" s="25"/>
      <c r="C56" s="181">
        <v>2</v>
      </c>
      <c r="D56" s="140">
        <v>2.552</v>
      </c>
      <c r="E56" s="141">
        <v>0.63</v>
      </c>
      <c r="F56" s="142">
        <v>0.38700000000000001</v>
      </c>
      <c r="G56" s="175"/>
      <c r="H56" s="175"/>
      <c r="I56" s="179"/>
      <c r="J56" s="42"/>
    </row>
    <row r="57" spans="1:10" ht="27.75" customHeight="1" x14ac:dyDescent="0.25">
      <c r="A57" s="172" t="s">
        <v>409</v>
      </c>
      <c r="B57" s="25"/>
      <c r="C57" s="181" t="s">
        <v>116</v>
      </c>
      <c r="D57" s="140">
        <v>2.8490000000000002</v>
      </c>
      <c r="E57" s="141">
        <v>0.66700000000000004</v>
      </c>
      <c r="F57" s="142">
        <v>0.39100000000000001</v>
      </c>
      <c r="G57" s="174">
        <v>3.13</v>
      </c>
      <c r="H57" s="175"/>
      <c r="I57" s="179"/>
      <c r="J57" s="42"/>
    </row>
    <row r="58" spans="1:10" ht="27.75" customHeight="1" x14ac:dyDescent="0.25">
      <c r="A58" s="172" t="s">
        <v>410</v>
      </c>
      <c r="B58" s="25"/>
      <c r="C58" s="181">
        <v>4</v>
      </c>
      <c r="D58" s="140">
        <v>2.8490000000000002</v>
      </c>
      <c r="E58" s="141">
        <v>0.66700000000000004</v>
      </c>
      <c r="F58" s="142">
        <v>0.39100000000000001</v>
      </c>
      <c r="G58" s="175"/>
      <c r="H58" s="175"/>
      <c r="I58" s="179"/>
      <c r="J58" s="42"/>
    </row>
    <row r="59" spans="1:10" ht="27.75" customHeight="1" x14ac:dyDescent="0.25">
      <c r="A59" s="172" t="s">
        <v>411</v>
      </c>
      <c r="B59" s="25"/>
      <c r="C59" s="181">
        <v>0</v>
      </c>
      <c r="D59" s="140">
        <v>1.9530000000000001</v>
      </c>
      <c r="E59" s="141">
        <v>0.56299999999999994</v>
      </c>
      <c r="F59" s="142">
        <v>0.378</v>
      </c>
      <c r="G59" s="174">
        <v>4.3</v>
      </c>
      <c r="H59" s="174">
        <v>1.44</v>
      </c>
      <c r="I59" s="180">
        <v>2.61</v>
      </c>
      <c r="J59" s="41">
        <v>6.6000000000000003E-2</v>
      </c>
    </row>
    <row r="60" spans="1:10" ht="27.75" customHeight="1" x14ac:dyDescent="0.25">
      <c r="A60" s="172" t="s">
        <v>412</v>
      </c>
      <c r="B60" s="25"/>
      <c r="C60" s="181">
        <v>0</v>
      </c>
      <c r="D60" s="140">
        <v>2.0870000000000002</v>
      </c>
      <c r="E60" s="141">
        <v>0.76300000000000001</v>
      </c>
      <c r="F60" s="142">
        <v>0.56100000000000005</v>
      </c>
      <c r="G60" s="174">
        <v>5.08</v>
      </c>
      <c r="H60" s="174">
        <v>2.46</v>
      </c>
      <c r="I60" s="180">
        <v>3.4</v>
      </c>
      <c r="J60" s="41">
        <v>6.4000000000000001E-2</v>
      </c>
    </row>
    <row r="61" spans="1:10" ht="27.75" customHeight="1" x14ac:dyDescent="0.25">
      <c r="A61" s="172" t="s">
        <v>413</v>
      </c>
      <c r="B61" s="25"/>
      <c r="C61" s="181">
        <v>0</v>
      </c>
      <c r="D61" s="140">
        <v>1.4630000000000001</v>
      </c>
      <c r="E61" s="141">
        <v>0.745</v>
      </c>
      <c r="F61" s="142">
        <v>0.63100000000000001</v>
      </c>
      <c r="G61" s="174">
        <v>51.7</v>
      </c>
      <c r="H61" s="174">
        <v>2.97</v>
      </c>
      <c r="I61" s="180">
        <v>3.91</v>
      </c>
      <c r="J61" s="41">
        <v>3.2000000000000001E-2</v>
      </c>
    </row>
    <row r="62" spans="1:10" ht="27.75" customHeight="1" x14ac:dyDescent="0.25">
      <c r="A62" s="172" t="s">
        <v>414</v>
      </c>
      <c r="B62" s="25"/>
      <c r="C62" s="181">
        <v>0</v>
      </c>
      <c r="D62" s="140">
        <v>1.593</v>
      </c>
      <c r="E62" s="141">
        <v>0.20200000000000001</v>
      </c>
      <c r="F62" s="142">
        <v>1.7000000000000001E-2</v>
      </c>
      <c r="G62" s="174">
        <v>4.3</v>
      </c>
      <c r="H62" s="174">
        <v>1.44</v>
      </c>
      <c r="I62" s="180">
        <v>2.61</v>
      </c>
      <c r="J62" s="41">
        <v>6.6000000000000003E-2</v>
      </c>
    </row>
    <row r="63" spans="1:10" ht="27.75" customHeight="1" x14ac:dyDescent="0.25">
      <c r="A63" s="172" t="s">
        <v>415</v>
      </c>
      <c r="B63" s="25"/>
      <c r="C63" s="181">
        <v>0</v>
      </c>
      <c r="D63" s="140">
        <v>1.5369999999999999</v>
      </c>
      <c r="E63" s="141">
        <v>0.21299999999999999</v>
      </c>
      <c r="F63" s="142">
        <v>1.0999999999999999E-2</v>
      </c>
      <c r="G63" s="174">
        <v>5.08</v>
      </c>
      <c r="H63" s="174">
        <v>2.46</v>
      </c>
      <c r="I63" s="180">
        <v>3.4</v>
      </c>
      <c r="J63" s="41">
        <v>6.4000000000000001E-2</v>
      </c>
    </row>
    <row r="64" spans="1:10" ht="27.75" customHeight="1" x14ac:dyDescent="0.25">
      <c r="A64" s="172" t="s">
        <v>416</v>
      </c>
      <c r="B64" s="25"/>
      <c r="C64" s="181">
        <v>0</v>
      </c>
      <c r="D64" s="140">
        <v>0.83599999999999997</v>
      </c>
      <c r="E64" s="141">
        <v>0.11799999999999999</v>
      </c>
      <c r="F64" s="142">
        <v>4.0000000000000001E-3</v>
      </c>
      <c r="G64" s="174">
        <v>51.7</v>
      </c>
      <c r="H64" s="174">
        <v>2.97</v>
      </c>
      <c r="I64" s="180">
        <v>3.91</v>
      </c>
      <c r="J64" s="41">
        <v>3.2000000000000001E-2</v>
      </c>
    </row>
    <row r="65" spans="1:10" ht="27.75" customHeight="1" x14ac:dyDescent="0.25">
      <c r="A65" s="172" t="s">
        <v>417</v>
      </c>
      <c r="B65" s="25"/>
      <c r="C65" s="181" t="s">
        <v>124</v>
      </c>
      <c r="D65" s="143">
        <v>5.5010000000000003</v>
      </c>
      <c r="E65" s="144">
        <v>0.83199999999999996</v>
      </c>
      <c r="F65" s="142">
        <v>0.67200000000000004</v>
      </c>
      <c r="G65" s="175"/>
      <c r="H65" s="175"/>
      <c r="I65" s="179"/>
      <c r="J65" s="42"/>
    </row>
    <row r="66" spans="1:10" ht="27.75" customHeight="1" x14ac:dyDescent="0.25">
      <c r="A66" s="172" t="s">
        <v>418</v>
      </c>
      <c r="B66" s="25"/>
      <c r="C66" s="181" t="s">
        <v>127</v>
      </c>
      <c r="D66" s="140">
        <v>-2.3210000000000002</v>
      </c>
      <c r="E66" s="141">
        <v>-0.28499999999999998</v>
      </c>
      <c r="F66" s="142">
        <v>-2.8000000000000001E-2</v>
      </c>
      <c r="G66" s="174">
        <v>0</v>
      </c>
      <c r="H66" s="175"/>
      <c r="I66" s="179"/>
      <c r="J66" s="42"/>
    </row>
    <row r="67" spans="1:10" ht="27.75" customHeight="1" x14ac:dyDescent="0.25">
      <c r="A67" s="172" t="s">
        <v>419</v>
      </c>
      <c r="B67" s="25"/>
      <c r="C67" s="181">
        <v>0</v>
      </c>
      <c r="D67" s="140">
        <v>-2.202</v>
      </c>
      <c r="E67" s="141">
        <v>-0.27600000000000002</v>
      </c>
      <c r="F67" s="142">
        <v>-2.5000000000000001E-2</v>
      </c>
      <c r="G67" s="174">
        <v>0</v>
      </c>
      <c r="H67" s="175"/>
      <c r="I67" s="179"/>
      <c r="J67" s="42"/>
    </row>
    <row r="68" spans="1:10" ht="27.75" customHeight="1" x14ac:dyDescent="0.25">
      <c r="A68" s="172" t="s">
        <v>420</v>
      </c>
      <c r="B68" s="25"/>
      <c r="C68" s="181">
        <v>0</v>
      </c>
      <c r="D68" s="140">
        <v>-2.3210000000000002</v>
      </c>
      <c r="E68" s="141">
        <v>-0.28499999999999998</v>
      </c>
      <c r="F68" s="142">
        <v>-2.8000000000000001E-2</v>
      </c>
      <c r="G68" s="174">
        <v>0</v>
      </c>
      <c r="H68" s="175"/>
      <c r="I68" s="179"/>
      <c r="J68" s="41">
        <v>0.1</v>
      </c>
    </row>
    <row r="69" spans="1:10" ht="27.75" customHeight="1" x14ac:dyDescent="0.25">
      <c r="A69" s="172" t="s">
        <v>421</v>
      </c>
      <c r="B69" s="25"/>
      <c r="C69" s="181">
        <v>0</v>
      </c>
      <c r="D69" s="140">
        <v>-2.202</v>
      </c>
      <c r="E69" s="141">
        <v>-0.27600000000000002</v>
      </c>
      <c r="F69" s="142">
        <v>-2.5000000000000001E-2</v>
      </c>
      <c r="G69" s="174">
        <v>0</v>
      </c>
      <c r="H69" s="175"/>
      <c r="I69" s="179"/>
      <c r="J69" s="41">
        <v>8.8999999999999996E-2</v>
      </c>
    </row>
    <row r="70" spans="1:10" ht="27.75" customHeight="1" x14ac:dyDescent="0.25">
      <c r="A70" s="172" t="s">
        <v>422</v>
      </c>
      <c r="B70" s="25"/>
      <c r="C70" s="181">
        <v>0</v>
      </c>
      <c r="D70" s="140">
        <v>-1.5960000000000001</v>
      </c>
      <c r="E70" s="141">
        <v>-0.221</v>
      </c>
      <c r="F70" s="142">
        <v>-1.0999999999999999E-2</v>
      </c>
      <c r="G70" s="174">
        <v>45.28</v>
      </c>
      <c r="H70" s="175"/>
      <c r="I70" s="179"/>
      <c r="J70" s="41">
        <v>9.7000000000000003E-2</v>
      </c>
    </row>
    <row r="71" spans="1:10" ht="27.75" customHeight="1" x14ac:dyDescent="0.25">
      <c r="A71" s="172" t="s">
        <v>423</v>
      </c>
      <c r="B71" s="25"/>
      <c r="C71" s="181" t="s">
        <v>114</v>
      </c>
      <c r="D71" s="140">
        <v>2.4460000000000002</v>
      </c>
      <c r="E71" s="141">
        <v>0.60399999999999998</v>
      </c>
      <c r="F71" s="142">
        <v>0.371</v>
      </c>
      <c r="G71" s="174">
        <v>1.71</v>
      </c>
      <c r="H71" s="175"/>
      <c r="I71" s="179"/>
      <c r="J71" s="42"/>
    </row>
    <row r="72" spans="1:10" ht="27.75" customHeight="1" x14ac:dyDescent="0.25">
      <c r="A72" s="172" t="s">
        <v>424</v>
      </c>
      <c r="B72" s="25"/>
      <c r="C72" s="181">
        <v>2</v>
      </c>
      <c r="D72" s="140">
        <v>2.4460000000000002</v>
      </c>
      <c r="E72" s="141">
        <v>0.60399999999999998</v>
      </c>
      <c r="F72" s="142">
        <v>0.371</v>
      </c>
      <c r="G72" s="175"/>
      <c r="H72" s="175"/>
      <c r="I72" s="179"/>
      <c r="J72" s="42"/>
    </row>
    <row r="73" spans="1:10" ht="27.75" customHeight="1" x14ac:dyDescent="0.25">
      <c r="A73" s="172" t="s">
        <v>425</v>
      </c>
      <c r="B73" s="25"/>
      <c r="C73" s="181" t="s">
        <v>116</v>
      </c>
      <c r="D73" s="140">
        <v>2.73</v>
      </c>
      <c r="E73" s="141">
        <v>0.63900000000000001</v>
      </c>
      <c r="F73" s="142">
        <v>0.374</v>
      </c>
      <c r="G73" s="174">
        <v>3</v>
      </c>
      <c r="H73" s="175"/>
      <c r="I73" s="179"/>
      <c r="J73" s="42"/>
    </row>
    <row r="74" spans="1:10" ht="27.75" customHeight="1" x14ac:dyDescent="0.25">
      <c r="A74" s="172" t="s">
        <v>426</v>
      </c>
      <c r="B74" s="25"/>
      <c r="C74" s="181">
        <v>4</v>
      </c>
      <c r="D74" s="140">
        <v>2.73</v>
      </c>
      <c r="E74" s="141">
        <v>0.63900000000000001</v>
      </c>
      <c r="F74" s="142">
        <v>0.374</v>
      </c>
      <c r="G74" s="175"/>
      <c r="H74" s="175"/>
      <c r="I74" s="179"/>
      <c r="J74" s="42"/>
    </row>
    <row r="75" spans="1:10" ht="27.75" customHeight="1" x14ac:dyDescent="0.25">
      <c r="A75" s="172" t="s">
        <v>427</v>
      </c>
      <c r="B75" s="25"/>
      <c r="C75" s="181">
        <v>0</v>
      </c>
      <c r="D75" s="140">
        <v>1.8720000000000001</v>
      </c>
      <c r="E75" s="141">
        <v>0.54</v>
      </c>
      <c r="F75" s="142">
        <v>0.36199999999999999</v>
      </c>
      <c r="G75" s="174">
        <v>4.13</v>
      </c>
      <c r="H75" s="174">
        <v>1.38</v>
      </c>
      <c r="I75" s="180">
        <v>2.5</v>
      </c>
      <c r="J75" s="41">
        <v>6.3E-2</v>
      </c>
    </row>
    <row r="76" spans="1:10" ht="27.75" customHeight="1" x14ac:dyDescent="0.25">
      <c r="A76" s="172" t="s">
        <v>428</v>
      </c>
      <c r="B76" s="25"/>
      <c r="C76" s="181">
        <v>0</v>
      </c>
      <c r="D76" s="140">
        <v>2</v>
      </c>
      <c r="E76" s="141">
        <v>0.73099999999999998</v>
      </c>
      <c r="F76" s="142">
        <v>0.53800000000000003</v>
      </c>
      <c r="G76" s="174">
        <v>4.87</v>
      </c>
      <c r="H76" s="174">
        <v>2.36</v>
      </c>
      <c r="I76" s="180">
        <v>3.26</v>
      </c>
      <c r="J76" s="41">
        <v>6.2E-2</v>
      </c>
    </row>
    <row r="77" spans="1:10" ht="27.75" customHeight="1" x14ac:dyDescent="0.25">
      <c r="A77" s="172" t="s">
        <v>429</v>
      </c>
      <c r="B77" s="25"/>
      <c r="C77" s="181">
        <v>0</v>
      </c>
      <c r="D77" s="140">
        <v>1.4019999999999999</v>
      </c>
      <c r="E77" s="141">
        <v>0.71399999999999997</v>
      </c>
      <c r="F77" s="142">
        <v>0.60499999999999998</v>
      </c>
      <c r="G77" s="174">
        <v>49.55</v>
      </c>
      <c r="H77" s="174">
        <v>2.84</v>
      </c>
      <c r="I77" s="180">
        <v>3.75</v>
      </c>
      <c r="J77" s="41">
        <v>3.1E-2</v>
      </c>
    </row>
    <row r="78" spans="1:10" ht="27.75" customHeight="1" x14ac:dyDescent="0.25">
      <c r="A78" s="17" t="s">
        <v>430</v>
      </c>
      <c r="B78" s="25"/>
      <c r="C78" s="181">
        <v>0</v>
      </c>
      <c r="D78" s="140">
        <v>1.526</v>
      </c>
      <c r="E78" s="141">
        <v>0.19400000000000001</v>
      </c>
      <c r="F78" s="142">
        <v>1.6E-2</v>
      </c>
      <c r="G78" s="174">
        <v>4.13</v>
      </c>
      <c r="H78" s="174">
        <v>1.38</v>
      </c>
      <c r="I78" s="180">
        <v>2.5</v>
      </c>
      <c r="J78" s="41">
        <v>6.3E-2</v>
      </c>
    </row>
    <row r="79" spans="1:10" ht="27.75" customHeight="1" x14ac:dyDescent="0.25">
      <c r="A79" s="17" t="s">
        <v>431</v>
      </c>
      <c r="B79" s="25"/>
      <c r="C79" s="181">
        <v>0</v>
      </c>
      <c r="D79" s="140">
        <v>1.4730000000000001</v>
      </c>
      <c r="E79" s="141">
        <v>0.20399999999999999</v>
      </c>
      <c r="F79" s="142">
        <v>1.0999999999999999E-2</v>
      </c>
      <c r="G79" s="174">
        <v>4.87</v>
      </c>
      <c r="H79" s="174">
        <v>2.36</v>
      </c>
      <c r="I79" s="180">
        <v>3.26</v>
      </c>
      <c r="J79" s="41">
        <v>6.2E-2</v>
      </c>
    </row>
    <row r="80" spans="1:10" ht="27.75" customHeight="1" x14ac:dyDescent="0.25">
      <c r="A80" s="17" t="s">
        <v>432</v>
      </c>
      <c r="B80" s="25"/>
      <c r="C80" s="181">
        <v>0</v>
      </c>
      <c r="D80" s="140">
        <v>0.80200000000000005</v>
      </c>
      <c r="E80" s="141">
        <v>0.113</v>
      </c>
      <c r="F80" s="142">
        <v>4.0000000000000001E-3</v>
      </c>
      <c r="G80" s="174">
        <v>49.55</v>
      </c>
      <c r="H80" s="174">
        <v>2.84</v>
      </c>
      <c r="I80" s="180">
        <v>3.75</v>
      </c>
      <c r="J80" s="41">
        <v>3.1E-2</v>
      </c>
    </row>
    <row r="81" spans="1:10" ht="27.75" customHeight="1" x14ac:dyDescent="0.25">
      <c r="A81" s="172" t="s">
        <v>433</v>
      </c>
      <c r="B81" s="25"/>
      <c r="C81" s="181" t="s">
        <v>124</v>
      </c>
      <c r="D81" s="143">
        <v>5.2720000000000002</v>
      </c>
      <c r="E81" s="144">
        <v>0.79700000000000004</v>
      </c>
      <c r="F81" s="142">
        <v>0.64400000000000002</v>
      </c>
      <c r="G81" s="175"/>
      <c r="H81" s="175"/>
      <c r="I81" s="179"/>
      <c r="J81" s="42"/>
    </row>
    <row r="82" spans="1:10" ht="27.75" customHeight="1" x14ac:dyDescent="0.25">
      <c r="A82" s="172" t="s">
        <v>434</v>
      </c>
      <c r="B82" s="25"/>
      <c r="C82" s="181" t="s">
        <v>127</v>
      </c>
      <c r="D82" s="140">
        <v>-2.2250000000000001</v>
      </c>
      <c r="E82" s="141">
        <v>-0.27400000000000002</v>
      </c>
      <c r="F82" s="142">
        <v>-2.7E-2</v>
      </c>
      <c r="G82" s="174">
        <v>0</v>
      </c>
      <c r="H82" s="175"/>
      <c r="I82" s="179"/>
      <c r="J82" s="42"/>
    </row>
    <row r="83" spans="1:10" ht="27.75" customHeight="1" x14ac:dyDescent="0.25">
      <c r="A83" s="172" t="s">
        <v>435</v>
      </c>
      <c r="B83" s="25"/>
      <c r="C83" s="181">
        <v>0</v>
      </c>
      <c r="D83" s="140">
        <v>-2.11</v>
      </c>
      <c r="E83" s="141">
        <v>-0.26500000000000001</v>
      </c>
      <c r="F83" s="142">
        <v>-2.4E-2</v>
      </c>
      <c r="G83" s="174">
        <v>0</v>
      </c>
      <c r="H83" s="175"/>
      <c r="I83" s="179"/>
      <c r="J83" s="42"/>
    </row>
    <row r="84" spans="1:10" ht="27.75" customHeight="1" x14ac:dyDescent="0.25">
      <c r="A84" s="172" t="s">
        <v>436</v>
      </c>
      <c r="B84" s="25"/>
      <c r="C84" s="181">
        <v>0</v>
      </c>
      <c r="D84" s="140">
        <v>-2.2250000000000001</v>
      </c>
      <c r="E84" s="141">
        <v>-0.27400000000000002</v>
      </c>
      <c r="F84" s="142">
        <v>-2.7E-2</v>
      </c>
      <c r="G84" s="174">
        <v>0</v>
      </c>
      <c r="H84" s="175"/>
      <c r="I84" s="179"/>
      <c r="J84" s="41">
        <v>9.6000000000000002E-2</v>
      </c>
    </row>
    <row r="85" spans="1:10" ht="27.75" customHeight="1" x14ac:dyDescent="0.25">
      <c r="A85" s="172" t="s">
        <v>437</v>
      </c>
      <c r="B85" s="25"/>
      <c r="C85" s="181">
        <v>0</v>
      </c>
      <c r="D85" s="140">
        <v>-2.11</v>
      </c>
      <c r="E85" s="141">
        <v>-0.26500000000000001</v>
      </c>
      <c r="F85" s="142">
        <v>-2.4E-2</v>
      </c>
      <c r="G85" s="174">
        <v>0</v>
      </c>
      <c r="H85" s="175"/>
      <c r="I85" s="179"/>
      <c r="J85" s="41">
        <v>8.5000000000000006E-2</v>
      </c>
    </row>
    <row r="86" spans="1:10" ht="27.75" customHeight="1" x14ac:dyDescent="0.25">
      <c r="A86" s="172" t="s">
        <v>438</v>
      </c>
      <c r="B86" s="25"/>
      <c r="C86" s="181">
        <v>0</v>
      </c>
      <c r="D86" s="140">
        <v>-1.53</v>
      </c>
      <c r="E86" s="141">
        <v>-0.21199999999999999</v>
      </c>
      <c r="F86" s="142">
        <v>-1.0999999999999999E-2</v>
      </c>
      <c r="G86" s="174">
        <v>43.39</v>
      </c>
      <c r="H86" s="175"/>
      <c r="I86" s="179"/>
      <c r="J86" s="41">
        <v>9.2999999999999999E-2</v>
      </c>
    </row>
    <row r="87" spans="1:10" ht="27.75" customHeight="1" x14ac:dyDescent="0.25">
      <c r="A87" s="172" t="s">
        <v>439</v>
      </c>
      <c r="B87" s="25"/>
      <c r="C87" s="181" t="s">
        <v>114</v>
      </c>
      <c r="D87" s="140">
        <v>1.601</v>
      </c>
      <c r="E87" s="141">
        <v>0.39500000000000002</v>
      </c>
      <c r="F87" s="142">
        <v>0.24299999999999999</v>
      </c>
      <c r="G87" s="174">
        <v>1.19</v>
      </c>
      <c r="H87" s="175"/>
      <c r="I87" s="179"/>
      <c r="J87" s="42"/>
    </row>
    <row r="88" spans="1:10" ht="27.75" customHeight="1" x14ac:dyDescent="0.25">
      <c r="A88" s="172" t="s">
        <v>440</v>
      </c>
      <c r="B88" s="25"/>
      <c r="C88" s="181">
        <v>2</v>
      </c>
      <c r="D88" s="140">
        <v>1.601</v>
      </c>
      <c r="E88" s="141">
        <v>0.39500000000000002</v>
      </c>
      <c r="F88" s="142">
        <v>0.24299999999999999</v>
      </c>
      <c r="G88" s="175"/>
      <c r="H88" s="175"/>
      <c r="I88" s="179"/>
      <c r="J88" s="42"/>
    </row>
    <row r="89" spans="1:10" ht="27.75" customHeight="1" x14ac:dyDescent="0.25">
      <c r="A89" s="172" t="s">
        <v>441</v>
      </c>
      <c r="B89" s="25"/>
      <c r="C89" s="181" t="s">
        <v>116</v>
      </c>
      <c r="D89" s="140">
        <v>1.7869999999999999</v>
      </c>
      <c r="E89" s="141">
        <v>0.41799999999999998</v>
      </c>
      <c r="F89" s="142">
        <v>0.245</v>
      </c>
      <c r="G89" s="174">
        <v>2.0299999999999998</v>
      </c>
      <c r="H89" s="175"/>
      <c r="I89" s="179"/>
      <c r="J89" s="42"/>
    </row>
    <row r="90" spans="1:10" ht="27.75" customHeight="1" x14ac:dyDescent="0.25">
      <c r="A90" s="172" t="s">
        <v>442</v>
      </c>
      <c r="B90" s="25"/>
      <c r="C90" s="181">
        <v>4</v>
      </c>
      <c r="D90" s="140">
        <v>1.7869999999999999</v>
      </c>
      <c r="E90" s="141">
        <v>0.41799999999999998</v>
      </c>
      <c r="F90" s="142">
        <v>0.245</v>
      </c>
      <c r="G90" s="175"/>
      <c r="H90" s="175"/>
      <c r="I90" s="179"/>
      <c r="J90" s="42"/>
    </row>
    <row r="91" spans="1:10" ht="27.75" customHeight="1" x14ac:dyDescent="0.25">
      <c r="A91" s="172" t="s">
        <v>443</v>
      </c>
      <c r="B91" s="25"/>
      <c r="C91" s="181">
        <v>0</v>
      </c>
      <c r="D91" s="140">
        <v>1.226</v>
      </c>
      <c r="E91" s="141">
        <v>0.35299999999999998</v>
      </c>
      <c r="F91" s="142">
        <v>0.23699999999999999</v>
      </c>
      <c r="G91" s="174">
        <v>2.77</v>
      </c>
      <c r="H91" s="174">
        <v>0.9</v>
      </c>
      <c r="I91" s="180">
        <v>1.64</v>
      </c>
      <c r="J91" s="41">
        <v>4.1000000000000002E-2</v>
      </c>
    </row>
    <row r="92" spans="1:10" ht="27.75" customHeight="1" x14ac:dyDescent="0.25">
      <c r="A92" s="172" t="s">
        <v>444</v>
      </c>
      <c r="B92" s="25"/>
      <c r="C92" s="181">
        <v>0</v>
      </c>
      <c r="D92" s="140">
        <v>1.31</v>
      </c>
      <c r="E92" s="141">
        <v>0.47799999999999998</v>
      </c>
      <c r="F92" s="142">
        <v>0.35199999999999998</v>
      </c>
      <c r="G92" s="174">
        <v>3.25</v>
      </c>
      <c r="H92" s="174">
        <v>1.54</v>
      </c>
      <c r="I92" s="180">
        <v>2.13</v>
      </c>
      <c r="J92" s="41">
        <v>0.04</v>
      </c>
    </row>
    <row r="93" spans="1:10" ht="27.75" customHeight="1" x14ac:dyDescent="0.25">
      <c r="A93" s="172" t="s">
        <v>445</v>
      </c>
      <c r="B93" s="25"/>
      <c r="C93" s="181">
        <v>0</v>
      </c>
      <c r="D93" s="140">
        <v>0.91800000000000004</v>
      </c>
      <c r="E93" s="141">
        <v>0.46700000000000003</v>
      </c>
      <c r="F93" s="142">
        <v>0.39600000000000002</v>
      </c>
      <c r="G93" s="174">
        <v>32.5</v>
      </c>
      <c r="H93" s="174">
        <v>1.86</v>
      </c>
      <c r="I93" s="180">
        <v>2.46</v>
      </c>
      <c r="J93" s="41">
        <v>0.02</v>
      </c>
    </row>
    <row r="94" spans="1:10" ht="27.75" customHeight="1" x14ac:dyDescent="0.25">
      <c r="A94" s="172" t="s">
        <v>446</v>
      </c>
      <c r="B94" s="25"/>
      <c r="C94" s="181">
        <v>0</v>
      </c>
      <c r="D94" s="140">
        <v>0.999</v>
      </c>
      <c r="E94" s="141">
        <v>0.127</v>
      </c>
      <c r="F94" s="142">
        <v>1.0999999999999999E-2</v>
      </c>
      <c r="G94" s="174">
        <v>2.77</v>
      </c>
      <c r="H94" s="174">
        <v>0.9</v>
      </c>
      <c r="I94" s="180">
        <v>1.64</v>
      </c>
      <c r="J94" s="41">
        <v>4.1000000000000002E-2</v>
      </c>
    </row>
    <row r="95" spans="1:10" ht="27.75" customHeight="1" x14ac:dyDescent="0.25">
      <c r="A95" s="172" t="s">
        <v>447</v>
      </c>
      <c r="B95" s="25"/>
      <c r="C95" s="181">
        <v>0</v>
      </c>
      <c r="D95" s="140">
        <v>0.96499999999999997</v>
      </c>
      <c r="E95" s="141">
        <v>0.13300000000000001</v>
      </c>
      <c r="F95" s="142">
        <v>7.0000000000000001E-3</v>
      </c>
      <c r="G95" s="174">
        <v>3.25</v>
      </c>
      <c r="H95" s="174">
        <v>1.54</v>
      </c>
      <c r="I95" s="180">
        <v>2.13</v>
      </c>
      <c r="J95" s="41">
        <v>0.04</v>
      </c>
    </row>
    <row r="96" spans="1:10" ht="27.75" customHeight="1" x14ac:dyDescent="0.25">
      <c r="A96" s="172" t="s">
        <v>448</v>
      </c>
      <c r="B96" s="25"/>
      <c r="C96" s="181">
        <v>0</v>
      </c>
      <c r="D96" s="140">
        <v>0.52500000000000002</v>
      </c>
      <c r="E96" s="141">
        <v>7.3999999999999996E-2</v>
      </c>
      <c r="F96" s="142">
        <v>3.0000000000000001E-3</v>
      </c>
      <c r="G96" s="174">
        <v>32.5</v>
      </c>
      <c r="H96" s="174">
        <v>1.86</v>
      </c>
      <c r="I96" s="180">
        <v>2.46</v>
      </c>
      <c r="J96" s="41">
        <v>0.02</v>
      </c>
    </row>
    <row r="97" spans="1:10" ht="27.75" customHeight="1" x14ac:dyDescent="0.25">
      <c r="A97" s="172" t="s">
        <v>449</v>
      </c>
      <c r="B97" s="25"/>
      <c r="C97" s="181" t="s">
        <v>124</v>
      </c>
      <c r="D97" s="143">
        <v>3.452</v>
      </c>
      <c r="E97" s="144">
        <v>0.52200000000000002</v>
      </c>
      <c r="F97" s="142">
        <v>0.42199999999999999</v>
      </c>
      <c r="G97" s="175"/>
      <c r="H97" s="175"/>
      <c r="I97" s="179"/>
      <c r="J97" s="42"/>
    </row>
    <row r="98" spans="1:10" ht="27.75" customHeight="1" x14ac:dyDescent="0.25">
      <c r="A98" s="172" t="s">
        <v>450</v>
      </c>
      <c r="B98" s="25"/>
      <c r="C98" s="181" t="s">
        <v>127</v>
      </c>
      <c r="D98" s="140">
        <v>-1.4570000000000001</v>
      </c>
      <c r="E98" s="141">
        <v>-0.17899999999999999</v>
      </c>
      <c r="F98" s="142">
        <v>-1.7000000000000001E-2</v>
      </c>
      <c r="G98" s="174">
        <v>0</v>
      </c>
      <c r="H98" s="175"/>
      <c r="I98" s="179"/>
      <c r="J98" s="42"/>
    </row>
    <row r="99" spans="1:10" ht="27.75" customHeight="1" x14ac:dyDescent="0.25">
      <c r="A99" s="172" t="s">
        <v>451</v>
      </c>
      <c r="B99" s="25"/>
      <c r="C99" s="181">
        <v>0</v>
      </c>
      <c r="D99" s="140">
        <v>-1.3819999999999999</v>
      </c>
      <c r="E99" s="141">
        <v>-0.17299999999999999</v>
      </c>
      <c r="F99" s="142">
        <v>-1.6E-2</v>
      </c>
      <c r="G99" s="174">
        <v>0</v>
      </c>
      <c r="H99" s="175"/>
      <c r="I99" s="179"/>
      <c r="J99" s="42"/>
    </row>
    <row r="100" spans="1:10" ht="27.75" customHeight="1" x14ac:dyDescent="0.25">
      <c r="A100" s="172" t="s">
        <v>452</v>
      </c>
      <c r="B100" s="25"/>
      <c r="C100" s="181">
        <v>0</v>
      </c>
      <c r="D100" s="140">
        <v>-1.4570000000000001</v>
      </c>
      <c r="E100" s="141">
        <v>-0.17899999999999999</v>
      </c>
      <c r="F100" s="142">
        <v>-1.7000000000000001E-2</v>
      </c>
      <c r="G100" s="174">
        <v>0</v>
      </c>
      <c r="H100" s="175"/>
      <c r="I100" s="179"/>
      <c r="J100" s="41">
        <v>6.3E-2</v>
      </c>
    </row>
    <row r="101" spans="1:10" ht="27.75" customHeight="1" x14ac:dyDescent="0.25">
      <c r="A101" s="172" t="s">
        <v>453</v>
      </c>
      <c r="B101" s="25"/>
      <c r="C101" s="181">
        <v>0</v>
      </c>
      <c r="D101" s="140">
        <v>-1.3819999999999999</v>
      </c>
      <c r="E101" s="141">
        <v>-0.17299999999999999</v>
      </c>
      <c r="F101" s="142">
        <v>-1.6E-2</v>
      </c>
      <c r="G101" s="174">
        <v>0</v>
      </c>
      <c r="H101" s="175"/>
      <c r="I101" s="179"/>
      <c r="J101" s="41">
        <v>5.6000000000000001E-2</v>
      </c>
    </row>
    <row r="102" spans="1:10" ht="27.75" customHeight="1" x14ac:dyDescent="0.25">
      <c r="A102" s="172" t="s">
        <v>454</v>
      </c>
      <c r="B102" s="25"/>
      <c r="C102" s="181">
        <v>0</v>
      </c>
      <c r="D102" s="140">
        <v>-1.0009999999999999</v>
      </c>
      <c r="E102" s="141">
        <v>-0.13900000000000001</v>
      </c>
      <c r="F102" s="142">
        <v>-7.0000000000000001E-3</v>
      </c>
      <c r="G102" s="174">
        <v>28.41</v>
      </c>
      <c r="H102" s="175"/>
      <c r="I102" s="179"/>
      <c r="J102" s="41">
        <v>6.0999999999999999E-2</v>
      </c>
    </row>
    <row r="103" spans="1:10" ht="27.75" customHeight="1" x14ac:dyDescent="0.25">
      <c r="A103" s="172" t="s">
        <v>455</v>
      </c>
      <c r="B103" s="25"/>
      <c r="C103" s="181" t="s">
        <v>114</v>
      </c>
      <c r="D103" s="140">
        <v>0.33400000000000002</v>
      </c>
      <c r="E103" s="141">
        <v>8.3000000000000004E-2</v>
      </c>
      <c r="F103" s="142">
        <v>5.0999999999999997E-2</v>
      </c>
      <c r="G103" s="174">
        <v>0.4</v>
      </c>
      <c r="H103" s="175"/>
      <c r="I103" s="179"/>
      <c r="J103" s="42"/>
    </row>
    <row r="104" spans="1:10" ht="27.75" customHeight="1" x14ac:dyDescent="0.25">
      <c r="A104" s="172" t="s">
        <v>456</v>
      </c>
      <c r="B104" s="25"/>
      <c r="C104" s="181">
        <v>2</v>
      </c>
      <c r="D104" s="140">
        <v>0.33400000000000002</v>
      </c>
      <c r="E104" s="141">
        <v>8.3000000000000004E-2</v>
      </c>
      <c r="F104" s="142">
        <v>5.0999999999999997E-2</v>
      </c>
      <c r="G104" s="175"/>
      <c r="H104" s="175"/>
      <c r="I104" s="179"/>
      <c r="J104" s="42"/>
    </row>
    <row r="105" spans="1:10" ht="27.75" customHeight="1" x14ac:dyDescent="0.25">
      <c r="A105" s="172" t="s">
        <v>457</v>
      </c>
      <c r="B105" s="25"/>
      <c r="C105" s="181" t="s">
        <v>116</v>
      </c>
      <c r="D105" s="140">
        <v>0.373</v>
      </c>
      <c r="E105" s="141">
        <v>8.6999999999999994E-2</v>
      </c>
      <c r="F105" s="142">
        <v>5.0999999999999997E-2</v>
      </c>
      <c r="G105" s="174">
        <v>0.56999999999999995</v>
      </c>
      <c r="H105" s="175"/>
      <c r="I105" s="179"/>
      <c r="J105" s="42"/>
    </row>
    <row r="106" spans="1:10" ht="27.75" customHeight="1" x14ac:dyDescent="0.25">
      <c r="A106" s="172" t="s">
        <v>458</v>
      </c>
      <c r="B106" s="25"/>
      <c r="C106" s="181">
        <v>4</v>
      </c>
      <c r="D106" s="140">
        <v>0.373</v>
      </c>
      <c r="E106" s="141">
        <v>8.6999999999999994E-2</v>
      </c>
      <c r="F106" s="142">
        <v>5.0999999999999997E-2</v>
      </c>
      <c r="G106" s="175"/>
      <c r="H106" s="175"/>
      <c r="I106" s="179"/>
      <c r="J106" s="42"/>
    </row>
    <row r="107" spans="1:10" ht="27.75" customHeight="1" x14ac:dyDescent="0.25">
      <c r="A107" s="172" t="s">
        <v>459</v>
      </c>
      <c r="B107" s="25"/>
      <c r="C107" s="181">
        <v>0</v>
      </c>
      <c r="D107" s="140">
        <v>0.25600000000000001</v>
      </c>
      <c r="E107" s="141">
        <v>7.3999999999999996E-2</v>
      </c>
      <c r="F107" s="142">
        <v>0.05</v>
      </c>
      <c r="G107" s="174">
        <v>0.72</v>
      </c>
      <c r="H107" s="174">
        <v>0.19</v>
      </c>
      <c r="I107" s="180">
        <v>0.34</v>
      </c>
      <c r="J107" s="41">
        <v>8.9999999999999993E-3</v>
      </c>
    </row>
    <row r="108" spans="1:10" ht="27.75" customHeight="1" x14ac:dyDescent="0.25">
      <c r="A108" s="172" t="s">
        <v>460</v>
      </c>
      <c r="B108" s="25"/>
      <c r="C108" s="181">
        <v>0</v>
      </c>
      <c r="D108" s="140">
        <v>0.27400000000000002</v>
      </c>
      <c r="E108" s="141">
        <v>0.1</v>
      </c>
      <c r="F108" s="142">
        <v>7.3999999999999996E-2</v>
      </c>
      <c r="G108" s="174">
        <v>0.82</v>
      </c>
      <c r="H108" s="174">
        <v>0.32</v>
      </c>
      <c r="I108" s="180">
        <v>0.45</v>
      </c>
      <c r="J108" s="41">
        <v>8.0000000000000002E-3</v>
      </c>
    </row>
    <row r="109" spans="1:10" ht="27.75" customHeight="1" x14ac:dyDescent="0.25">
      <c r="A109" s="172" t="s">
        <v>461</v>
      </c>
      <c r="B109" s="25"/>
      <c r="C109" s="181">
        <v>0</v>
      </c>
      <c r="D109" s="140">
        <v>0.192</v>
      </c>
      <c r="E109" s="141">
        <v>9.8000000000000004E-2</v>
      </c>
      <c r="F109" s="142">
        <v>8.3000000000000004E-2</v>
      </c>
      <c r="G109" s="174">
        <v>6.94</v>
      </c>
      <c r="H109" s="174">
        <v>0.39</v>
      </c>
      <c r="I109" s="180">
        <v>0.51</v>
      </c>
      <c r="J109" s="41">
        <v>4.0000000000000001E-3</v>
      </c>
    </row>
    <row r="110" spans="1:10" ht="27.75" customHeight="1" x14ac:dyDescent="0.25">
      <c r="A110" s="17" t="s">
        <v>462</v>
      </c>
      <c r="B110" s="25"/>
      <c r="C110" s="181">
        <v>0</v>
      </c>
      <c r="D110" s="140">
        <v>0.20899999999999999</v>
      </c>
      <c r="E110" s="141">
        <v>2.5999999999999999E-2</v>
      </c>
      <c r="F110" s="142">
        <v>2E-3</v>
      </c>
      <c r="G110" s="174">
        <v>0.72</v>
      </c>
      <c r="H110" s="174">
        <v>0.19</v>
      </c>
      <c r="I110" s="180">
        <v>0.34</v>
      </c>
      <c r="J110" s="41">
        <v>8.9999999999999993E-3</v>
      </c>
    </row>
    <row r="111" spans="1:10" ht="27.75" customHeight="1" x14ac:dyDescent="0.25">
      <c r="A111" s="17" t="s">
        <v>463</v>
      </c>
      <c r="B111" s="25"/>
      <c r="C111" s="181">
        <v>0</v>
      </c>
      <c r="D111" s="140">
        <v>0.20200000000000001</v>
      </c>
      <c r="E111" s="141">
        <v>2.8000000000000001E-2</v>
      </c>
      <c r="F111" s="142">
        <v>1E-3</v>
      </c>
      <c r="G111" s="174">
        <v>0.82</v>
      </c>
      <c r="H111" s="174">
        <v>0.32</v>
      </c>
      <c r="I111" s="180">
        <v>0.45</v>
      </c>
      <c r="J111" s="41">
        <v>8.0000000000000002E-3</v>
      </c>
    </row>
    <row r="112" spans="1:10" ht="27.75" customHeight="1" x14ac:dyDescent="0.25">
      <c r="A112" s="17" t="s">
        <v>464</v>
      </c>
      <c r="B112" s="25"/>
      <c r="C112" s="181">
        <v>0</v>
      </c>
      <c r="D112" s="140">
        <v>0.11</v>
      </c>
      <c r="E112" s="141">
        <v>1.4999999999999999E-2</v>
      </c>
      <c r="F112" s="142">
        <v>1E-3</v>
      </c>
      <c r="G112" s="174">
        <v>6.94</v>
      </c>
      <c r="H112" s="174">
        <v>0.39</v>
      </c>
      <c r="I112" s="180">
        <v>0.51</v>
      </c>
      <c r="J112" s="41">
        <v>4.0000000000000001E-3</v>
      </c>
    </row>
    <row r="113" spans="1:10" ht="27.75" customHeight="1" x14ac:dyDescent="0.25">
      <c r="A113" s="172" t="s">
        <v>465</v>
      </c>
      <c r="B113" s="25"/>
      <c r="C113" s="181" t="s">
        <v>124</v>
      </c>
      <c r="D113" s="143">
        <v>0.72099999999999997</v>
      </c>
      <c r="E113" s="144">
        <v>0.109</v>
      </c>
      <c r="F113" s="142">
        <v>8.7999999999999995E-2</v>
      </c>
      <c r="G113" s="175"/>
      <c r="H113" s="175"/>
      <c r="I113" s="179"/>
      <c r="J113" s="42"/>
    </row>
    <row r="114" spans="1:10" ht="27.75" customHeight="1" x14ac:dyDescent="0.25">
      <c r="A114" s="172" t="s">
        <v>466</v>
      </c>
      <c r="B114" s="25"/>
      <c r="C114" s="181" t="s">
        <v>127</v>
      </c>
      <c r="D114" s="140">
        <v>-0.30399999999999999</v>
      </c>
      <c r="E114" s="141">
        <v>-3.6999999999999998E-2</v>
      </c>
      <c r="F114" s="142">
        <v>-4.0000000000000001E-3</v>
      </c>
      <c r="G114" s="174">
        <v>0</v>
      </c>
      <c r="H114" s="175"/>
      <c r="I114" s="179"/>
      <c r="J114" s="42"/>
    </row>
    <row r="115" spans="1:10" ht="27.75" customHeight="1" x14ac:dyDescent="0.25">
      <c r="A115" s="172" t="s">
        <v>467</v>
      </c>
      <c r="B115" s="25"/>
      <c r="C115" s="181">
        <v>0</v>
      </c>
      <c r="D115" s="140">
        <v>-0.28899999999999998</v>
      </c>
      <c r="E115" s="141">
        <v>-3.5999999999999997E-2</v>
      </c>
      <c r="F115" s="142">
        <v>-3.0000000000000001E-3</v>
      </c>
      <c r="G115" s="174">
        <v>0</v>
      </c>
      <c r="H115" s="175"/>
      <c r="I115" s="179"/>
      <c r="J115" s="42"/>
    </row>
    <row r="116" spans="1:10" ht="27.75" customHeight="1" x14ac:dyDescent="0.25">
      <c r="A116" s="172" t="s">
        <v>468</v>
      </c>
      <c r="B116" s="25"/>
      <c r="C116" s="181">
        <v>0</v>
      </c>
      <c r="D116" s="140">
        <v>-0.30399999999999999</v>
      </c>
      <c r="E116" s="141">
        <v>-3.6999999999999998E-2</v>
      </c>
      <c r="F116" s="142">
        <v>-4.0000000000000001E-3</v>
      </c>
      <c r="G116" s="174">
        <v>0</v>
      </c>
      <c r="H116" s="175"/>
      <c r="I116" s="179"/>
      <c r="J116" s="41">
        <v>1.2999999999999999E-2</v>
      </c>
    </row>
    <row r="117" spans="1:10" ht="27.75" customHeight="1" x14ac:dyDescent="0.25">
      <c r="A117" s="172" t="s">
        <v>469</v>
      </c>
      <c r="B117" s="25"/>
      <c r="C117" s="181">
        <v>0</v>
      </c>
      <c r="D117" s="140">
        <v>-0.28899999999999998</v>
      </c>
      <c r="E117" s="141">
        <v>-3.5999999999999997E-2</v>
      </c>
      <c r="F117" s="142">
        <v>-3.0000000000000001E-3</v>
      </c>
      <c r="G117" s="174">
        <v>0</v>
      </c>
      <c r="H117" s="175"/>
      <c r="I117" s="179"/>
      <c r="J117" s="41">
        <v>1.2E-2</v>
      </c>
    </row>
    <row r="118" spans="1:10" ht="27.75" customHeight="1" x14ac:dyDescent="0.25">
      <c r="A118" s="172" t="s">
        <v>470</v>
      </c>
      <c r="B118" s="25"/>
      <c r="C118" s="181">
        <v>0</v>
      </c>
      <c r="D118" s="140">
        <v>-0.20899999999999999</v>
      </c>
      <c r="E118" s="141">
        <v>-2.9000000000000001E-2</v>
      </c>
      <c r="F118" s="142">
        <v>-1E-3</v>
      </c>
      <c r="G118" s="174">
        <v>5.94</v>
      </c>
      <c r="H118" s="175"/>
      <c r="I118" s="179"/>
      <c r="J118" s="41">
        <v>1.2999999999999999E-2</v>
      </c>
    </row>
  </sheetData>
  <mergeCells count="11">
    <mergeCell ref="B8:D8"/>
    <mergeCell ref="C9:D9"/>
    <mergeCell ref="H9:J9"/>
    <mergeCell ref="A2:J2"/>
    <mergeCell ref="A4:D4"/>
    <mergeCell ref="F4:J4"/>
    <mergeCell ref="F5:G5"/>
    <mergeCell ref="F6:G6"/>
    <mergeCell ref="F7:G7"/>
    <mergeCell ref="F8:G8"/>
    <mergeCell ref="F9:G9"/>
  </mergeCells>
  <hyperlinks>
    <hyperlink ref="A1" location="Overview!A1" display="Back to Overview" xr:uid="{00000000-0004-0000-14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M118"/>
  <sheetViews>
    <sheetView zoomScale="70" zoomScaleNormal="70" zoomScaleSheetLayoutView="85" workbookViewId="0">
      <selection activeCell="K2" sqref="K2"/>
    </sheetView>
  </sheetViews>
  <sheetFormatPr defaultColWidth="9.1796875" defaultRowHeight="27.75" customHeight="1" x14ac:dyDescent="0.25"/>
  <cols>
    <col min="1" max="1" width="58" style="2" bestFit="1" customWidth="1"/>
    <col min="2" max="2" width="17.7265625" style="3" customWidth="1"/>
    <col min="3" max="4" width="17.7265625" style="2" customWidth="1"/>
    <col min="5" max="7" width="17.7265625" style="3" customWidth="1"/>
    <col min="8" max="9" width="17.7265625" style="9" customWidth="1"/>
    <col min="10" max="10" width="17.7265625" style="4" customWidth="1"/>
    <col min="11" max="11" width="15.54296875" style="4" customWidth="1"/>
    <col min="12" max="17" width="15.54296875" style="2" customWidth="1"/>
    <col min="18" max="16384" width="9.1796875" style="2"/>
  </cols>
  <sheetData>
    <row r="1" spans="1:13" ht="27.75" customHeight="1" x14ac:dyDescent="0.25">
      <c r="A1" s="51" t="s">
        <v>34</v>
      </c>
      <c r="B1" s="2"/>
      <c r="E1" s="2"/>
      <c r="F1" s="2"/>
      <c r="G1" s="2"/>
      <c r="H1" s="2"/>
      <c r="I1" s="2"/>
      <c r="J1" s="2"/>
      <c r="K1" s="2"/>
    </row>
    <row r="2" spans="1:13" ht="31.5" customHeight="1" x14ac:dyDescent="0.25">
      <c r="A2" s="393" t="str">
        <f>Overview!B4&amp; " - Effective from "&amp;Overview!D4&amp;" - "&amp;Overview!E4&amp;" LDNO tariffs in NPG Northeast Area (GSP Group _F)"</f>
        <v>Southern Electric Power Distribution plc - Effective from 1 April 2021 - Final LDNO tariffs in NPG Northeast Area (GSP Group _F)</v>
      </c>
      <c r="B2" s="393"/>
      <c r="C2" s="393"/>
      <c r="D2" s="393"/>
      <c r="E2" s="393"/>
      <c r="F2" s="393"/>
      <c r="G2" s="393"/>
      <c r="H2" s="393"/>
      <c r="I2" s="393"/>
      <c r="J2" s="393"/>
    </row>
    <row r="3" spans="1:13" ht="8.25" customHeight="1" x14ac:dyDescent="0.25">
      <c r="A3" s="86"/>
      <c r="B3" s="86"/>
      <c r="C3" s="86"/>
      <c r="D3" s="86"/>
      <c r="E3" s="86"/>
      <c r="F3" s="86"/>
      <c r="G3" s="86"/>
      <c r="H3" s="86"/>
      <c r="I3" s="86"/>
      <c r="J3" s="86"/>
    </row>
    <row r="4" spans="1:13" ht="27" customHeight="1" x14ac:dyDescent="0.25">
      <c r="A4" s="326" t="s">
        <v>35</v>
      </c>
      <c r="B4" s="326"/>
      <c r="C4" s="326"/>
      <c r="D4" s="326"/>
      <c r="E4" s="87"/>
      <c r="F4" s="326" t="s">
        <v>36</v>
      </c>
      <c r="G4" s="326"/>
      <c r="H4" s="326"/>
      <c r="I4" s="326"/>
      <c r="J4" s="326"/>
      <c r="L4" s="4"/>
    </row>
    <row r="5" spans="1:13" ht="30" customHeight="1" x14ac:dyDescent="0.25">
      <c r="A5" s="185" t="s">
        <v>37</v>
      </c>
      <c r="B5" s="186" t="s">
        <v>38</v>
      </c>
      <c r="C5" s="187" t="s">
        <v>39</v>
      </c>
      <c r="D5" s="188" t="s">
        <v>40</v>
      </c>
      <c r="E5" s="86"/>
      <c r="F5" s="394"/>
      <c r="G5" s="395"/>
      <c r="H5" s="189" t="s">
        <v>41</v>
      </c>
      <c r="I5" s="190" t="s">
        <v>42</v>
      </c>
      <c r="J5" s="188" t="s">
        <v>40</v>
      </c>
      <c r="K5" s="183"/>
      <c r="L5" s="4"/>
      <c r="M5" s="4"/>
    </row>
    <row r="6" spans="1:13" ht="45" customHeight="1" x14ac:dyDescent="0.25">
      <c r="A6" s="80" t="s">
        <v>43</v>
      </c>
      <c r="B6" s="303" t="s">
        <v>198</v>
      </c>
      <c r="C6" s="303" t="s">
        <v>199</v>
      </c>
      <c r="D6" s="303" t="s">
        <v>200</v>
      </c>
      <c r="E6" s="183"/>
      <c r="F6" s="359" t="s">
        <v>47</v>
      </c>
      <c r="G6" s="359"/>
      <c r="H6" s="21" t="s">
        <v>198</v>
      </c>
      <c r="I6" s="303" t="s">
        <v>199</v>
      </c>
      <c r="J6" s="303" t="s">
        <v>200</v>
      </c>
      <c r="K6" s="183"/>
      <c r="L6" s="4"/>
      <c r="M6" s="4"/>
    </row>
    <row r="7" spans="1:13" ht="60" customHeight="1" x14ac:dyDescent="0.25">
      <c r="A7" s="80" t="s">
        <v>48</v>
      </c>
      <c r="B7" s="205">
        <v>0</v>
      </c>
      <c r="C7" s="205">
        <v>0</v>
      </c>
      <c r="D7" s="303" t="s">
        <v>109</v>
      </c>
      <c r="E7" s="183"/>
      <c r="F7" s="359" t="s">
        <v>201</v>
      </c>
      <c r="G7" s="359"/>
      <c r="H7" s="205">
        <v>0</v>
      </c>
      <c r="I7" s="303" t="s">
        <v>202</v>
      </c>
      <c r="J7" s="303" t="s">
        <v>200</v>
      </c>
      <c r="K7" s="183"/>
      <c r="L7" s="4"/>
      <c r="M7" s="4"/>
    </row>
    <row r="8" spans="1:13" ht="45" customHeight="1" x14ac:dyDescent="0.25">
      <c r="A8" s="302" t="s">
        <v>52</v>
      </c>
      <c r="B8" s="354" t="s">
        <v>112</v>
      </c>
      <c r="C8" s="355"/>
      <c r="D8" s="356"/>
      <c r="E8" s="183"/>
      <c r="F8" s="359" t="s">
        <v>140</v>
      </c>
      <c r="G8" s="359"/>
      <c r="H8" s="205">
        <v>0</v>
      </c>
      <c r="I8" s="205">
        <v>0</v>
      </c>
      <c r="J8" s="303" t="s">
        <v>109</v>
      </c>
      <c r="K8" s="183"/>
      <c r="L8" s="4"/>
      <c r="M8" s="4"/>
    </row>
    <row r="9" spans="1:13" s="78" customFormat="1" ht="45" customHeight="1" x14ac:dyDescent="0.25">
      <c r="A9" s="84"/>
      <c r="B9" s="183"/>
      <c r="C9" s="183"/>
      <c r="D9" s="183"/>
      <c r="E9" s="214"/>
      <c r="F9" s="336" t="s">
        <v>52</v>
      </c>
      <c r="G9" s="336"/>
      <c r="H9" s="397" t="s">
        <v>112</v>
      </c>
      <c r="I9" s="397"/>
      <c r="J9" s="397"/>
      <c r="K9" s="183"/>
      <c r="L9" s="50"/>
      <c r="M9" s="50"/>
    </row>
    <row r="10" spans="1:13" ht="18.75" customHeight="1" x14ac:dyDescent="0.25">
      <c r="A10" s="183"/>
      <c r="B10" s="183"/>
      <c r="C10" s="183"/>
      <c r="D10" s="183"/>
      <c r="E10" s="183"/>
      <c r="F10" s="183"/>
      <c r="G10" s="183"/>
      <c r="H10" s="183"/>
      <c r="I10" s="183"/>
      <c r="J10" s="183"/>
    </row>
    <row r="13" spans="1:13" ht="78.75" customHeight="1" x14ac:dyDescent="0.25">
      <c r="A13" s="177" t="s">
        <v>54</v>
      </c>
      <c r="B13" s="177" t="s">
        <v>365</v>
      </c>
      <c r="C13" s="178" t="s">
        <v>56</v>
      </c>
      <c r="D13" s="55" t="s">
        <v>57</v>
      </c>
      <c r="E13" s="55" t="s">
        <v>58</v>
      </c>
      <c r="F13" s="55" t="s">
        <v>59</v>
      </c>
      <c r="G13" s="178" t="s">
        <v>60</v>
      </c>
      <c r="H13" s="178" t="s">
        <v>61</v>
      </c>
      <c r="I13" s="178" t="s">
        <v>62</v>
      </c>
      <c r="J13" s="178" t="s">
        <v>63</v>
      </c>
    </row>
    <row r="14" spans="1:13" ht="27.75" customHeight="1" x14ac:dyDescent="0.25">
      <c r="A14" s="172" t="s">
        <v>366</v>
      </c>
      <c r="B14" s="25"/>
      <c r="C14" s="173" t="s">
        <v>204</v>
      </c>
      <c r="D14" s="140">
        <v>5.0060000000000002</v>
      </c>
      <c r="E14" s="141">
        <v>1.1890000000000001</v>
      </c>
      <c r="F14" s="142">
        <v>0.755</v>
      </c>
      <c r="G14" s="174">
        <v>3.79</v>
      </c>
      <c r="H14" s="175"/>
      <c r="I14" s="179"/>
      <c r="J14" s="42"/>
    </row>
    <row r="15" spans="1:13" ht="27.75" customHeight="1" x14ac:dyDescent="0.25">
      <c r="A15" s="172" t="s">
        <v>367</v>
      </c>
      <c r="B15" s="25"/>
      <c r="C15" s="173">
        <v>2</v>
      </c>
      <c r="D15" s="140">
        <v>5.0060000000000002</v>
      </c>
      <c r="E15" s="141">
        <v>1.1890000000000001</v>
      </c>
      <c r="F15" s="142">
        <v>0.755</v>
      </c>
      <c r="G15" s="175"/>
      <c r="H15" s="175"/>
      <c r="I15" s="179"/>
      <c r="J15" s="42"/>
    </row>
    <row r="16" spans="1:13" ht="27.75" customHeight="1" x14ac:dyDescent="0.25">
      <c r="A16" s="172" t="s">
        <v>368</v>
      </c>
      <c r="B16" s="25"/>
      <c r="C16" s="173" t="s">
        <v>205</v>
      </c>
      <c r="D16" s="140">
        <v>5.1429999999999998</v>
      </c>
      <c r="E16" s="141">
        <v>1.204</v>
      </c>
      <c r="F16" s="142">
        <v>0.75700000000000001</v>
      </c>
      <c r="G16" s="174">
        <v>3.98</v>
      </c>
      <c r="H16" s="175"/>
      <c r="I16" s="179"/>
      <c r="J16" s="42"/>
    </row>
    <row r="17" spans="1:10" ht="27.75" customHeight="1" x14ac:dyDescent="0.25">
      <c r="A17" s="172" t="s">
        <v>369</v>
      </c>
      <c r="B17" s="25"/>
      <c r="C17" s="173">
        <v>4</v>
      </c>
      <c r="D17" s="140">
        <v>5.1429999999999998</v>
      </c>
      <c r="E17" s="141">
        <v>1.204</v>
      </c>
      <c r="F17" s="142">
        <v>0.75700000000000001</v>
      </c>
      <c r="G17" s="175"/>
      <c r="H17" s="175"/>
      <c r="I17" s="179"/>
      <c r="J17" s="42"/>
    </row>
    <row r="18" spans="1:10" ht="27.75" customHeight="1" x14ac:dyDescent="0.25">
      <c r="A18" s="172" t="s">
        <v>370</v>
      </c>
      <c r="B18" s="25"/>
      <c r="C18" s="173">
        <v>0</v>
      </c>
      <c r="D18" s="140">
        <v>4.0170000000000003</v>
      </c>
      <c r="E18" s="141">
        <v>1.0669999999999999</v>
      </c>
      <c r="F18" s="142">
        <v>0.74299999999999999</v>
      </c>
      <c r="G18" s="174">
        <v>7.72</v>
      </c>
      <c r="H18" s="174">
        <v>1.1200000000000001</v>
      </c>
      <c r="I18" s="180">
        <v>2.48</v>
      </c>
      <c r="J18" s="41">
        <v>8.5000000000000006E-2</v>
      </c>
    </row>
    <row r="19" spans="1:10" ht="27.75" customHeight="1" x14ac:dyDescent="0.25">
      <c r="A19" s="172" t="s">
        <v>371</v>
      </c>
      <c r="B19" s="25"/>
      <c r="C19" s="173">
        <v>0</v>
      </c>
      <c r="D19" s="284">
        <v>3.3109999999999999</v>
      </c>
      <c r="E19" s="285">
        <v>0.36099999999999999</v>
      </c>
      <c r="F19" s="286">
        <v>3.7999999999999999E-2</v>
      </c>
      <c r="G19" s="174">
        <v>7.72</v>
      </c>
      <c r="H19" s="174">
        <v>1.1200000000000001</v>
      </c>
      <c r="I19" s="180">
        <v>2.48</v>
      </c>
      <c r="J19" s="41">
        <v>8.5000000000000006E-2</v>
      </c>
    </row>
    <row r="20" spans="1:10" ht="27.75" customHeight="1" x14ac:dyDescent="0.25">
      <c r="A20" s="172" t="s">
        <v>372</v>
      </c>
      <c r="B20" s="25"/>
      <c r="C20" s="181" t="s">
        <v>213</v>
      </c>
      <c r="D20" s="143">
        <v>8.92</v>
      </c>
      <c r="E20" s="144">
        <v>1.0289999999999999</v>
      </c>
      <c r="F20" s="142">
        <v>0.73899999999999999</v>
      </c>
      <c r="G20" s="175"/>
      <c r="H20" s="175"/>
      <c r="I20" s="179"/>
      <c r="J20" s="42"/>
    </row>
    <row r="21" spans="1:10" ht="27.75" customHeight="1" x14ac:dyDescent="0.25">
      <c r="A21" s="172" t="s">
        <v>373</v>
      </c>
      <c r="B21" s="25"/>
      <c r="C21" s="181" t="s">
        <v>476</v>
      </c>
      <c r="D21" s="140">
        <v>-5.2370000000000001</v>
      </c>
      <c r="E21" s="141">
        <v>-0.58799999999999997</v>
      </c>
      <c r="F21" s="142">
        <v>-0.06</v>
      </c>
      <c r="G21" s="174">
        <v>0</v>
      </c>
      <c r="H21" s="175"/>
      <c r="I21" s="179"/>
      <c r="J21" s="42"/>
    </row>
    <row r="22" spans="1:10" ht="27.75" customHeight="1" x14ac:dyDescent="0.25">
      <c r="A22" s="172" t="s">
        <v>374</v>
      </c>
      <c r="B22" s="25"/>
      <c r="C22" s="181">
        <v>0</v>
      </c>
      <c r="D22" s="140">
        <v>-5.2370000000000001</v>
      </c>
      <c r="E22" s="141">
        <v>-0.58799999999999997</v>
      </c>
      <c r="F22" s="142">
        <v>-0.06</v>
      </c>
      <c r="G22" s="174">
        <v>0</v>
      </c>
      <c r="H22" s="175"/>
      <c r="I22" s="179"/>
      <c r="J22" s="41">
        <v>0.121</v>
      </c>
    </row>
    <row r="23" spans="1:10" ht="27.75" customHeight="1" x14ac:dyDescent="0.25">
      <c r="A23" s="176" t="s">
        <v>375</v>
      </c>
      <c r="B23" s="25"/>
      <c r="C23" s="181" t="s">
        <v>204</v>
      </c>
      <c r="D23" s="140">
        <v>3.327</v>
      </c>
      <c r="E23" s="141">
        <v>0.79</v>
      </c>
      <c r="F23" s="142">
        <v>0.502</v>
      </c>
      <c r="G23" s="174">
        <v>2.58</v>
      </c>
      <c r="H23" s="175"/>
      <c r="I23" s="179"/>
      <c r="J23" s="42"/>
    </row>
    <row r="24" spans="1:10" ht="27.75" customHeight="1" x14ac:dyDescent="0.25">
      <c r="A24" s="176" t="s">
        <v>376</v>
      </c>
      <c r="B24" s="25"/>
      <c r="C24" s="181">
        <v>2</v>
      </c>
      <c r="D24" s="140">
        <v>3.327</v>
      </c>
      <c r="E24" s="141">
        <v>0.79</v>
      </c>
      <c r="F24" s="142">
        <v>0.502</v>
      </c>
      <c r="G24" s="175"/>
      <c r="H24" s="175"/>
      <c r="I24" s="179"/>
      <c r="J24" s="42"/>
    </row>
    <row r="25" spans="1:10" ht="27.75" customHeight="1" x14ac:dyDescent="0.25">
      <c r="A25" s="176" t="s">
        <v>377</v>
      </c>
      <c r="B25" s="25"/>
      <c r="C25" s="181" t="s">
        <v>205</v>
      </c>
      <c r="D25" s="140">
        <v>3.4180000000000001</v>
      </c>
      <c r="E25" s="141">
        <v>0.8</v>
      </c>
      <c r="F25" s="142">
        <v>0.503</v>
      </c>
      <c r="G25" s="174">
        <v>2.71</v>
      </c>
      <c r="H25" s="175"/>
      <c r="I25" s="179"/>
      <c r="J25" s="42"/>
    </row>
    <row r="26" spans="1:10" ht="27.75" customHeight="1" x14ac:dyDescent="0.25">
      <c r="A26" s="176" t="s">
        <v>378</v>
      </c>
      <c r="B26" s="25"/>
      <c r="C26" s="181">
        <v>4</v>
      </c>
      <c r="D26" s="140">
        <v>3.4180000000000001</v>
      </c>
      <c r="E26" s="141">
        <v>0.8</v>
      </c>
      <c r="F26" s="142">
        <v>0.503</v>
      </c>
      <c r="G26" s="175"/>
      <c r="H26" s="175"/>
      <c r="I26" s="179"/>
      <c r="J26" s="42"/>
    </row>
    <row r="27" spans="1:10" ht="27.75" customHeight="1" x14ac:dyDescent="0.25">
      <c r="A27" s="176" t="s">
        <v>379</v>
      </c>
      <c r="B27" s="25"/>
      <c r="C27" s="181">
        <v>0</v>
      </c>
      <c r="D27" s="140">
        <v>2.67</v>
      </c>
      <c r="E27" s="141">
        <v>0.70899999999999996</v>
      </c>
      <c r="F27" s="142">
        <v>0.49399999999999999</v>
      </c>
      <c r="G27" s="174">
        <v>5.19</v>
      </c>
      <c r="H27" s="174">
        <v>0.75</v>
      </c>
      <c r="I27" s="180">
        <v>1.65</v>
      </c>
      <c r="J27" s="41">
        <v>5.6000000000000001E-2</v>
      </c>
    </row>
    <row r="28" spans="1:10" ht="27.75" customHeight="1" x14ac:dyDescent="0.25">
      <c r="A28" s="176" t="s">
        <v>380</v>
      </c>
      <c r="B28" s="25"/>
      <c r="C28" s="181">
        <v>0</v>
      </c>
      <c r="D28" s="140">
        <v>3.2120000000000002</v>
      </c>
      <c r="E28" s="141">
        <v>1.034</v>
      </c>
      <c r="F28" s="142">
        <v>0.82</v>
      </c>
      <c r="G28" s="174">
        <v>8.65</v>
      </c>
      <c r="H28" s="174">
        <v>1.81</v>
      </c>
      <c r="I28" s="180">
        <v>2.9</v>
      </c>
      <c r="J28" s="41">
        <v>0.05</v>
      </c>
    </row>
    <row r="29" spans="1:10" ht="27.75" customHeight="1" x14ac:dyDescent="0.25">
      <c r="A29" s="176" t="s">
        <v>381</v>
      </c>
      <c r="B29" s="25"/>
      <c r="C29" s="181">
        <v>0</v>
      </c>
      <c r="D29" s="140">
        <v>3.2629999999999999</v>
      </c>
      <c r="E29" s="141">
        <v>1.18</v>
      </c>
      <c r="F29" s="142">
        <v>1</v>
      </c>
      <c r="G29" s="174">
        <v>125.13</v>
      </c>
      <c r="H29" s="174">
        <v>2.21</v>
      </c>
      <c r="I29" s="180">
        <v>3.86</v>
      </c>
      <c r="J29" s="41">
        <v>4.1000000000000002E-2</v>
      </c>
    </row>
    <row r="30" spans="1:10" ht="27.75" customHeight="1" x14ac:dyDescent="0.25">
      <c r="A30" s="176" t="s">
        <v>382</v>
      </c>
      <c r="B30" s="25"/>
      <c r="C30" s="181">
        <v>0</v>
      </c>
      <c r="D30" s="284">
        <v>2.2010000000000001</v>
      </c>
      <c r="E30" s="285">
        <v>0.24</v>
      </c>
      <c r="F30" s="286">
        <v>2.5000000000000001E-2</v>
      </c>
      <c r="G30" s="174">
        <v>5.19</v>
      </c>
      <c r="H30" s="174">
        <v>0.75</v>
      </c>
      <c r="I30" s="180">
        <v>1.65</v>
      </c>
      <c r="J30" s="41">
        <v>5.6000000000000001E-2</v>
      </c>
    </row>
    <row r="31" spans="1:10" ht="27.75" customHeight="1" x14ac:dyDescent="0.25">
      <c r="A31" s="176" t="s">
        <v>383</v>
      </c>
      <c r="B31" s="25"/>
      <c r="C31" s="181">
        <v>0</v>
      </c>
      <c r="D31" s="284">
        <v>2.419</v>
      </c>
      <c r="E31" s="285">
        <v>0.24</v>
      </c>
      <c r="F31" s="286">
        <v>2.7E-2</v>
      </c>
      <c r="G31" s="174">
        <v>8.65</v>
      </c>
      <c r="H31" s="174">
        <v>1.81</v>
      </c>
      <c r="I31" s="180">
        <v>2.9</v>
      </c>
      <c r="J31" s="41">
        <v>0.05</v>
      </c>
    </row>
    <row r="32" spans="1:10" ht="27.75" customHeight="1" x14ac:dyDescent="0.25">
      <c r="A32" s="176" t="s">
        <v>384</v>
      </c>
      <c r="B32" s="25"/>
      <c r="C32" s="181">
        <v>0</v>
      </c>
      <c r="D32" s="284">
        <v>2.2879999999999998</v>
      </c>
      <c r="E32" s="285">
        <v>0.20499999999999999</v>
      </c>
      <c r="F32" s="286">
        <v>2.5000000000000001E-2</v>
      </c>
      <c r="G32" s="174">
        <v>125.13</v>
      </c>
      <c r="H32" s="174">
        <v>2.21</v>
      </c>
      <c r="I32" s="180">
        <v>3.86</v>
      </c>
      <c r="J32" s="41">
        <v>4.1000000000000002E-2</v>
      </c>
    </row>
    <row r="33" spans="1:10" ht="27.75" customHeight="1" x14ac:dyDescent="0.25">
      <c r="A33" s="176" t="s">
        <v>385</v>
      </c>
      <c r="B33" s="25"/>
      <c r="C33" s="181" t="s">
        <v>213</v>
      </c>
      <c r="D33" s="143">
        <v>5.9279999999999999</v>
      </c>
      <c r="E33" s="144">
        <v>0.68400000000000005</v>
      </c>
      <c r="F33" s="142">
        <v>0.49099999999999999</v>
      </c>
      <c r="G33" s="175"/>
      <c r="H33" s="175"/>
      <c r="I33" s="179"/>
      <c r="J33" s="42"/>
    </row>
    <row r="34" spans="1:10" ht="27.75" customHeight="1" x14ac:dyDescent="0.25">
      <c r="A34" s="176" t="s">
        <v>386</v>
      </c>
      <c r="B34" s="25"/>
      <c r="C34" s="181" t="s">
        <v>476</v>
      </c>
      <c r="D34" s="140">
        <v>-5.2370000000000001</v>
      </c>
      <c r="E34" s="141">
        <v>-0.58799999999999997</v>
      </c>
      <c r="F34" s="142">
        <v>-0.06</v>
      </c>
      <c r="G34" s="174">
        <v>0</v>
      </c>
      <c r="H34" s="175"/>
      <c r="I34" s="179"/>
      <c r="J34" s="42"/>
    </row>
    <row r="35" spans="1:10" ht="27.75" customHeight="1" x14ac:dyDescent="0.25">
      <c r="A35" s="176" t="s">
        <v>387</v>
      </c>
      <c r="B35" s="25"/>
      <c r="C35" s="181">
        <v>8</v>
      </c>
      <c r="D35" s="140">
        <v>-4.7370000000000001</v>
      </c>
      <c r="E35" s="141">
        <v>-0.52500000000000002</v>
      </c>
      <c r="F35" s="142">
        <v>-5.3999999999999999E-2</v>
      </c>
      <c r="G35" s="174">
        <v>0</v>
      </c>
      <c r="H35" s="175"/>
      <c r="I35" s="179"/>
      <c r="J35" s="42"/>
    </row>
    <row r="36" spans="1:10" ht="27.75" customHeight="1" x14ac:dyDescent="0.25">
      <c r="A36" s="176" t="s">
        <v>388</v>
      </c>
      <c r="B36" s="25"/>
      <c r="C36" s="181">
        <v>0</v>
      </c>
      <c r="D36" s="140">
        <v>-5.2370000000000001</v>
      </c>
      <c r="E36" s="141">
        <v>-0.58799999999999997</v>
      </c>
      <c r="F36" s="142">
        <v>-0.06</v>
      </c>
      <c r="G36" s="174">
        <v>0</v>
      </c>
      <c r="H36" s="175"/>
      <c r="I36" s="179"/>
      <c r="J36" s="41">
        <v>0.121</v>
      </c>
    </row>
    <row r="37" spans="1:10" ht="27.75" customHeight="1" x14ac:dyDescent="0.25">
      <c r="A37" s="176" t="s">
        <v>389</v>
      </c>
      <c r="B37" s="25"/>
      <c r="C37" s="181">
        <v>0</v>
      </c>
      <c r="D37" s="140">
        <v>-4.7370000000000001</v>
      </c>
      <c r="E37" s="141">
        <v>-0.52500000000000002</v>
      </c>
      <c r="F37" s="142">
        <v>-5.3999999999999999E-2</v>
      </c>
      <c r="G37" s="174">
        <v>0</v>
      </c>
      <c r="H37" s="175"/>
      <c r="I37" s="179"/>
      <c r="J37" s="41">
        <v>0.11700000000000001</v>
      </c>
    </row>
    <row r="38" spans="1:10" ht="27.75" customHeight="1" x14ac:dyDescent="0.25">
      <c r="A38" s="176" t="s">
        <v>390</v>
      </c>
      <c r="B38" s="25"/>
      <c r="C38" s="181">
        <v>0</v>
      </c>
      <c r="D38" s="140">
        <v>-3.12</v>
      </c>
      <c r="E38" s="141">
        <v>-0.30599999999999999</v>
      </c>
      <c r="F38" s="142">
        <v>-3.5000000000000003E-2</v>
      </c>
      <c r="G38" s="174">
        <v>0</v>
      </c>
      <c r="H38" s="175"/>
      <c r="I38" s="179"/>
      <c r="J38" s="41">
        <v>8.7999999999999995E-2</v>
      </c>
    </row>
    <row r="39" spans="1:10" ht="27.75" customHeight="1" x14ac:dyDescent="0.25">
      <c r="A39" s="172" t="s">
        <v>391</v>
      </c>
      <c r="B39" s="25"/>
      <c r="C39" s="181" t="s">
        <v>204</v>
      </c>
      <c r="D39" s="140">
        <v>2.3239999999999998</v>
      </c>
      <c r="E39" s="141">
        <v>0.55200000000000005</v>
      </c>
      <c r="F39" s="142">
        <v>0.35</v>
      </c>
      <c r="G39" s="174">
        <v>1.86</v>
      </c>
      <c r="H39" s="175"/>
      <c r="I39" s="179"/>
      <c r="J39" s="42"/>
    </row>
    <row r="40" spans="1:10" ht="27.75" customHeight="1" x14ac:dyDescent="0.25">
      <c r="A40" s="172" t="s">
        <v>392</v>
      </c>
      <c r="B40" s="25"/>
      <c r="C40" s="181">
        <v>2</v>
      </c>
      <c r="D40" s="140">
        <v>2.3239999999999998</v>
      </c>
      <c r="E40" s="141">
        <v>0.55200000000000005</v>
      </c>
      <c r="F40" s="142">
        <v>0.35</v>
      </c>
      <c r="G40" s="175"/>
      <c r="H40" s="175"/>
      <c r="I40" s="179"/>
      <c r="J40" s="42"/>
    </row>
    <row r="41" spans="1:10" ht="27.75" customHeight="1" x14ac:dyDescent="0.25">
      <c r="A41" s="172" t="s">
        <v>393</v>
      </c>
      <c r="B41" s="25"/>
      <c r="C41" s="181" t="s">
        <v>205</v>
      </c>
      <c r="D41" s="140">
        <v>2.3879999999999999</v>
      </c>
      <c r="E41" s="141">
        <v>0.55900000000000005</v>
      </c>
      <c r="F41" s="142">
        <v>0.35099999999999998</v>
      </c>
      <c r="G41" s="174">
        <v>1.95</v>
      </c>
      <c r="H41" s="175"/>
      <c r="I41" s="179"/>
      <c r="J41" s="42"/>
    </row>
    <row r="42" spans="1:10" ht="27.75" customHeight="1" x14ac:dyDescent="0.25">
      <c r="A42" s="172" t="s">
        <v>394</v>
      </c>
      <c r="B42" s="25"/>
      <c r="C42" s="181">
        <v>4</v>
      </c>
      <c r="D42" s="140">
        <v>2.3879999999999999</v>
      </c>
      <c r="E42" s="141">
        <v>0.55900000000000005</v>
      </c>
      <c r="F42" s="142">
        <v>0.35099999999999998</v>
      </c>
      <c r="G42" s="175"/>
      <c r="H42" s="175"/>
      <c r="I42" s="179"/>
      <c r="J42" s="42"/>
    </row>
    <row r="43" spans="1:10" ht="27.75" customHeight="1" x14ac:dyDescent="0.25">
      <c r="A43" s="172" t="s">
        <v>395</v>
      </c>
      <c r="B43" s="25"/>
      <c r="C43" s="181">
        <v>0</v>
      </c>
      <c r="D43" s="140">
        <v>1.865</v>
      </c>
      <c r="E43" s="141">
        <v>0.495</v>
      </c>
      <c r="F43" s="142">
        <v>0.34499999999999997</v>
      </c>
      <c r="G43" s="174">
        <v>3.68</v>
      </c>
      <c r="H43" s="174">
        <v>0.52</v>
      </c>
      <c r="I43" s="180">
        <v>1.1499999999999999</v>
      </c>
      <c r="J43" s="41">
        <v>3.9E-2</v>
      </c>
    </row>
    <row r="44" spans="1:10" ht="27.75" customHeight="1" x14ac:dyDescent="0.25">
      <c r="A44" s="172" t="s">
        <v>396</v>
      </c>
      <c r="B44" s="25"/>
      <c r="C44" s="181">
        <v>0</v>
      </c>
      <c r="D44" s="140">
        <v>2.2149999999999999</v>
      </c>
      <c r="E44" s="141">
        <v>0.71299999999999997</v>
      </c>
      <c r="F44" s="142">
        <v>0.56499999999999995</v>
      </c>
      <c r="G44" s="174">
        <v>6.02</v>
      </c>
      <c r="H44" s="174">
        <v>1.25</v>
      </c>
      <c r="I44" s="180">
        <v>2</v>
      </c>
      <c r="J44" s="41">
        <v>3.5000000000000003E-2</v>
      </c>
    </row>
    <row r="45" spans="1:10" ht="27.75" customHeight="1" x14ac:dyDescent="0.25">
      <c r="A45" s="172" t="s">
        <v>397</v>
      </c>
      <c r="B45" s="25"/>
      <c r="C45" s="181">
        <v>0</v>
      </c>
      <c r="D45" s="140">
        <v>2.2280000000000002</v>
      </c>
      <c r="E45" s="141">
        <v>0.80500000000000005</v>
      </c>
      <c r="F45" s="142">
        <v>0.68200000000000005</v>
      </c>
      <c r="G45" s="174">
        <v>85.48</v>
      </c>
      <c r="H45" s="174">
        <v>1.51</v>
      </c>
      <c r="I45" s="180">
        <v>2.64</v>
      </c>
      <c r="J45" s="41">
        <v>2.8000000000000001E-2</v>
      </c>
    </row>
    <row r="46" spans="1:10" ht="27.75" customHeight="1" x14ac:dyDescent="0.25">
      <c r="A46" s="172" t="s">
        <v>398</v>
      </c>
      <c r="B46" s="25"/>
      <c r="C46" s="181">
        <v>0</v>
      </c>
      <c r="D46" s="284">
        <v>1.5369999999999999</v>
      </c>
      <c r="E46" s="285">
        <v>0.16800000000000001</v>
      </c>
      <c r="F46" s="286">
        <v>1.7000000000000001E-2</v>
      </c>
      <c r="G46" s="174">
        <v>3.68</v>
      </c>
      <c r="H46" s="174">
        <v>0.52</v>
      </c>
      <c r="I46" s="180">
        <v>1.1499999999999999</v>
      </c>
      <c r="J46" s="41">
        <v>3.9E-2</v>
      </c>
    </row>
    <row r="47" spans="1:10" ht="27.75" customHeight="1" x14ac:dyDescent="0.25">
      <c r="A47" s="172" t="s">
        <v>399</v>
      </c>
      <c r="B47" s="25"/>
      <c r="C47" s="181">
        <v>0</v>
      </c>
      <c r="D47" s="284">
        <v>1.6679999999999999</v>
      </c>
      <c r="E47" s="285">
        <v>0.16600000000000001</v>
      </c>
      <c r="F47" s="286">
        <v>1.9E-2</v>
      </c>
      <c r="G47" s="174">
        <v>6.02</v>
      </c>
      <c r="H47" s="174">
        <v>1.25</v>
      </c>
      <c r="I47" s="180">
        <v>2</v>
      </c>
      <c r="J47" s="41">
        <v>3.5000000000000003E-2</v>
      </c>
    </row>
    <row r="48" spans="1:10" ht="27.75" customHeight="1" x14ac:dyDescent="0.25">
      <c r="A48" s="172" t="s">
        <v>400</v>
      </c>
      <c r="B48" s="25"/>
      <c r="C48" s="181">
        <v>0</v>
      </c>
      <c r="D48" s="284">
        <v>1.5620000000000001</v>
      </c>
      <c r="E48" s="285">
        <v>0.14000000000000001</v>
      </c>
      <c r="F48" s="286">
        <v>1.7000000000000001E-2</v>
      </c>
      <c r="G48" s="174">
        <v>85.48</v>
      </c>
      <c r="H48" s="174">
        <v>1.51</v>
      </c>
      <c r="I48" s="180">
        <v>2.64</v>
      </c>
      <c r="J48" s="41">
        <v>2.8000000000000001E-2</v>
      </c>
    </row>
    <row r="49" spans="1:10" ht="27.75" customHeight="1" x14ac:dyDescent="0.25">
      <c r="A49" s="172" t="s">
        <v>401</v>
      </c>
      <c r="B49" s="25"/>
      <c r="C49" s="181" t="s">
        <v>213</v>
      </c>
      <c r="D49" s="143">
        <v>4.141</v>
      </c>
      <c r="E49" s="144">
        <v>0.47799999999999998</v>
      </c>
      <c r="F49" s="142">
        <v>0.34300000000000003</v>
      </c>
      <c r="G49" s="175"/>
      <c r="H49" s="175"/>
      <c r="I49" s="179"/>
      <c r="J49" s="42"/>
    </row>
    <row r="50" spans="1:10" ht="27.75" customHeight="1" x14ac:dyDescent="0.25">
      <c r="A50" s="172" t="s">
        <v>402</v>
      </c>
      <c r="B50" s="25"/>
      <c r="C50" s="181">
        <v>8</v>
      </c>
      <c r="D50" s="140">
        <v>-2.4129999999999998</v>
      </c>
      <c r="E50" s="141">
        <v>-0.27100000000000002</v>
      </c>
      <c r="F50" s="142">
        <v>-2.8000000000000001E-2</v>
      </c>
      <c r="G50" s="174">
        <v>0</v>
      </c>
      <c r="H50" s="175"/>
      <c r="I50" s="179"/>
      <c r="J50" s="42"/>
    </row>
    <row r="51" spans="1:10" ht="27.75" customHeight="1" x14ac:dyDescent="0.25">
      <c r="A51" s="172" t="s">
        <v>403</v>
      </c>
      <c r="B51" s="25"/>
      <c r="C51" s="181">
        <v>8</v>
      </c>
      <c r="D51" s="140">
        <v>-2.657</v>
      </c>
      <c r="E51" s="141">
        <v>-0.29399999999999998</v>
      </c>
      <c r="F51" s="142">
        <v>-0.03</v>
      </c>
      <c r="G51" s="174">
        <v>0</v>
      </c>
      <c r="H51" s="175"/>
      <c r="I51" s="179"/>
      <c r="J51" s="42"/>
    </row>
    <row r="52" spans="1:10" ht="27.75" customHeight="1" x14ac:dyDescent="0.25">
      <c r="A52" s="172" t="s">
        <v>404</v>
      </c>
      <c r="B52" s="25"/>
      <c r="C52" s="181">
        <v>0</v>
      </c>
      <c r="D52" s="140">
        <v>-2.4129999999999998</v>
      </c>
      <c r="E52" s="141">
        <v>-0.27100000000000002</v>
      </c>
      <c r="F52" s="142">
        <v>-2.8000000000000001E-2</v>
      </c>
      <c r="G52" s="174">
        <v>0</v>
      </c>
      <c r="H52" s="175"/>
      <c r="I52" s="179"/>
      <c r="J52" s="41">
        <v>5.6000000000000001E-2</v>
      </c>
    </row>
    <row r="53" spans="1:10" ht="27.75" customHeight="1" x14ac:dyDescent="0.25">
      <c r="A53" s="172" t="s">
        <v>405</v>
      </c>
      <c r="B53" s="25"/>
      <c r="C53" s="181">
        <v>0</v>
      </c>
      <c r="D53" s="140">
        <v>-2.657</v>
      </c>
      <c r="E53" s="141">
        <v>-0.29399999999999998</v>
      </c>
      <c r="F53" s="142">
        <v>-0.03</v>
      </c>
      <c r="G53" s="174">
        <v>0</v>
      </c>
      <c r="H53" s="175"/>
      <c r="I53" s="179"/>
      <c r="J53" s="41">
        <v>6.5000000000000002E-2</v>
      </c>
    </row>
    <row r="54" spans="1:10" ht="27.75" customHeight="1" x14ac:dyDescent="0.25">
      <c r="A54" s="172" t="s">
        <v>406</v>
      </c>
      <c r="B54" s="25"/>
      <c r="C54" s="181">
        <v>0</v>
      </c>
      <c r="D54" s="140">
        <v>-3.12</v>
      </c>
      <c r="E54" s="141">
        <v>-0.30599999999999999</v>
      </c>
      <c r="F54" s="142">
        <v>-3.5000000000000003E-2</v>
      </c>
      <c r="G54" s="174">
        <v>95.28</v>
      </c>
      <c r="H54" s="175"/>
      <c r="I54" s="179"/>
      <c r="J54" s="41">
        <v>8.7999999999999995E-2</v>
      </c>
    </row>
    <row r="55" spans="1:10" ht="27.75" customHeight="1" x14ac:dyDescent="0.25">
      <c r="A55" s="172" t="s">
        <v>407</v>
      </c>
      <c r="B55" s="25"/>
      <c r="C55" s="181" t="s">
        <v>204</v>
      </c>
      <c r="D55" s="140">
        <v>1.6160000000000001</v>
      </c>
      <c r="E55" s="141">
        <v>0.38400000000000001</v>
      </c>
      <c r="F55" s="142">
        <v>0.24399999999999999</v>
      </c>
      <c r="G55" s="174">
        <v>1.35</v>
      </c>
      <c r="H55" s="175"/>
      <c r="I55" s="179"/>
      <c r="J55" s="42"/>
    </row>
    <row r="56" spans="1:10" ht="27.75" customHeight="1" x14ac:dyDescent="0.25">
      <c r="A56" s="172" t="s">
        <v>408</v>
      </c>
      <c r="B56" s="25"/>
      <c r="C56" s="181">
        <v>2</v>
      </c>
      <c r="D56" s="140">
        <v>1.6160000000000001</v>
      </c>
      <c r="E56" s="141">
        <v>0.38400000000000001</v>
      </c>
      <c r="F56" s="142">
        <v>0.24399999999999999</v>
      </c>
      <c r="G56" s="175"/>
      <c r="H56" s="175"/>
      <c r="I56" s="179"/>
      <c r="J56" s="42"/>
    </row>
    <row r="57" spans="1:10" ht="27.75" customHeight="1" x14ac:dyDescent="0.25">
      <c r="A57" s="172" t="s">
        <v>409</v>
      </c>
      <c r="B57" s="25"/>
      <c r="C57" s="181" t="s">
        <v>205</v>
      </c>
      <c r="D57" s="140">
        <v>1.66</v>
      </c>
      <c r="E57" s="141">
        <v>0.38900000000000001</v>
      </c>
      <c r="F57" s="142">
        <v>0.24399999999999999</v>
      </c>
      <c r="G57" s="174">
        <v>1.41</v>
      </c>
      <c r="H57" s="175"/>
      <c r="I57" s="179"/>
      <c r="J57" s="42"/>
    </row>
    <row r="58" spans="1:10" ht="27.75" customHeight="1" x14ac:dyDescent="0.25">
      <c r="A58" s="172" t="s">
        <v>410</v>
      </c>
      <c r="B58" s="25"/>
      <c r="C58" s="181">
        <v>4</v>
      </c>
      <c r="D58" s="140">
        <v>1.66</v>
      </c>
      <c r="E58" s="141">
        <v>0.38900000000000001</v>
      </c>
      <c r="F58" s="142">
        <v>0.24399999999999999</v>
      </c>
      <c r="G58" s="175"/>
      <c r="H58" s="175"/>
      <c r="I58" s="179"/>
      <c r="J58" s="42"/>
    </row>
    <row r="59" spans="1:10" ht="27.75" customHeight="1" x14ac:dyDescent="0.25">
      <c r="A59" s="172" t="s">
        <v>411</v>
      </c>
      <c r="B59" s="25"/>
      <c r="C59" s="181">
        <v>0</v>
      </c>
      <c r="D59" s="140">
        <v>1.296</v>
      </c>
      <c r="E59" s="141">
        <v>0.34399999999999997</v>
      </c>
      <c r="F59" s="142">
        <v>0.24</v>
      </c>
      <c r="G59" s="174">
        <v>2.62</v>
      </c>
      <c r="H59" s="174">
        <v>0.36</v>
      </c>
      <c r="I59" s="180">
        <v>0.8</v>
      </c>
      <c r="J59" s="41">
        <v>2.7E-2</v>
      </c>
    </row>
    <row r="60" spans="1:10" ht="27.75" customHeight="1" x14ac:dyDescent="0.25">
      <c r="A60" s="172" t="s">
        <v>412</v>
      </c>
      <c r="B60" s="25"/>
      <c r="C60" s="181">
        <v>0</v>
      </c>
      <c r="D60" s="140">
        <v>1.54</v>
      </c>
      <c r="E60" s="141">
        <v>0.495</v>
      </c>
      <c r="F60" s="142">
        <v>0.39300000000000002</v>
      </c>
      <c r="G60" s="174">
        <v>4.24</v>
      </c>
      <c r="H60" s="174">
        <v>0.87</v>
      </c>
      <c r="I60" s="180">
        <v>1.39</v>
      </c>
      <c r="J60" s="41">
        <v>2.4E-2</v>
      </c>
    </row>
    <row r="61" spans="1:10" ht="27.75" customHeight="1" x14ac:dyDescent="0.25">
      <c r="A61" s="172" t="s">
        <v>413</v>
      </c>
      <c r="B61" s="25"/>
      <c r="C61" s="181">
        <v>0</v>
      </c>
      <c r="D61" s="140">
        <v>1.5489999999999999</v>
      </c>
      <c r="E61" s="141">
        <v>0.56000000000000005</v>
      </c>
      <c r="F61" s="142">
        <v>0.47399999999999998</v>
      </c>
      <c r="G61" s="174">
        <v>59.48</v>
      </c>
      <c r="H61" s="174">
        <v>1.05</v>
      </c>
      <c r="I61" s="180">
        <v>1.83</v>
      </c>
      <c r="J61" s="41">
        <v>0.02</v>
      </c>
    </row>
    <row r="62" spans="1:10" ht="27.75" customHeight="1" x14ac:dyDescent="0.25">
      <c r="A62" s="172" t="s">
        <v>414</v>
      </c>
      <c r="B62" s="25"/>
      <c r="C62" s="181">
        <v>0</v>
      </c>
      <c r="D62" s="284">
        <v>1.069</v>
      </c>
      <c r="E62" s="285">
        <v>0.11700000000000001</v>
      </c>
      <c r="F62" s="286">
        <v>1.2E-2</v>
      </c>
      <c r="G62" s="174">
        <v>2.62</v>
      </c>
      <c r="H62" s="174">
        <v>0.36</v>
      </c>
      <c r="I62" s="180">
        <v>0.8</v>
      </c>
      <c r="J62" s="41">
        <v>2.7E-2</v>
      </c>
    </row>
    <row r="63" spans="1:10" ht="27.75" customHeight="1" x14ac:dyDescent="0.25">
      <c r="A63" s="172" t="s">
        <v>415</v>
      </c>
      <c r="B63" s="25"/>
      <c r="C63" s="181">
        <v>0</v>
      </c>
      <c r="D63" s="284">
        <v>1.1599999999999999</v>
      </c>
      <c r="E63" s="285">
        <v>0.115</v>
      </c>
      <c r="F63" s="286">
        <v>1.2999999999999999E-2</v>
      </c>
      <c r="G63" s="174">
        <v>4.24</v>
      </c>
      <c r="H63" s="174">
        <v>0.87</v>
      </c>
      <c r="I63" s="180">
        <v>1.39</v>
      </c>
      <c r="J63" s="41">
        <v>2.4E-2</v>
      </c>
    </row>
    <row r="64" spans="1:10" ht="27.75" customHeight="1" x14ac:dyDescent="0.25">
      <c r="A64" s="172" t="s">
        <v>416</v>
      </c>
      <c r="B64" s="25"/>
      <c r="C64" s="181">
        <v>0</v>
      </c>
      <c r="D64" s="284">
        <v>1.0860000000000001</v>
      </c>
      <c r="E64" s="285">
        <v>9.7000000000000003E-2</v>
      </c>
      <c r="F64" s="286">
        <v>1.2E-2</v>
      </c>
      <c r="G64" s="174">
        <v>59.48</v>
      </c>
      <c r="H64" s="174">
        <v>1.05</v>
      </c>
      <c r="I64" s="180">
        <v>1.83</v>
      </c>
      <c r="J64" s="41">
        <v>0.02</v>
      </c>
    </row>
    <row r="65" spans="1:10" ht="27.75" customHeight="1" x14ac:dyDescent="0.25">
      <c r="A65" s="172" t="s">
        <v>417</v>
      </c>
      <c r="B65" s="25"/>
      <c r="C65" s="181" t="s">
        <v>213</v>
      </c>
      <c r="D65" s="143">
        <v>2.879</v>
      </c>
      <c r="E65" s="144">
        <v>0.33200000000000002</v>
      </c>
      <c r="F65" s="142">
        <v>0.23899999999999999</v>
      </c>
      <c r="G65" s="175"/>
      <c r="H65" s="175"/>
      <c r="I65" s="179"/>
      <c r="J65" s="42"/>
    </row>
    <row r="66" spans="1:10" ht="27.75" customHeight="1" x14ac:dyDescent="0.25">
      <c r="A66" s="172" t="s">
        <v>418</v>
      </c>
      <c r="B66" s="25"/>
      <c r="C66" s="181">
        <v>8</v>
      </c>
      <c r="D66" s="140">
        <v>-1.6779999999999999</v>
      </c>
      <c r="E66" s="141">
        <v>-0.188</v>
      </c>
      <c r="F66" s="142">
        <v>-1.9E-2</v>
      </c>
      <c r="G66" s="174">
        <v>0</v>
      </c>
      <c r="H66" s="175"/>
      <c r="I66" s="179"/>
      <c r="J66" s="42"/>
    </row>
    <row r="67" spans="1:10" ht="27.75" customHeight="1" x14ac:dyDescent="0.25">
      <c r="A67" s="172" t="s">
        <v>419</v>
      </c>
      <c r="B67" s="25"/>
      <c r="C67" s="181">
        <v>8</v>
      </c>
      <c r="D67" s="140">
        <v>-1.847</v>
      </c>
      <c r="E67" s="141">
        <v>-0.20499999999999999</v>
      </c>
      <c r="F67" s="142">
        <v>-2.1000000000000001E-2</v>
      </c>
      <c r="G67" s="174">
        <v>0</v>
      </c>
      <c r="H67" s="175"/>
      <c r="I67" s="179"/>
      <c r="J67" s="42"/>
    </row>
    <row r="68" spans="1:10" ht="27.75" customHeight="1" x14ac:dyDescent="0.25">
      <c r="A68" s="172" t="s">
        <v>420</v>
      </c>
      <c r="B68" s="25"/>
      <c r="C68" s="181">
        <v>0</v>
      </c>
      <c r="D68" s="140">
        <v>-1.6779999999999999</v>
      </c>
      <c r="E68" s="141">
        <v>-0.188</v>
      </c>
      <c r="F68" s="142">
        <v>-1.9E-2</v>
      </c>
      <c r="G68" s="174">
        <v>0</v>
      </c>
      <c r="H68" s="175"/>
      <c r="I68" s="179"/>
      <c r="J68" s="41">
        <v>3.9E-2</v>
      </c>
    </row>
    <row r="69" spans="1:10" ht="27.75" customHeight="1" x14ac:dyDescent="0.25">
      <c r="A69" s="172" t="s">
        <v>421</v>
      </c>
      <c r="B69" s="25"/>
      <c r="C69" s="181">
        <v>0</v>
      </c>
      <c r="D69" s="140">
        <v>-1.847</v>
      </c>
      <c r="E69" s="141">
        <v>-0.20499999999999999</v>
      </c>
      <c r="F69" s="142">
        <v>-2.1000000000000001E-2</v>
      </c>
      <c r="G69" s="174">
        <v>0</v>
      </c>
      <c r="H69" s="175"/>
      <c r="I69" s="179"/>
      <c r="J69" s="41">
        <v>4.5999999999999999E-2</v>
      </c>
    </row>
    <row r="70" spans="1:10" ht="27.75" customHeight="1" x14ac:dyDescent="0.25">
      <c r="A70" s="172" t="s">
        <v>422</v>
      </c>
      <c r="B70" s="25"/>
      <c r="C70" s="181">
        <v>0</v>
      </c>
      <c r="D70" s="140">
        <v>-2.169</v>
      </c>
      <c r="E70" s="141">
        <v>-0.21299999999999999</v>
      </c>
      <c r="F70" s="142">
        <v>-2.4E-2</v>
      </c>
      <c r="G70" s="174">
        <v>66.239999999999995</v>
      </c>
      <c r="H70" s="175"/>
      <c r="I70" s="179"/>
      <c r="J70" s="41">
        <v>6.0999999999999999E-2</v>
      </c>
    </row>
    <row r="71" spans="1:10" ht="27.75" customHeight="1" x14ac:dyDescent="0.25">
      <c r="A71" s="172" t="s">
        <v>423</v>
      </c>
      <c r="B71" s="25"/>
      <c r="C71" s="181" t="s">
        <v>204</v>
      </c>
      <c r="D71" s="140">
        <v>1.07</v>
      </c>
      <c r="E71" s="141">
        <v>0.254</v>
      </c>
      <c r="F71" s="142">
        <v>0.161</v>
      </c>
      <c r="G71" s="174">
        <v>0.96</v>
      </c>
      <c r="H71" s="175"/>
      <c r="I71" s="179"/>
      <c r="J71" s="42"/>
    </row>
    <row r="72" spans="1:10" ht="27.75" customHeight="1" x14ac:dyDescent="0.25">
      <c r="A72" s="172" t="s">
        <v>424</v>
      </c>
      <c r="B72" s="25"/>
      <c r="C72" s="181">
        <v>2</v>
      </c>
      <c r="D72" s="140">
        <v>1.07</v>
      </c>
      <c r="E72" s="141">
        <v>0.254</v>
      </c>
      <c r="F72" s="142">
        <v>0.161</v>
      </c>
      <c r="G72" s="175"/>
      <c r="H72" s="175"/>
      <c r="I72" s="179"/>
      <c r="J72" s="42"/>
    </row>
    <row r="73" spans="1:10" ht="27.75" customHeight="1" x14ac:dyDescent="0.25">
      <c r="A73" s="172" t="s">
        <v>425</v>
      </c>
      <c r="B73" s="25"/>
      <c r="C73" s="181" t="s">
        <v>205</v>
      </c>
      <c r="D73" s="140">
        <v>1.1000000000000001</v>
      </c>
      <c r="E73" s="141">
        <v>0.25700000000000001</v>
      </c>
      <c r="F73" s="142">
        <v>0.16200000000000001</v>
      </c>
      <c r="G73" s="174">
        <v>1</v>
      </c>
      <c r="H73" s="175"/>
      <c r="I73" s="179"/>
      <c r="J73" s="42"/>
    </row>
    <row r="74" spans="1:10" ht="27.75" customHeight="1" x14ac:dyDescent="0.25">
      <c r="A74" s="172" t="s">
        <v>426</v>
      </c>
      <c r="B74" s="25"/>
      <c r="C74" s="181">
        <v>4</v>
      </c>
      <c r="D74" s="140">
        <v>1.1000000000000001</v>
      </c>
      <c r="E74" s="141">
        <v>0.25700000000000001</v>
      </c>
      <c r="F74" s="142">
        <v>0.16200000000000001</v>
      </c>
      <c r="G74" s="175"/>
      <c r="H74" s="175"/>
      <c r="I74" s="179"/>
      <c r="J74" s="42"/>
    </row>
    <row r="75" spans="1:10" ht="27.75" customHeight="1" x14ac:dyDescent="0.25">
      <c r="A75" s="172" t="s">
        <v>427</v>
      </c>
      <c r="B75" s="25"/>
      <c r="C75" s="181">
        <v>0</v>
      </c>
      <c r="D75" s="140">
        <v>0.85899999999999999</v>
      </c>
      <c r="E75" s="141">
        <v>0.22800000000000001</v>
      </c>
      <c r="F75" s="142">
        <v>0.159</v>
      </c>
      <c r="G75" s="174">
        <v>1.79</v>
      </c>
      <c r="H75" s="174">
        <v>0.24</v>
      </c>
      <c r="I75" s="180">
        <v>0.53</v>
      </c>
      <c r="J75" s="41">
        <v>1.7999999999999999E-2</v>
      </c>
    </row>
    <row r="76" spans="1:10" ht="27.75" customHeight="1" x14ac:dyDescent="0.25">
      <c r="A76" s="172" t="s">
        <v>428</v>
      </c>
      <c r="B76" s="25"/>
      <c r="C76" s="181">
        <v>0</v>
      </c>
      <c r="D76" s="140">
        <v>1.02</v>
      </c>
      <c r="E76" s="141">
        <v>0.32800000000000001</v>
      </c>
      <c r="F76" s="142">
        <v>0.26</v>
      </c>
      <c r="G76" s="174">
        <v>2.87</v>
      </c>
      <c r="H76" s="174">
        <v>0.56999999999999995</v>
      </c>
      <c r="I76" s="180">
        <v>0.92</v>
      </c>
      <c r="J76" s="41">
        <v>1.6E-2</v>
      </c>
    </row>
    <row r="77" spans="1:10" ht="27.75" customHeight="1" x14ac:dyDescent="0.25">
      <c r="A77" s="172" t="s">
        <v>429</v>
      </c>
      <c r="B77" s="25"/>
      <c r="C77" s="181">
        <v>0</v>
      </c>
      <c r="D77" s="140">
        <v>1.026</v>
      </c>
      <c r="E77" s="141">
        <v>0.371</v>
      </c>
      <c r="F77" s="142">
        <v>0.314</v>
      </c>
      <c r="G77" s="174">
        <v>39.46</v>
      </c>
      <c r="H77" s="174">
        <v>0.69</v>
      </c>
      <c r="I77" s="180">
        <v>1.21</v>
      </c>
      <c r="J77" s="41">
        <v>1.2999999999999999E-2</v>
      </c>
    </row>
    <row r="78" spans="1:10" ht="27.75" customHeight="1" x14ac:dyDescent="0.25">
      <c r="A78" s="17" t="s">
        <v>430</v>
      </c>
      <c r="B78" s="25"/>
      <c r="C78" s="181">
        <v>0</v>
      </c>
      <c r="D78" s="284">
        <v>0.70799999999999996</v>
      </c>
      <c r="E78" s="285">
        <v>7.6999999999999999E-2</v>
      </c>
      <c r="F78" s="286">
        <v>8.0000000000000002E-3</v>
      </c>
      <c r="G78" s="174">
        <v>1.79</v>
      </c>
      <c r="H78" s="174">
        <v>0.24</v>
      </c>
      <c r="I78" s="180">
        <v>0.53</v>
      </c>
      <c r="J78" s="41">
        <v>1.7999999999999999E-2</v>
      </c>
    </row>
    <row r="79" spans="1:10" ht="27.75" customHeight="1" x14ac:dyDescent="0.25">
      <c r="A79" s="17" t="s">
        <v>431</v>
      </c>
      <c r="B79" s="25"/>
      <c r="C79" s="181">
        <v>0</v>
      </c>
      <c r="D79" s="284">
        <v>0.76800000000000002</v>
      </c>
      <c r="E79" s="285">
        <v>7.5999999999999998E-2</v>
      </c>
      <c r="F79" s="286">
        <v>8.9999999999999993E-3</v>
      </c>
      <c r="G79" s="174">
        <v>2.87</v>
      </c>
      <c r="H79" s="174">
        <v>0.56999999999999995</v>
      </c>
      <c r="I79" s="180">
        <v>0.92</v>
      </c>
      <c r="J79" s="41">
        <v>1.6E-2</v>
      </c>
    </row>
    <row r="80" spans="1:10" ht="27.75" customHeight="1" x14ac:dyDescent="0.25">
      <c r="A80" s="17" t="s">
        <v>432</v>
      </c>
      <c r="B80" s="25"/>
      <c r="C80" s="181">
        <v>0</v>
      </c>
      <c r="D80" s="284">
        <v>0.71899999999999997</v>
      </c>
      <c r="E80" s="285">
        <v>6.4000000000000001E-2</v>
      </c>
      <c r="F80" s="286">
        <v>8.0000000000000002E-3</v>
      </c>
      <c r="G80" s="174">
        <v>39.46</v>
      </c>
      <c r="H80" s="174">
        <v>0.69</v>
      </c>
      <c r="I80" s="180">
        <v>1.21</v>
      </c>
      <c r="J80" s="41">
        <v>1.2999999999999999E-2</v>
      </c>
    </row>
    <row r="81" spans="1:10" ht="27.75" customHeight="1" x14ac:dyDescent="0.25">
      <c r="A81" s="172" t="s">
        <v>433</v>
      </c>
      <c r="B81" s="25"/>
      <c r="C81" s="181" t="s">
        <v>213</v>
      </c>
      <c r="D81" s="143">
        <v>1.907</v>
      </c>
      <c r="E81" s="144">
        <v>0.22</v>
      </c>
      <c r="F81" s="142">
        <v>0.158</v>
      </c>
      <c r="G81" s="175"/>
      <c r="H81" s="175"/>
      <c r="I81" s="179"/>
      <c r="J81" s="42"/>
    </row>
    <row r="82" spans="1:10" ht="27.75" customHeight="1" x14ac:dyDescent="0.25">
      <c r="A82" s="172" t="s">
        <v>434</v>
      </c>
      <c r="B82" s="25"/>
      <c r="C82" s="181">
        <v>8</v>
      </c>
      <c r="D82" s="140">
        <v>-1.111</v>
      </c>
      <c r="E82" s="141">
        <v>-0.125</v>
      </c>
      <c r="F82" s="142">
        <v>-1.2999999999999999E-2</v>
      </c>
      <c r="G82" s="174">
        <v>0</v>
      </c>
      <c r="H82" s="175"/>
      <c r="I82" s="179"/>
      <c r="J82" s="42"/>
    </row>
    <row r="83" spans="1:10" ht="27.75" customHeight="1" x14ac:dyDescent="0.25">
      <c r="A83" s="172" t="s">
        <v>435</v>
      </c>
      <c r="B83" s="25"/>
      <c r="C83" s="181">
        <v>8</v>
      </c>
      <c r="D83" s="140">
        <v>-1.2230000000000001</v>
      </c>
      <c r="E83" s="141">
        <v>-0.13600000000000001</v>
      </c>
      <c r="F83" s="142">
        <v>-1.4E-2</v>
      </c>
      <c r="G83" s="174">
        <v>0</v>
      </c>
      <c r="H83" s="175"/>
      <c r="I83" s="179"/>
      <c r="J83" s="42"/>
    </row>
    <row r="84" spans="1:10" ht="27.75" customHeight="1" x14ac:dyDescent="0.25">
      <c r="A84" s="172" t="s">
        <v>436</v>
      </c>
      <c r="B84" s="25"/>
      <c r="C84" s="181">
        <v>0</v>
      </c>
      <c r="D84" s="140">
        <v>-1.111</v>
      </c>
      <c r="E84" s="141">
        <v>-0.125</v>
      </c>
      <c r="F84" s="142">
        <v>-1.2999999999999999E-2</v>
      </c>
      <c r="G84" s="174">
        <v>0</v>
      </c>
      <c r="H84" s="175"/>
      <c r="I84" s="179"/>
      <c r="J84" s="41">
        <v>2.5999999999999999E-2</v>
      </c>
    </row>
    <row r="85" spans="1:10" ht="27.75" customHeight="1" x14ac:dyDescent="0.25">
      <c r="A85" s="172" t="s">
        <v>437</v>
      </c>
      <c r="B85" s="25"/>
      <c r="C85" s="181">
        <v>0</v>
      </c>
      <c r="D85" s="140">
        <v>-1.2230000000000001</v>
      </c>
      <c r="E85" s="141">
        <v>-0.13600000000000001</v>
      </c>
      <c r="F85" s="142">
        <v>-1.4E-2</v>
      </c>
      <c r="G85" s="174">
        <v>0</v>
      </c>
      <c r="H85" s="175"/>
      <c r="I85" s="179"/>
      <c r="J85" s="41">
        <v>0.03</v>
      </c>
    </row>
    <row r="86" spans="1:10" ht="27.75" customHeight="1" x14ac:dyDescent="0.25">
      <c r="A86" s="172" t="s">
        <v>438</v>
      </c>
      <c r="B86" s="25"/>
      <c r="C86" s="181">
        <v>0</v>
      </c>
      <c r="D86" s="140">
        <v>-1.4370000000000001</v>
      </c>
      <c r="E86" s="141">
        <v>-0.14099999999999999</v>
      </c>
      <c r="F86" s="142">
        <v>-1.6E-2</v>
      </c>
      <c r="G86" s="174">
        <v>43.88</v>
      </c>
      <c r="H86" s="175"/>
      <c r="I86" s="179"/>
      <c r="J86" s="41">
        <v>4.1000000000000002E-2</v>
      </c>
    </row>
    <row r="87" spans="1:10" ht="27.75" customHeight="1" x14ac:dyDescent="0.25">
      <c r="A87" s="172" t="s">
        <v>439</v>
      </c>
      <c r="B87" s="25"/>
      <c r="C87" s="181" t="s">
        <v>204</v>
      </c>
      <c r="D87" s="140">
        <v>0.54400000000000004</v>
      </c>
      <c r="E87" s="141">
        <v>0.129</v>
      </c>
      <c r="F87" s="142">
        <v>8.2000000000000003E-2</v>
      </c>
      <c r="G87" s="174">
        <v>0.57999999999999996</v>
      </c>
      <c r="H87" s="175"/>
      <c r="I87" s="179"/>
      <c r="J87" s="42"/>
    </row>
    <row r="88" spans="1:10" ht="27.75" customHeight="1" x14ac:dyDescent="0.25">
      <c r="A88" s="172" t="s">
        <v>440</v>
      </c>
      <c r="B88" s="25"/>
      <c r="C88" s="181">
        <v>2</v>
      </c>
      <c r="D88" s="140">
        <v>0.54400000000000004</v>
      </c>
      <c r="E88" s="141">
        <v>0.129</v>
      </c>
      <c r="F88" s="142">
        <v>8.2000000000000003E-2</v>
      </c>
      <c r="G88" s="175"/>
      <c r="H88" s="175"/>
      <c r="I88" s="179"/>
      <c r="J88" s="42"/>
    </row>
    <row r="89" spans="1:10" ht="27.75" customHeight="1" x14ac:dyDescent="0.25">
      <c r="A89" s="172" t="s">
        <v>441</v>
      </c>
      <c r="B89" s="25"/>
      <c r="C89" s="181" t="s">
        <v>205</v>
      </c>
      <c r="D89" s="140">
        <v>0.55900000000000005</v>
      </c>
      <c r="E89" s="141">
        <v>0.13100000000000001</v>
      </c>
      <c r="F89" s="142">
        <v>8.2000000000000003E-2</v>
      </c>
      <c r="G89" s="174">
        <v>0.6</v>
      </c>
      <c r="H89" s="175"/>
      <c r="I89" s="179"/>
      <c r="J89" s="42"/>
    </row>
    <row r="90" spans="1:10" ht="27.75" customHeight="1" x14ac:dyDescent="0.25">
      <c r="A90" s="172" t="s">
        <v>442</v>
      </c>
      <c r="B90" s="25"/>
      <c r="C90" s="181">
        <v>4</v>
      </c>
      <c r="D90" s="140">
        <v>0.55900000000000005</v>
      </c>
      <c r="E90" s="141">
        <v>0.13100000000000001</v>
      </c>
      <c r="F90" s="142">
        <v>8.2000000000000003E-2</v>
      </c>
      <c r="G90" s="175"/>
      <c r="H90" s="175"/>
      <c r="I90" s="179"/>
      <c r="J90" s="42"/>
    </row>
    <row r="91" spans="1:10" ht="27.75" customHeight="1" x14ac:dyDescent="0.25">
      <c r="A91" s="172" t="s">
        <v>443</v>
      </c>
      <c r="B91" s="25"/>
      <c r="C91" s="181">
        <v>0</v>
      </c>
      <c r="D91" s="140">
        <v>0.436</v>
      </c>
      <c r="E91" s="141">
        <v>0.11600000000000001</v>
      </c>
      <c r="F91" s="142">
        <v>8.1000000000000003E-2</v>
      </c>
      <c r="G91" s="174">
        <v>1</v>
      </c>
      <c r="H91" s="174">
        <v>0.12</v>
      </c>
      <c r="I91" s="180">
        <v>0.27</v>
      </c>
      <c r="J91" s="41">
        <v>8.9999999999999993E-3</v>
      </c>
    </row>
    <row r="92" spans="1:10" ht="27.75" customHeight="1" x14ac:dyDescent="0.25">
      <c r="A92" s="172" t="s">
        <v>444</v>
      </c>
      <c r="B92" s="25"/>
      <c r="C92" s="181">
        <v>0</v>
      </c>
      <c r="D92" s="140">
        <v>0.51800000000000002</v>
      </c>
      <c r="E92" s="141">
        <v>0.16700000000000001</v>
      </c>
      <c r="F92" s="142">
        <v>0.13200000000000001</v>
      </c>
      <c r="G92" s="174">
        <v>1.55</v>
      </c>
      <c r="H92" s="174">
        <v>0.28999999999999998</v>
      </c>
      <c r="I92" s="180">
        <v>0.47</v>
      </c>
      <c r="J92" s="41">
        <v>8.0000000000000002E-3</v>
      </c>
    </row>
    <row r="93" spans="1:10" ht="27.75" customHeight="1" x14ac:dyDescent="0.25">
      <c r="A93" s="172" t="s">
        <v>445</v>
      </c>
      <c r="B93" s="25"/>
      <c r="C93" s="181">
        <v>0</v>
      </c>
      <c r="D93" s="140">
        <v>0.52100000000000002</v>
      </c>
      <c r="E93" s="141">
        <v>0.188</v>
      </c>
      <c r="F93" s="142">
        <v>0.16</v>
      </c>
      <c r="G93" s="174">
        <v>20.14</v>
      </c>
      <c r="H93" s="174">
        <v>0.35</v>
      </c>
      <c r="I93" s="180">
        <v>0.62</v>
      </c>
      <c r="J93" s="41">
        <v>7.0000000000000001E-3</v>
      </c>
    </row>
    <row r="94" spans="1:10" ht="27.75" customHeight="1" x14ac:dyDescent="0.25">
      <c r="A94" s="172" t="s">
        <v>446</v>
      </c>
      <c r="B94" s="25"/>
      <c r="C94" s="181">
        <v>0</v>
      </c>
      <c r="D94" s="284">
        <v>0.36</v>
      </c>
      <c r="E94" s="285">
        <v>3.9E-2</v>
      </c>
      <c r="F94" s="286">
        <v>4.0000000000000001E-3</v>
      </c>
      <c r="G94" s="174">
        <v>1</v>
      </c>
      <c r="H94" s="174">
        <v>0.12</v>
      </c>
      <c r="I94" s="180">
        <v>0.27</v>
      </c>
      <c r="J94" s="41">
        <v>8.9999999999999993E-3</v>
      </c>
    </row>
    <row r="95" spans="1:10" ht="27.75" customHeight="1" x14ac:dyDescent="0.25">
      <c r="A95" s="172" t="s">
        <v>447</v>
      </c>
      <c r="B95" s="25"/>
      <c r="C95" s="181">
        <v>0</v>
      </c>
      <c r="D95" s="284">
        <v>0.39</v>
      </c>
      <c r="E95" s="285">
        <v>3.9E-2</v>
      </c>
      <c r="F95" s="286">
        <v>4.0000000000000001E-3</v>
      </c>
      <c r="G95" s="174">
        <v>1.55</v>
      </c>
      <c r="H95" s="174">
        <v>0.28999999999999998</v>
      </c>
      <c r="I95" s="180">
        <v>0.47</v>
      </c>
      <c r="J95" s="41">
        <v>8.0000000000000002E-3</v>
      </c>
    </row>
    <row r="96" spans="1:10" ht="27.75" customHeight="1" x14ac:dyDescent="0.25">
      <c r="A96" s="172" t="s">
        <v>448</v>
      </c>
      <c r="B96" s="25"/>
      <c r="C96" s="181">
        <v>0</v>
      </c>
      <c r="D96" s="284">
        <v>0.36599999999999999</v>
      </c>
      <c r="E96" s="285">
        <v>3.3000000000000002E-2</v>
      </c>
      <c r="F96" s="286">
        <v>4.0000000000000001E-3</v>
      </c>
      <c r="G96" s="174">
        <v>20.14</v>
      </c>
      <c r="H96" s="174">
        <v>0.35</v>
      </c>
      <c r="I96" s="180">
        <v>0.62</v>
      </c>
      <c r="J96" s="41">
        <v>7.0000000000000001E-3</v>
      </c>
    </row>
    <row r="97" spans="1:10" ht="27.75" customHeight="1" x14ac:dyDescent="0.25">
      <c r="A97" s="172" t="s">
        <v>449</v>
      </c>
      <c r="B97" s="25"/>
      <c r="C97" s="181" t="s">
        <v>213</v>
      </c>
      <c r="D97" s="143">
        <v>0.96899999999999997</v>
      </c>
      <c r="E97" s="144">
        <v>0.112</v>
      </c>
      <c r="F97" s="142">
        <v>0.08</v>
      </c>
      <c r="G97" s="175"/>
      <c r="H97" s="175"/>
      <c r="I97" s="179"/>
      <c r="J97" s="42"/>
    </row>
    <row r="98" spans="1:10" ht="27.75" customHeight="1" x14ac:dyDescent="0.25">
      <c r="A98" s="172" t="s">
        <v>450</v>
      </c>
      <c r="B98" s="25"/>
      <c r="C98" s="181">
        <v>8</v>
      </c>
      <c r="D98" s="140">
        <v>-0.56499999999999995</v>
      </c>
      <c r="E98" s="141">
        <v>-6.3E-2</v>
      </c>
      <c r="F98" s="142">
        <v>-6.0000000000000001E-3</v>
      </c>
      <c r="G98" s="174">
        <v>0</v>
      </c>
      <c r="H98" s="175"/>
      <c r="I98" s="179"/>
      <c r="J98" s="42"/>
    </row>
    <row r="99" spans="1:10" ht="27.75" customHeight="1" x14ac:dyDescent="0.25">
      <c r="A99" s="172" t="s">
        <v>451</v>
      </c>
      <c r="B99" s="25"/>
      <c r="C99" s="181">
        <v>8</v>
      </c>
      <c r="D99" s="140">
        <v>-0.622</v>
      </c>
      <c r="E99" s="141">
        <v>-6.9000000000000006E-2</v>
      </c>
      <c r="F99" s="142">
        <v>-7.0000000000000001E-3</v>
      </c>
      <c r="G99" s="174">
        <v>0</v>
      </c>
      <c r="H99" s="175"/>
      <c r="I99" s="179"/>
      <c r="J99" s="42"/>
    </row>
    <row r="100" spans="1:10" ht="27.75" customHeight="1" x14ac:dyDescent="0.25">
      <c r="A100" s="172" t="s">
        <v>452</v>
      </c>
      <c r="B100" s="25"/>
      <c r="C100" s="181">
        <v>0</v>
      </c>
      <c r="D100" s="140">
        <v>-0.56499999999999995</v>
      </c>
      <c r="E100" s="141">
        <v>-6.3E-2</v>
      </c>
      <c r="F100" s="142">
        <v>-6.0000000000000001E-3</v>
      </c>
      <c r="G100" s="174">
        <v>0</v>
      </c>
      <c r="H100" s="175"/>
      <c r="I100" s="179"/>
      <c r="J100" s="41">
        <v>1.2999999999999999E-2</v>
      </c>
    </row>
    <row r="101" spans="1:10" ht="27.75" customHeight="1" x14ac:dyDescent="0.25">
      <c r="A101" s="172" t="s">
        <v>453</v>
      </c>
      <c r="B101" s="25"/>
      <c r="C101" s="181">
        <v>0</v>
      </c>
      <c r="D101" s="140">
        <v>-0.622</v>
      </c>
      <c r="E101" s="141">
        <v>-6.9000000000000006E-2</v>
      </c>
      <c r="F101" s="142">
        <v>-7.0000000000000001E-3</v>
      </c>
      <c r="G101" s="174">
        <v>0</v>
      </c>
      <c r="H101" s="175"/>
      <c r="I101" s="179"/>
      <c r="J101" s="41">
        <v>1.4999999999999999E-2</v>
      </c>
    </row>
    <row r="102" spans="1:10" ht="27.75" customHeight="1" x14ac:dyDescent="0.25">
      <c r="A102" s="172" t="s">
        <v>454</v>
      </c>
      <c r="B102" s="25"/>
      <c r="C102" s="181">
        <v>0</v>
      </c>
      <c r="D102" s="140">
        <v>-0.73</v>
      </c>
      <c r="E102" s="141">
        <v>-7.1999999999999995E-2</v>
      </c>
      <c r="F102" s="142">
        <v>-8.0000000000000002E-3</v>
      </c>
      <c r="G102" s="174">
        <v>22.3</v>
      </c>
      <c r="H102" s="175"/>
      <c r="I102" s="179"/>
      <c r="J102" s="41">
        <v>2.1000000000000001E-2</v>
      </c>
    </row>
    <row r="103" spans="1:10" ht="27.75" customHeight="1" x14ac:dyDescent="0.25">
      <c r="A103" s="172" t="s">
        <v>455</v>
      </c>
      <c r="B103" s="25"/>
      <c r="C103" s="181" t="s">
        <v>204</v>
      </c>
      <c r="D103" s="140">
        <v>0.17100000000000001</v>
      </c>
      <c r="E103" s="141">
        <v>4.1000000000000002E-2</v>
      </c>
      <c r="F103" s="142">
        <v>2.5999999999999999E-2</v>
      </c>
      <c r="G103" s="174">
        <v>0.31</v>
      </c>
      <c r="H103" s="175"/>
      <c r="I103" s="179"/>
      <c r="J103" s="42"/>
    </row>
    <row r="104" spans="1:10" ht="27.75" customHeight="1" x14ac:dyDescent="0.25">
      <c r="A104" s="172" t="s">
        <v>456</v>
      </c>
      <c r="B104" s="25"/>
      <c r="C104" s="181">
        <v>2</v>
      </c>
      <c r="D104" s="140">
        <v>0.17100000000000001</v>
      </c>
      <c r="E104" s="141">
        <v>4.1000000000000002E-2</v>
      </c>
      <c r="F104" s="142">
        <v>2.5999999999999999E-2</v>
      </c>
      <c r="G104" s="175"/>
      <c r="H104" s="175"/>
      <c r="I104" s="179"/>
      <c r="J104" s="42"/>
    </row>
    <row r="105" spans="1:10" ht="27.75" customHeight="1" x14ac:dyDescent="0.25">
      <c r="A105" s="172" t="s">
        <v>457</v>
      </c>
      <c r="B105" s="25"/>
      <c r="C105" s="181" t="s">
        <v>205</v>
      </c>
      <c r="D105" s="140">
        <v>0.17499999999999999</v>
      </c>
      <c r="E105" s="141">
        <v>4.1000000000000002E-2</v>
      </c>
      <c r="F105" s="142">
        <v>2.5999999999999999E-2</v>
      </c>
      <c r="G105" s="174">
        <v>0.31</v>
      </c>
      <c r="H105" s="175"/>
      <c r="I105" s="179"/>
      <c r="J105" s="42"/>
    </row>
    <row r="106" spans="1:10" ht="27.75" customHeight="1" x14ac:dyDescent="0.25">
      <c r="A106" s="172" t="s">
        <v>458</v>
      </c>
      <c r="B106" s="25"/>
      <c r="C106" s="181">
        <v>4</v>
      </c>
      <c r="D106" s="140">
        <v>0.17499999999999999</v>
      </c>
      <c r="E106" s="141">
        <v>4.1000000000000002E-2</v>
      </c>
      <c r="F106" s="142">
        <v>2.5999999999999999E-2</v>
      </c>
      <c r="G106" s="175"/>
      <c r="H106" s="175"/>
      <c r="I106" s="179"/>
      <c r="J106" s="42"/>
    </row>
    <row r="107" spans="1:10" ht="27.75" customHeight="1" x14ac:dyDescent="0.25">
      <c r="A107" s="172" t="s">
        <v>459</v>
      </c>
      <c r="B107" s="25"/>
      <c r="C107" s="181">
        <v>0</v>
      </c>
      <c r="D107" s="140">
        <v>0.13700000000000001</v>
      </c>
      <c r="E107" s="141">
        <v>3.5999999999999997E-2</v>
      </c>
      <c r="F107" s="142">
        <v>2.5000000000000001E-2</v>
      </c>
      <c r="G107" s="174">
        <v>0.44</v>
      </c>
      <c r="H107" s="174">
        <v>0.04</v>
      </c>
      <c r="I107" s="180">
        <v>0.08</v>
      </c>
      <c r="J107" s="41">
        <v>3.0000000000000001E-3</v>
      </c>
    </row>
    <row r="108" spans="1:10" ht="27.75" customHeight="1" x14ac:dyDescent="0.25">
      <c r="A108" s="172" t="s">
        <v>460</v>
      </c>
      <c r="B108" s="25"/>
      <c r="C108" s="181">
        <v>0</v>
      </c>
      <c r="D108" s="140">
        <v>0.16300000000000001</v>
      </c>
      <c r="E108" s="141">
        <v>5.1999999999999998E-2</v>
      </c>
      <c r="F108" s="142">
        <v>4.2000000000000003E-2</v>
      </c>
      <c r="G108" s="174">
        <v>0.61</v>
      </c>
      <c r="H108" s="174">
        <v>0.09</v>
      </c>
      <c r="I108" s="180">
        <v>0.15</v>
      </c>
      <c r="J108" s="41">
        <v>3.0000000000000001E-3</v>
      </c>
    </row>
    <row r="109" spans="1:10" ht="27.75" customHeight="1" x14ac:dyDescent="0.25">
      <c r="A109" s="172" t="s">
        <v>461</v>
      </c>
      <c r="B109" s="25"/>
      <c r="C109" s="181">
        <v>0</v>
      </c>
      <c r="D109" s="140">
        <v>0.16400000000000001</v>
      </c>
      <c r="E109" s="141">
        <v>5.8999999999999997E-2</v>
      </c>
      <c r="F109" s="142">
        <v>0.05</v>
      </c>
      <c r="G109" s="174">
        <v>6.45</v>
      </c>
      <c r="H109" s="174">
        <v>0.11</v>
      </c>
      <c r="I109" s="180">
        <v>0.19</v>
      </c>
      <c r="J109" s="41">
        <v>2E-3</v>
      </c>
    </row>
    <row r="110" spans="1:10" ht="27.75" customHeight="1" x14ac:dyDescent="0.25">
      <c r="A110" s="172" t="s">
        <v>462</v>
      </c>
      <c r="B110" s="25"/>
      <c r="C110" s="181">
        <v>0</v>
      </c>
      <c r="D110" s="284">
        <v>0.113</v>
      </c>
      <c r="E110" s="285">
        <v>1.2E-2</v>
      </c>
      <c r="F110" s="286">
        <v>1E-3</v>
      </c>
      <c r="G110" s="174">
        <v>0.44</v>
      </c>
      <c r="H110" s="174">
        <v>0.04</v>
      </c>
      <c r="I110" s="180">
        <v>0.08</v>
      </c>
      <c r="J110" s="41">
        <v>3.0000000000000001E-3</v>
      </c>
    </row>
    <row r="111" spans="1:10" ht="27.75" customHeight="1" x14ac:dyDescent="0.25">
      <c r="A111" s="172" t="s">
        <v>463</v>
      </c>
      <c r="B111" s="25"/>
      <c r="C111" s="181">
        <v>0</v>
      </c>
      <c r="D111" s="284">
        <v>0.122</v>
      </c>
      <c r="E111" s="285">
        <v>1.2E-2</v>
      </c>
      <c r="F111" s="286">
        <v>1E-3</v>
      </c>
      <c r="G111" s="174">
        <v>0.61</v>
      </c>
      <c r="H111" s="174">
        <v>0.09</v>
      </c>
      <c r="I111" s="180">
        <v>0.15</v>
      </c>
      <c r="J111" s="41">
        <v>3.0000000000000001E-3</v>
      </c>
    </row>
    <row r="112" spans="1:10" ht="27.75" customHeight="1" x14ac:dyDescent="0.25">
      <c r="A112" s="172" t="s">
        <v>464</v>
      </c>
      <c r="B112" s="25"/>
      <c r="C112" s="181">
        <v>0</v>
      </c>
      <c r="D112" s="284">
        <v>0.115</v>
      </c>
      <c r="E112" s="285">
        <v>0.01</v>
      </c>
      <c r="F112" s="286">
        <v>1E-3</v>
      </c>
      <c r="G112" s="174">
        <v>6.45</v>
      </c>
      <c r="H112" s="174">
        <v>0.11</v>
      </c>
      <c r="I112" s="180">
        <v>0.19</v>
      </c>
      <c r="J112" s="41">
        <v>2E-3</v>
      </c>
    </row>
    <row r="113" spans="1:10" ht="27.75" customHeight="1" x14ac:dyDescent="0.25">
      <c r="A113" s="172" t="s">
        <v>465</v>
      </c>
      <c r="B113" s="25"/>
      <c r="C113" s="181" t="s">
        <v>213</v>
      </c>
      <c r="D113" s="143">
        <v>0.30399999999999999</v>
      </c>
      <c r="E113" s="144">
        <v>3.5000000000000003E-2</v>
      </c>
      <c r="F113" s="142">
        <v>2.5000000000000001E-2</v>
      </c>
      <c r="G113" s="175"/>
      <c r="H113" s="175"/>
      <c r="I113" s="179"/>
      <c r="J113" s="42"/>
    </row>
    <row r="114" spans="1:10" ht="27.75" customHeight="1" x14ac:dyDescent="0.25">
      <c r="A114" s="172" t="s">
        <v>466</v>
      </c>
      <c r="B114" s="25"/>
      <c r="C114" s="181">
        <v>8</v>
      </c>
      <c r="D114" s="140">
        <v>-0.17699999999999999</v>
      </c>
      <c r="E114" s="141">
        <v>-0.02</v>
      </c>
      <c r="F114" s="142">
        <v>-2E-3</v>
      </c>
      <c r="G114" s="174">
        <v>0</v>
      </c>
      <c r="H114" s="175"/>
      <c r="I114" s="179"/>
      <c r="J114" s="42"/>
    </row>
    <row r="115" spans="1:10" ht="27.75" customHeight="1" x14ac:dyDescent="0.25">
      <c r="A115" s="172" t="s">
        <v>467</v>
      </c>
      <c r="B115" s="25"/>
      <c r="C115" s="181">
        <v>8</v>
      </c>
      <c r="D115" s="140">
        <v>-0.19500000000000001</v>
      </c>
      <c r="E115" s="141">
        <v>-2.1999999999999999E-2</v>
      </c>
      <c r="F115" s="142">
        <v>-2E-3</v>
      </c>
      <c r="G115" s="174">
        <v>0</v>
      </c>
      <c r="H115" s="175"/>
      <c r="I115" s="179"/>
      <c r="J115" s="42"/>
    </row>
    <row r="116" spans="1:10" ht="27.75" customHeight="1" x14ac:dyDescent="0.25">
      <c r="A116" s="172" t="s">
        <v>468</v>
      </c>
      <c r="B116" s="25"/>
      <c r="C116" s="181">
        <v>0</v>
      </c>
      <c r="D116" s="140">
        <v>-0.17699999999999999</v>
      </c>
      <c r="E116" s="141">
        <v>-0.02</v>
      </c>
      <c r="F116" s="142">
        <v>-2E-3</v>
      </c>
      <c r="G116" s="174">
        <v>0</v>
      </c>
      <c r="H116" s="175"/>
      <c r="I116" s="179"/>
      <c r="J116" s="41">
        <v>4.0000000000000001E-3</v>
      </c>
    </row>
    <row r="117" spans="1:10" ht="27.75" customHeight="1" x14ac:dyDescent="0.25">
      <c r="A117" s="172" t="s">
        <v>469</v>
      </c>
      <c r="B117" s="25"/>
      <c r="C117" s="181">
        <v>0</v>
      </c>
      <c r="D117" s="140">
        <v>-0.19500000000000001</v>
      </c>
      <c r="E117" s="141">
        <v>-2.1999999999999999E-2</v>
      </c>
      <c r="F117" s="142">
        <v>-2E-3</v>
      </c>
      <c r="G117" s="174">
        <v>0</v>
      </c>
      <c r="H117" s="175"/>
      <c r="I117" s="179"/>
      <c r="J117" s="41">
        <v>5.0000000000000001E-3</v>
      </c>
    </row>
    <row r="118" spans="1:10" ht="27.75" customHeight="1" x14ac:dyDescent="0.25">
      <c r="A118" s="172" t="s">
        <v>470</v>
      </c>
      <c r="B118" s="25"/>
      <c r="C118" s="181">
        <v>0</v>
      </c>
      <c r="D118" s="140">
        <v>-0.22900000000000001</v>
      </c>
      <c r="E118" s="141">
        <v>-2.1999999999999999E-2</v>
      </c>
      <c r="F118" s="142">
        <v>-3.0000000000000001E-3</v>
      </c>
      <c r="G118" s="174">
        <v>7</v>
      </c>
      <c r="H118" s="175"/>
      <c r="I118" s="179"/>
      <c r="J118" s="41">
        <v>6.0000000000000001E-3</v>
      </c>
    </row>
  </sheetData>
  <mergeCells count="10">
    <mergeCell ref="H9:J9"/>
    <mergeCell ref="F6:G6"/>
    <mergeCell ref="F7:G7"/>
    <mergeCell ref="F8:G8"/>
    <mergeCell ref="F9:G9"/>
    <mergeCell ref="F5:G5"/>
    <mergeCell ref="A2:J2"/>
    <mergeCell ref="A4:D4"/>
    <mergeCell ref="F4:J4"/>
    <mergeCell ref="B8:D8"/>
  </mergeCells>
  <hyperlinks>
    <hyperlink ref="A1" location="Overview!A1" display="Back to Overview" xr:uid="{00000000-0004-0000-15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M118"/>
  <sheetViews>
    <sheetView zoomScale="70" zoomScaleNormal="70" zoomScaleSheetLayoutView="85" workbookViewId="0">
      <selection activeCell="K2" sqref="K2"/>
    </sheetView>
  </sheetViews>
  <sheetFormatPr defaultColWidth="9.1796875" defaultRowHeight="27.75" customHeight="1" x14ac:dyDescent="0.25"/>
  <cols>
    <col min="1" max="1" width="58" style="2" bestFit="1" customWidth="1"/>
    <col min="2" max="2" width="17.7265625" style="3" customWidth="1"/>
    <col min="3" max="4" width="17.7265625" style="2" customWidth="1"/>
    <col min="5" max="7" width="17.7265625" style="3" customWidth="1"/>
    <col min="8" max="9" width="17.7265625" style="9" customWidth="1"/>
    <col min="10" max="10" width="17.7265625" style="4" customWidth="1"/>
    <col min="11" max="11" width="15.54296875" style="4" customWidth="1"/>
    <col min="12" max="17" width="15.54296875" style="2" customWidth="1"/>
    <col min="18" max="16384" width="9.1796875" style="2"/>
  </cols>
  <sheetData>
    <row r="1" spans="1:13" ht="27.75" customHeight="1" x14ac:dyDescent="0.25">
      <c r="A1" s="51" t="s">
        <v>34</v>
      </c>
      <c r="B1" s="2"/>
      <c r="E1" s="2"/>
      <c r="F1" s="2"/>
      <c r="G1" s="2"/>
      <c r="H1" s="2"/>
      <c r="I1" s="2"/>
      <c r="J1" s="2"/>
      <c r="K1" s="2"/>
    </row>
    <row r="2" spans="1:13" ht="31.5" customHeight="1" x14ac:dyDescent="0.25">
      <c r="A2" s="393" t="str">
        <f>Overview!B4&amp; " - Effective from "&amp;Overview!D4&amp;" - "&amp;Overview!E4&amp;" LDNO tariffs in Electricity North West Area (GSP Group _G)"</f>
        <v>Southern Electric Power Distribution plc - Effective from 1 April 2021 - Final LDNO tariffs in Electricity North West Area (GSP Group _G)</v>
      </c>
      <c r="B2" s="393"/>
      <c r="C2" s="393"/>
      <c r="D2" s="393"/>
      <c r="E2" s="393"/>
      <c r="F2" s="393"/>
      <c r="G2" s="393"/>
      <c r="H2" s="393"/>
      <c r="I2" s="393"/>
      <c r="J2" s="393"/>
    </row>
    <row r="3" spans="1:13" ht="8.25" customHeight="1" x14ac:dyDescent="0.25">
      <c r="A3" s="86"/>
      <c r="B3" s="86"/>
      <c r="C3" s="86"/>
      <c r="D3" s="86"/>
      <c r="E3" s="86"/>
      <c r="F3" s="86"/>
      <c r="G3" s="86"/>
      <c r="H3" s="86"/>
      <c r="I3" s="86"/>
      <c r="J3" s="86"/>
    </row>
    <row r="4" spans="1:13" ht="27" customHeight="1" x14ac:dyDescent="0.25">
      <c r="A4" s="326" t="s">
        <v>35</v>
      </c>
      <c r="B4" s="326"/>
      <c r="C4" s="326"/>
      <c r="D4" s="326"/>
      <c r="E4" s="87"/>
      <c r="F4" s="326" t="s">
        <v>36</v>
      </c>
      <c r="G4" s="326"/>
      <c r="H4" s="326"/>
      <c r="I4" s="326"/>
      <c r="J4" s="326"/>
      <c r="L4" s="4"/>
    </row>
    <row r="5" spans="1:13" ht="30" customHeight="1" x14ac:dyDescent="0.25">
      <c r="A5" s="185" t="s">
        <v>37</v>
      </c>
      <c r="B5" s="186" t="s">
        <v>38</v>
      </c>
      <c r="C5" s="187" t="s">
        <v>39</v>
      </c>
      <c r="D5" s="188" t="s">
        <v>40</v>
      </c>
      <c r="E5" s="86"/>
      <c r="F5" s="394"/>
      <c r="G5" s="395"/>
      <c r="H5" s="189" t="s">
        <v>41</v>
      </c>
      <c r="I5" s="190" t="s">
        <v>42</v>
      </c>
      <c r="J5" s="188" t="s">
        <v>40</v>
      </c>
      <c r="K5" s="183"/>
      <c r="L5" s="4"/>
      <c r="M5" s="4"/>
    </row>
    <row r="6" spans="1:13" ht="45" customHeight="1" x14ac:dyDescent="0.25">
      <c r="A6" s="80" t="s">
        <v>43</v>
      </c>
      <c r="B6" s="303" t="s">
        <v>104</v>
      </c>
      <c r="C6" s="303" t="s">
        <v>221</v>
      </c>
      <c r="D6" s="303" t="s">
        <v>222</v>
      </c>
      <c r="E6" s="183"/>
      <c r="F6" s="340" t="s">
        <v>50</v>
      </c>
      <c r="G6" s="342"/>
      <c r="H6" s="294"/>
      <c r="I6" s="303" t="s">
        <v>223</v>
      </c>
      <c r="J6" s="191" t="s">
        <v>222</v>
      </c>
      <c r="K6" s="183"/>
      <c r="L6" s="4"/>
      <c r="M6" s="4"/>
    </row>
    <row r="7" spans="1:13" ht="45" customHeight="1" x14ac:dyDescent="0.25">
      <c r="A7" s="80" t="s">
        <v>48</v>
      </c>
      <c r="B7" s="294"/>
      <c r="C7" s="303" t="s">
        <v>104</v>
      </c>
      <c r="D7" s="303" t="s">
        <v>224</v>
      </c>
      <c r="E7" s="183"/>
      <c r="F7" s="340" t="s">
        <v>47</v>
      </c>
      <c r="G7" s="342"/>
      <c r="H7" s="21" t="s">
        <v>104</v>
      </c>
      <c r="I7" s="303" t="s">
        <v>225</v>
      </c>
      <c r="J7" s="191" t="s">
        <v>222</v>
      </c>
      <c r="K7" s="183"/>
      <c r="L7" s="4"/>
      <c r="M7" s="4"/>
    </row>
    <row r="8" spans="1:13" ht="45" customHeight="1" x14ac:dyDescent="0.25">
      <c r="A8" s="302" t="s">
        <v>52</v>
      </c>
      <c r="B8" s="354" t="s">
        <v>112</v>
      </c>
      <c r="C8" s="355"/>
      <c r="D8" s="356"/>
      <c r="E8" s="183"/>
      <c r="F8" s="340" t="s">
        <v>140</v>
      </c>
      <c r="G8" s="342"/>
      <c r="H8" s="294"/>
      <c r="I8" s="21" t="s">
        <v>104</v>
      </c>
      <c r="J8" s="191" t="s">
        <v>224</v>
      </c>
      <c r="K8" s="183"/>
      <c r="L8" s="4"/>
      <c r="M8" s="4"/>
    </row>
    <row r="9" spans="1:13" s="78" customFormat="1" ht="45" customHeight="1" x14ac:dyDescent="0.25">
      <c r="A9" s="84"/>
      <c r="B9" s="183"/>
      <c r="C9" s="183"/>
      <c r="D9" s="183"/>
      <c r="E9" s="214"/>
      <c r="F9" s="336" t="s">
        <v>52</v>
      </c>
      <c r="G9" s="336"/>
      <c r="H9" s="397" t="s">
        <v>112</v>
      </c>
      <c r="I9" s="397"/>
      <c r="J9" s="397"/>
      <c r="K9" s="183"/>
      <c r="L9" s="50"/>
      <c r="M9" s="50"/>
    </row>
    <row r="10" spans="1:13" ht="18.75" customHeight="1" x14ac:dyDescent="0.25">
      <c r="A10" s="50"/>
      <c r="B10" s="50"/>
      <c r="C10" s="50"/>
      <c r="D10" s="50"/>
      <c r="E10" s="50"/>
      <c r="F10" s="50"/>
      <c r="G10" s="50"/>
      <c r="H10" s="50"/>
      <c r="I10" s="50"/>
      <c r="J10" s="50"/>
    </row>
    <row r="13" spans="1:13" ht="78.75" customHeight="1" x14ac:dyDescent="0.25">
      <c r="A13" s="177" t="s">
        <v>54</v>
      </c>
      <c r="B13" s="177" t="s">
        <v>365</v>
      </c>
      <c r="C13" s="178" t="s">
        <v>56</v>
      </c>
      <c r="D13" s="55" t="s">
        <v>57</v>
      </c>
      <c r="E13" s="55" t="s">
        <v>58</v>
      </c>
      <c r="F13" s="55" t="s">
        <v>59</v>
      </c>
      <c r="G13" s="178" t="s">
        <v>60</v>
      </c>
      <c r="H13" s="178" t="s">
        <v>61</v>
      </c>
      <c r="I13" s="178" t="s">
        <v>62</v>
      </c>
      <c r="J13" s="178" t="s">
        <v>63</v>
      </c>
    </row>
    <row r="14" spans="1:13" ht="27.75" customHeight="1" x14ac:dyDescent="0.25">
      <c r="A14" s="172" t="s">
        <v>366</v>
      </c>
      <c r="B14" s="25"/>
      <c r="C14" s="173" t="s">
        <v>477</v>
      </c>
      <c r="D14" s="140">
        <v>5.8890000000000002</v>
      </c>
      <c r="E14" s="141">
        <v>1.206</v>
      </c>
      <c r="F14" s="142">
        <v>0.44</v>
      </c>
      <c r="G14" s="174">
        <v>2.81</v>
      </c>
      <c r="H14" s="175"/>
      <c r="I14" s="179"/>
      <c r="J14" s="42"/>
    </row>
    <row r="15" spans="1:13" ht="27.75" customHeight="1" x14ac:dyDescent="0.25">
      <c r="A15" s="172" t="s">
        <v>367</v>
      </c>
      <c r="B15" s="25"/>
      <c r="C15" s="314">
        <v>2</v>
      </c>
      <c r="D15" s="140">
        <v>5.8890000000000002</v>
      </c>
      <c r="E15" s="141">
        <v>1.206</v>
      </c>
      <c r="F15" s="142">
        <v>0.44</v>
      </c>
      <c r="G15" s="175"/>
      <c r="H15" s="175"/>
      <c r="I15" s="179"/>
      <c r="J15" s="42"/>
    </row>
    <row r="16" spans="1:13" ht="27.75" customHeight="1" x14ac:dyDescent="0.25">
      <c r="A16" s="172" t="s">
        <v>368</v>
      </c>
      <c r="B16" s="25"/>
      <c r="C16" s="173" t="s">
        <v>167</v>
      </c>
      <c r="D16" s="140">
        <v>6.5739999999999998</v>
      </c>
      <c r="E16" s="141">
        <v>1.3160000000000001</v>
      </c>
      <c r="F16" s="142">
        <v>0.45600000000000002</v>
      </c>
      <c r="G16" s="174">
        <v>2.81</v>
      </c>
      <c r="H16" s="175"/>
      <c r="I16" s="179"/>
      <c r="J16" s="42"/>
    </row>
    <row r="17" spans="1:10" ht="27.75" customHeight="1" x14ac:dyDescent="0.25">
      <c r="A17" s="172" t="s">
        <v>369</v>
      </c>
      <c r="B17" s="25"/>
      <c r="C17" s="314">
        <v>4</v>
      </c>
      <c r="D17" s="140">
        <v>6.5739999999999998</v>
      </c>
      <c r="E17" s="141">
        <v>1.3160000000000001</v>
      </c>
      <c r="F17" s="142">
        <v>0.45600000000000002</v>
      </c>
      <c r="G17" s="175"/>
      <c r="H17" s="175"/>
      <c r="I17" s="179"/>
      <c r="J17" s="42"/>
    </row>
    <row r="18" spans="1:10" ht="27.75" customHeight="1" x14ac:dyDescent="0.25">
      <c r="A18" s="172" t="s">
        <v>370</v>
      </c>
      <c r="B18" s="25"/>
      <c r="C18" s="173">
        <v>0</v>
      </c>
      <c r="D18" s="140">
        <v>4.9809999999999999</v>
      </c>
      <c r="E18" s="141">
        <v>1.004</v>
      </c>
      <c r="F18" s="142">
        <v>0.41199999999999998</v>
      </c>
      <c r="G18" s="174">
        <v>11.03</v>
      </c>
      <c r="H18" s="174">
        <v>2.09</v>
      </c>
      <c r="I18" s="180">
        <v>3.15</v>
      </c>
      <c r="J18" s="41">
        <v>0.13700000000000001</v>
      </c>
    </row>
    <row r="19" spans="1:10" ht="27.75" customHeight="1" x14ac:dyDescent="0.25">
      <c r="A19" s="172" t="s">
        <v>371</v>
      </c>
      <c r="B19" s="25"/>
      <c r="C19" s="173">
        <v>0</v>
      </c>
      <c r="D19" s="140">
        <v>4.6710000000000003</v>
      </c>
      <c r="E19" s="141">
        <v>0.69499999999999995</v>
      </c>
      <c r="F19" s="142">
        <v>0.10199999999999999</v>
      </c>
      <c r="G19" s="174">
        <v>11.03</v>
      </c>
      <c r="H19" s="174">
        <v>2.09</v>
      </c>
      <c r="I19" s="180">
        <v>3.15</v>
      </c>
      <c r="J19" s="41">
        <v>0.13700000000000001</v>
      </c>
    </row>
    <row r="20" spans="1:10" ht="27.75" customHeight="1" x14ac:dyDescent="0.25">
      <c r="A20" s="172" t="s">
        <v>372</v>
      </c>
      <c r="B20" s="25"/>
      <c r="C20" s="181" t="s">
        <v>124</v>
      </c>
      <c r="D20" s="143">
        <v>11.24</v>
      </c>
      <c r="E20" s="144">
        <v>2.3119999999999998</v>
      </c>
      <c r="F20" s="142">
        <v>1.7410000000000001</v>
      </c>
      <c r="G20" s="175"/>
      <c r="H20" s="175"/>
      <c r="I20" s="179"/>
      <c r="J20" s="42"/>
    </row>
    <row r="21" spans="1:10" ht="27.75" customHeight="1" x14ac:dyDescent="0.25">
      <c r="A21" s="172" t="s">
        <v>373</v>
      </c>
      <c r="B21" s="25"/>
      <c r="C21" s="181" t="s">
        <v>127</v>
      </c>
      <c r="D21" s="140">
        <v>-6.774</v>
      </c>
      <c r="E21" s="141">
        <v>-1.089</v>
      </c>
      <c r="F21" s="142">
        <v>-0.159</v>
      </c>
      <c r="G21" s="174">
        <v>0</v>
      </c>
      <c r="H21" s="175"/>
      <c r="I21" s="179"/>
      <c r="J21" s="42"/>
    </row>
    <row r="22" spans="1:10" ht="27.75" customHeight="1" x14ac:dyDescent="0.25">
      <c r="A22" s="172" t="s">
        <v>374</v>
      </c>
      <c r="B22" s="25"/>
      <c r="C22" s="181" t="s">
        <v>127</v>
      </c>
      <c r="D22" s="140">
        <v>-6.774</v>
      </c>
      <c r="E22" s="141">
        <v>-1.089</v>
      </c>
      <c r="F22" s="142">
        <v>-0.159</v>
      </c>
      <c r="G22" s="174">
        <v>0</v>
      </c>
      <c r="H22" s="175"/>
      <c r="I22" s="179"/>
      <c r="J22" s="41">
        <v>0.16300000000000001</v>
      </c>
    </row>
    <row r="23" spans="1:10" ht="27.75" customHeight="1" x14ac:dyDescent="0.25">
      <c r="A23" s="176" t="s">
        <v>375</v>
      </c>
      <c r="B23" s="25"/>
      <c r="C23" s="181" t="s">
        <v>477</v>
      </c>
      <c r="D23" s="140">
        <v>4.1500000000000004</v>
      </c>
      <c r="E23" s="141">
        <v>0.85</v>
      </c>
      <c r="F23" s="142">
        <v>0.31</v>
      </c>
      <c r="G23" s="174">
        <v>2.02</v>
      </c>
      <c r="H23" s="175"/>
      <c r="I23" s="179"/>
      <c r="J23" s="42"/>
    </row>
    <row r="24" spans="1:10" ht="27.75" customHeight="1" x14ac:dyDescent="0.25">
      <c r="A24" s="176" t="s">
        <v>376</v>
      </c>
      <c r="B24" s="25"/>
      <c r="C24" s="315">
        <v>2</v>
      </c>
      <c r="D24" s="140">
        <v>4.1500000000000004</v>
      </c>
      <c r="E24" s="141">
        <v>0.85</v>
      </c>
      <c r="F24" s="142">
        <v>0.31</v>
      </c>
      <c r="G24" s="175"/>
      <c r="H24" s="175"/>
      <c r="I24" s="179"/>
      <c r="J24" s="42"/>
    </row>
    <row r="25" spans="1:10" ht="27.75" customHeight="1" x14ac:dyDescent="0.25">
      <c r="A25" s="176" t="s">
        <v>377</v>
      </c>
      <c r="B25" s="25"/>
      <c r="C25" s="181" t="s">
        <v>167</v>
      </c>
      <c r="D25" s="140">
        <v>4.633</v>
      </c>
      <c r="E25" s="141">
        <v>0.92800000000000005</v>
      </c>
      <c r="F25" s="142">
        <v>0.32100000000000001</v>
      </c>
      <c r="G25" s="174">
        <v>2.02</v>
      </c>
      <c r="H25" s="175"/>
      <c r="I25" s="179"/>
      <c r="J25" s="42"/>
    </row>
    <row r="26" spans="1:10" ht="27.75" customHeight="1" x14ac:dyDescent="0.25">
      <c r="A26" s="176" t="s">
        <v>378</v>
      </c>
      <c r="B26" s="25"/>
      <c r="C26" s="315">
        <v>4</v>
      </c>
      <c r="D26" s="140">
        <v>4.633</v>
      </c>
      <c r="E26" s="141">
        <v>0.92800000000000005</v>
      </c>
      <c r="F26" s="142">
        <v>0.32100000000000001</v>
      </c>
      <c r="G26" s="175"/>
      <c r="H26" s="175"/>
      <c r="I26" s="179"/>
      <c r="J26" s="42"/>
    </row>
    <row r="27" spans="1:10" ht="27.75" customHeight="1" x14ac:dyDescent="0.25">
      <c r="A27" s="176" t="s">
        <v>379</v>
      </c>
      <c r="B27" s="25"/>
      <c r="C27" s="181">
        <v>0</v>
      </c>
      <c r="D27" s="140">
        <v>3.51</v>
      </c>
      <c r="E27" s="141">
        <v>0.70799999999999996</v>
      </c>
      <c r="F27" s="142">
        <v>0.28999999999999998</v>
      </c>
      <c r="G27" s="174">
        <v>7.81</v>
      </c>
      <c r="H27" s="174">
        <v>1.47</v>
      </c>
      <c r="I27" s="180">
        <v>2.2200000000000002</v>
      </c>
      <c r="J27" s="41">
        <v>9.7000000000000003E-2</v>
      </c>
    </row>
    <row r="28" spans="1:10" ht="27.75" customHeight="1" x14ac:dyDescent="0.25">
      <c r="A28" s="176" t="s">
        <v>380</v>
      </c>
      <c r="B28" s="25"/>
      <c r="C28" s="181">
        <v>0</v>
      </c>
      <c r="D28" s="140">
        <v>4.4779999999999998</v>
      </c>
      <c r="E28" s="141">
        <v>0.90900000000000003</v>
      </c>
      <c r="F28" s="142">
        <v>0.43</v>
      </c>
      <c r="G28" s="174">
        <v>39.380000000000003</v>
      </c>
      <c r="H28" s="174">
        <v>2.39</v>
      </c>
      <c r="I28" s="180">
        <v>4.12</v>
      </c>
      <c r="J28" s="41">
        <v>0.12</v>
      </c>
    </row>
    <row r="29" spans="1:10" ht="27.75" customHeight="1" x14ac:dyDescent="0.25">
      <c r="A29" s="176" t="s">
        <v>381</v>
      </c>
      <c r="B29" s="25"/>
      <c r="C29" s="181">
        <v>0</v>
      </c>
      <c r="D29" s="140">
        <v>3.8140000000000001</v>
      </c>
      <c r="E29" s="141">
        <v>0.80200000000000005</v>
      </c>
      <c r="F29" s="142">
        <v>0.46899999999999997</v>
      </c>
      <c r="G29" s="174">
        <v>102.19</v>
      </c>
      <c r="H29" s="174">
        <v>2.7</v>
      </c>
      <c r="I29" s="180">
        <v>4.97</v>
      </c>
      <c r="J29" s="41">
        <v>9.5000000000000001E-2</v>
      </c>
    </row>
    <row r="30" spans="1:10" ht="27.75" customHeight="1" x14ac:dyDescent="0.25">
      <c r="A30" s="176" t="s">
        <v>382</v>
      </c>
      <c r="B30" s="25"/>
      <c r="C30" s="181">
        <v>0</v>
      </c>
      <c r="D30" s="140">
        <v>3.2919999999999998</v>
      </c>
      <c r="E30" s="141">
        <v>0.49</v>
      </c>
      <c r="F30" s="142">
        <v>7.1999999999999995E-2</v>
      </c>
      <c r="G30" s="174">
        <v>7.81</v>
      </c>
      <c r="H30" s="174">
        <v>1.47</v>
      </c>
      <c r="I30" s="180">
        <v>2.2200000000000002</v>
      </c>
      <c r="J30" s="41">
        <v>9.7000000000000003E-2</v>
      </c>
    </row>
    <row r="31" spans="1:10" ht="27.75" customHeight="1" x14ac:dyDescent="0.25">
      <c r="A31" s="176" t="s">
        <v>383</v>
      </c>
      <c r="B31" s="25"/>
      <c r="C31" s="181">
        <v>0</v>
      </c>
      <c r="D31" s="140">
        <v>4.133</v>
      </c>
      <c r="E31" s="141">
        <v>0.56299999999999994</v>
      </c>
      <c r="F31" s="142">
        <v>8.4000000000000005E-2</v>
      </c>
      <c r="G31" s="174">
        <v>39.380000000000003</v>
      </c>
      <c r="H31" s="174">
        <v>2.39</v>
      </c>
      <c r="I31" s="180">
        <v>4.12</v>
      </c>
      <c r="J31" s="41">
        <v>0.12</v>
      </c>
    </row>
    <row r="32" spans="1:10" ht="27.75" customHeight="1" x14ac:dyDescent="0.25">
      <c r="A32" s="176" t="s">
        <v>384</v>
      </c>
      <c r="B32" s="25"/>
      <c r="C32" s="181">
        <v>0</v>
      </c>
      <c r="D32" s="140">
        <v>3.4060000000000001</v>
      </c>
      <c r="E32" s="141">
        <v>0.39400000000000002</v>
      </c>
      <c r="F32" s="142">
        <v>0.06</v>
      </c>
      <c r="G32" s="174">
        <v>102.19</v>
      </c>
      <c r="H32" s="174">
        <v>2.7</v>
      </c>
      <c r="I32" s="180">
        <v>4.97</v>
      </c>
      <c r="J32" s="41">
        <v>9.5000000000000001E-2</v>
      </c>
    </row>
    <row r="33" spans="1:10" ht="27.75" customHeight="1" x14ac:dyDescent="0.25">
      <c r="A33" s="176" t="s">
        <v>385</v>
      </c>
      <c r="B33" s="25"/>
      <c r="C33" s="181" t="s">
        <v>124</v>
      </c>
      <c r="D33" s="143">
        <v>7.92</v>
      </c>
      <c r="E33" s="144">
        <v>1.629</v>
      </c>
      <c r="F33" s="142">
        <v>1.2270000000000001</v>
      </c>
      <c r="G33" s="175"/>
      <c r="H33" s="175"/>
      <c r="I33" s="179"/>
      <c r="J33" s="42"/>
    </row>
    <row r="34" spans="1:10" ht="27.75" customHeight="1" x14ac:dyDescent="0.25">
      <c r="A34" s="176" t="s">
        <v>386</v>
      </c>
      <c r="B34" s="25"/>
      <c r="C34" s="181" t="s">
        <v>127</v>
      </c>
      <c r="D34" s="140">
        <v>-6.774</v>
      </c>
      <c r="E34" s="141">
        <v>-1.089</v>
      </c>
      <c r="F34" s="142">
        <v>-0.159</v>
      </c>
      <c r="G34" s="174">
        <v>0</v>
      </c>
      <c r="H34" s="175"/>
      <c r="I34" s="179"/>
      <c r="J34" s="42"/>
    </row>
    <row r="35" spans="1:10" ht="27.75" customHeight="1" x14ac:dyDescent="0.25">
      <c r="A35" s="176" t="s">
        <v>387</v>
      </c>
      <c r="B35" s="25"/>
      <c r="C35" s="181" t="s">
        <v>127</v>
      </c>
      <c r="D35" s="140">
        <v>-5.5990000000000002</v>
      </c>
      <c r="E35" s="141">
        <v>-0.84699999999999998</v>
      </c>
      <c r="F35" s="142">
        <v>-0.124</v>
      </c>
      <c r="G35" s="174">
        <v>0</v>
      </c>
      <c r="H35" s="175"/>
      <c r="I35" s="179"/>
      <c r="J35" s="42"/>
    </row>
    <row r="36" spans="1:10" ht="27.75" customHeight="1" x14ac:dyDescent="0.25">
      <c r="A36" s="176" t="s">
        <v>388</v>
      </c>
      <c r="B36" s="25"/>
      <c r="C36" s="181">
        <v>0</v>
      </c>
      <c r="D36" s="140">
        <v>-6.774</v>
      </c>
      <c r="E36" s="141">
        <v>-1.089</v>
      </c>
      <c r="F36" s="142">
        <v>-0.159</v>
      </c>
      <c r="G36" s="174">
        <v>0</v>
      </c>
      <c r="H36" s="175"/>
      <c r="I36" s="179"/>
      <c r="J36" s="41">
        <v>0.16300000000000001</v>
      </c>
    </row>
    <row r="37" spans="1:10" ht="27.75" customHeight="1" x14ac:dyDescent="0.25">
      <c r="A37" s="176" t="s">
        <v>389</v>
      </c>
      <c r="B37" s="25"/>
      <c r="C37" s="181">
        <v>0</v>
      </c>
      <c r="D37" s="140">
        <v>-5.5990000000000002</v>
      </c>
      <c r="E37" s="141">
        <v>-0.84699999999999998</v>
      </c>
      <c r="F37" s="142">
        <v>-0.124</v>
      </c>
      <c r="G37" s="174">
        <v>0</v>
      </c>
      <c r="H37" s="175"/>
      <c r="I37" s="179"/>
      <c r="J37" s="41">
        <v>0.14199999999999999</v>
      </c>
    </row>
    <row r="38" spans="1:10" ht="27.75" customHeight="1" x14ac:dyDescent="0.25">
      <c r="A38" s="176" t="s">
        <v>390</v>
      </c>
      <c r="B38" s="25"/>
      <c r="C38" s="181">
        <v>0</v>
      </c>
      <c r="D38" s="140">
        <v>-4.2519999999999998</v>
      </c>
      <c r="E38" s="141">
        <v>-0.55800000000000005</v>
      </c>
      <c r="F38" s="142">
        <v>-8.4000000000000005E-2</v>
      </c>
      <c r="G38" s="174">
        <v>0</v>
      </c>
      <c r="H38" s="175"/>
      <c r="I38" s="179"/>
      <c r="J38" s="41">
        <v>0.11700000000000001</v>
      </c>
    </row>
    <row r="39" spans="1:10" ht="27.75" customHeight="1" x14ac:dyDescent="0.25">
      <c r="A39" s="172" t="s">
        <v>391</v>
      </c>
      <c r="B39" s="25"/>
      <c r="C39" s="181" t="s">
        <v>477</v>
      </c>
      <c r="D39" s="140">
        <v>3.3519999999999999</v>
      </c>
      <c r="E39" s="141">
        <v>0.68700000000000006</v>
      </c>
      <c r="F39" s="142">
        <v>0.25</v>
      </c>
      <c r="G39" s="174">
        <v>1.66</v>
      </c>
      <c r="H39" s="175"/>
      <c r="I39" s="179"/>
      <c r="J39" s="42"/>
    </row>
    <row r="40" spans="1:10" ht="27.75" customHeight="1" x14ac:dyDescent="0.25">
      <c r="A40" s="172" t="s">
        <v>392</v>
      </c>
      <c r="B40" s="25"/>
      <c r="C40" s="315">
        <v>2</v>
      </c>
      <c r="D40" s="140">
        <v>3.3519999999999999</v>
      </c>
      <c r="E40" s="141">
        <v>0.68700000000000006</v>
      </c>
      <c r="F40" s="142">
        <v>0.25</v>
      </c>
      <c r="G40" s="175"/>
      <c r="H40" s="175"/>
      <c r="I40" s="179"/>
      <c r="J40" s="42"/>
    </row>
    <row r="41" spans="1:10" ht="27.75" customHeight="1" x14ac:dyDescent="0.25">
      <c r="A41" s="172" t="s">
        <v>393</v>
      </c>
      <c r="B41" s="25"/>
      <c r="C41" s="181" t="s">
        <v>167</v>
      </c>
      <c r="D41" s="140">
        <v>3.742</v>
      </c>
      <c r="E41" s="141">
        <v>0.749</v>
      </c>
      <c r="F41" s="142">
        <v>0.26</v>
      </c>
      <c r="G41" s="174">
        <v>1.66</v>
      </c>
      <c r="H41" s="175"/>
      <c r="I41" s="179"/>
      <c r="J41" s="42"/>
    </row>
    <row r="42" spans="1:10" ht="27.75" customHeight="1" x14ac:dyDescent="0.25">
      <c r="A42" s="172" t="s">
        <v>394</v>
      </c>
      <c r="B42" s="25"/>
      <c r="C42" s="315">
        <v>4</v>
      </c>
      <c r="D42" s="140">
        <v>3.742</v>
      </c>
      <c r="E42" s="141">
        <v>0.749</v>
      </c>
      <c r="F42" s="142">
        <v>0.26</v>
      </c>
      <c r="G42" s="175"/>
      <c r="H42" s="175"/>
      <c r="I42" s="179"/>
      <c r="J42" s="42"/>
    </row>
    <row r="43" spans="1:10" ht="27.75" customHeight="1" x14ac:dyDescent="0.25">
      <c r="A43" s="172" t="s">
        <v>395</v>
      </c>
      <c r="B43" s="25"/>
      <c r="C43" s="181">
        <v>0</v>
      </c>
      <c r="D43" s="140">
        <v>2.835</v>
      </c>
      <c r="E43" s="141">
        <v>0.57199999999999995</v>
      </c>
      <c r="F43" s="142">
        <v>0.23400000000000001</v>
      </c>
      <c r="G43" s="174">
        <v>6.33</v>
      </c>
      <c r="H43" s="174">
        <v>1.19</v>
      </c>
      <c r="I43" s="180">
        <v>1.79</v>
      </c>
      <c r="J43" s="41">
        <v>7.8E-2</v>
      </c>
    </row>
    <row r="44" spans="1:10" ht="27.75" customHeight="1" x14ac:dyDescent="0.25">
      <c r="A44" s="172" t="s">
        <v>396</v>
      </c>
      <c r="B44" s="25"/>
      <c r="C44" s="181">
        <v>0</v>
      </c>
      <c r="D44" s="140">
        <v>3.5449999999999999</v>
      </c>
      <c r="E44" s="141">
        <v>0.72</v>
      </c>
      <c r="F44" s="142">
        <v>0.34</v>
      </c>
      <c r="G44" s="174">
        <v>31.2</v>
      </c>
      <c r="H44" s="174">
        <v>1.9</v>
      </c>
      <c r="I44" s="180">
        <v>3.26</v>
      </c>
      <c r="J44" s="41">
        <v>9.5000000000000001E-2</v>
      </c>
    </row>
    <row r="45" spans="1:10" ht="27.75" customHeight="1" x14ac:dyDescent="0.25">
      <c r="A45" s="172" t="s">
        <v>397</v>
      </c>
      <c r="B45" s="25"/>
      <c r="C45" s="181">
        <v>0</v>
      </c>
      <c r="D45" s="140">
        <v>2.988</v>
      </c>
      <c r="E45" s="141">
        <v>0.629</v>
      </c>
      <c r="F45" s="142">
        <v>0.36699999999999999</v>
      </c>
      <c r="G45" s="174">
        <v>80.08</v>
      </c>
      <c r="H45" s="174">
        <v>2.11</v>
      </c>
      <c r="I45" s="180">
        <v>3.89</v>
      </c>
      <c r="J45" s="41">
        <v>7.4999999999999997E-2</v>
      </c>
    </row>
    <row r="46" spans="1:10" ht="27.75" customHeight="1" x14ac:dyDescent="0.25">
      <c r="A46" s="172" t="s">
        <v>398</v>
      </c>
      <c r="B46" s="25"/>
      <c r="C46" s="181">
        <v>0</v>
      </c>
      <c r="D46" s="140">
        <v>2.6589999999999998</v>
      </c>
      <c r="E46" s="141">
        <v>0.39500000000000002</v>
      </c>
      <c r="F46" s="142">
        <v>5.8000000000000003E-2</v>
      </c>
      <c r="G46" s="174">
        <v>6.33</v>
      </c>
      <c r="H46" s="174">
        <v>1.19</v>
      </c>
      <c r="I46" s="180">
        <v>1.79</v>
      </c>
      <c r="J46" s="41">
        <v>7.8E-2</v>
      </c>
    </row>
    <row r="47" spans="1:10" ht="27.75" customHeight="1" x14ac:dyDescent="0.25">
      <c r="A47" s="172" t="s">
        <v>399</v>
      </c>
      <c r="B47" s="25"/>
      <c r="C47" s="181">
        <v>0</v>
      </c>
      <c r="D47" s="140">
        <v>3.2719999999999998</v>
      </c>
      <c r="E47" s="141">
        <v>0.44600000000000001</v>
      </c>
      <c r="F47" s="142">
        <v>6.7000000000000004E-2</v>
      </c>
      <c r="G47" s="174">
        <v>31.2</v>
      </c>
      <c r="H47" s="174">
        <v>1.9</v>
      </c>
      <c r="I47" s="180">
        <v>3.26</v>
      </c>
      <c r="J47" s="41">
        <v>9.5000000000000001E-2</v>
      </c>
    </row>
    <row r="48" spans="1:10" ht="27.75" customHeight="1" x14ac:dyDescent="0.25">
      <c r="A48" s="172" t="s">
        <v>400</v>
      </c>
      <c r="B48" s="25"/>
      <c r="C48" s="181">
        <v>0</v>
      </c>
      <c r="D48" s="140">
        <v>2.6680000000000001</v>
      </c>
      <c r="E48" s="141">
        <v>0.309</v>
      </c>
      <c r="F48" s="142">
        <v>4.7E-2</v>
      </c>
      <c r="G48" s="174">
        <v>80.08</v>
      </c>
      <c r="H48" s="174">
        <v>2.11</v>
      </c>
      <c r="I48" s="180">
        <v>3.89</v>
      </c>
      <c r="J48" s="41">
        <v>7.4999999999999997E-2</v>
      </c>
    </row>
    <row r="49" spans="1:10" ht="27.75" customHeight="1" x14ac:dyDescent="0.25">
      <c r="A49" s="172" t="s">
        <v>401</v>
      </c>
      <c r="B49" s="25"/>
      <c r="C49" s="181" t="s">
        <v>124</v>
      </c>
      <c r="D49" s="143">
        <v>6.3979999999999997</v>
      </c>
      <c r="E49" s="144">
        <v>1.3160000000000001</v>
      </c>
      <c r="F49" s="142">
        <v>0.99099999999999999</v>
      </c>
      <c r="G49" s="175"/>
      <c r="H49" s="175"/>
      <c r="I49" s="179"/>
      <c r="J49" s="42"/>
    </row>
    <row r="50" spans="1:10" ht="27.75" customHeight="1" x14ac:dyDescent="0.25">
      <c r="A50" s="172" t="s">
        <v>402</v>
      </c>
      <c r="B50" s="25"/>
      <c r="C50" s="181" t="s">
        <v>127</v>
      </c>
      <c r="D50" s="140">
        <v>-3.84</v>
      </c>
      <c r="E50" s="141">
        <v>-0.61699999999999999</v>
      </c>
      <c r="F50" s="142">
        <v>-0.09</v>
      </c>
      <c r="G50" s="174">
        <v>0</v>
      </c>
      <c r="H50" s="175"/>
      <c r="I50" s="179"/>
      <c r="J50" s="42"/>
    </row>
    <row r="51" spans="1:10" ht="27.75" customHeight="1" x14ac:dyDescent="0.25">
      <c r="A51" s="172" t="s">
        <v>403</v>
      </c>
      <c r="B51" s="25"/>
      <c r="C51" s="181" t="s">
        <v>127</v>
      </c>
      <c r="D51" s="140">
        <v>-3.714</v>
      </c>
      <c r="E51" s="141">
        <v>-0.56200000000000006</v>
      </c>
      <c r="F51" s="142">
        <v>-8.2000000000000003E-2</v>
      </c>
      <c r="G51" s="174">
        <v>0</v>
      </c>
      <c r="H51" s="175"/>
      <c r="I51" s="179"/>
      <c r="J51" s="42"/>
    </row>
    <row r="52" spans="1:10" ht="27.75" customHeight="1" x14ac:dyDescent="0.25">
      <c r="A52" s="172" t="s">
        <v>404</v>
      </c>
      <c r="B52" s="25"/>
      <c r="C52" s="181">
        <v>0</v>
      </c>
      <c r="D52" s="140">
        <v>-3.84</v>
      </c>
      <c r="E52" s="141">
        <v>-0.61699999999999999</v>
      </c>
      <c r="F52" s="142">
        <v>-0.09</v>
      </c>
      <c r="G52" s="174">
        <v>0</v>
      </c>
      <c r="H52" s="175"/>
      <c r="I52" s="179"/>
      <c r="J52" s="41">
        <v>9.2999999999999999E-2</v>
      </c>
    </row>
    <row r="53" spans="1:10" ht="27.75" customHeight="1" x14ac:dyDescent="0.25">
      <c r="A53" s="172" t="s">
        <v>405</v>
      </c>
      <c r="B53" s="25"/>
      <c r="C53" s="181">
        <v>0</v>
      </c>
      <c r="D53" s="140">
        <v>-3.714</v>
      </c>
      <c r="E53" s="141">
        <v>-0.56200000000000006</v>
      </c>
      <c r="F53" s="142">
        <v>-8.2000000000000003E-2</v>
      </c>
      <c r="G53" s="174">
        <v>0</v>
      </c>
      <c r="H53" s="175"/>
      <c r="I53" s="179"/>
      <c r="J53" s="41">
        <v>9.4E-2</v>
      </c>
    </row>
    <row r="54" spans="1:10" ht="27.75" customHeight="1" x14ac:dyDescent="0.25">
      <c r="A54" s="172" t="s">
        <v>406</v>
      </c>
      <c r="B54" s="25"/>
      <c r="C54" s="181">
        <v>0</v>
      </c>
      <c r="D54" s="140">
        <v>-4.2519999999999998</v>
      </c>
      <c r="E54" s="141">
        <v>-0.55800000000000005</v>
      </c>
      <c r="F54" s="142">
        <v>-8.4000000000000005E-2</v>
      </c>
      <c r="G54" s="174">
        <v>8.11</v>
      </c>
      <c r="H54" s="175"/>
      <c r="I54" s="179"/>
      <c r="J54" s="41">
        <v>0.11700000000000001</v>
      </c>
    </row>
    <row r="55" spans="1:10" ht="27.75" customHeight="1" x14ac:dyDescent="0.25">
      <c r="A55" s="172" t="s">
        <v>407</v>
      </c>
      <c r="B55" s="25"/>
      <c r="C55" s="181" t="s">
        <v>477</v>
      </c>
      <c r="D55" s="140">
        <v>2.653</v>
      </c>
      <c r="E55" s="141">
        <v>0.54300000000000004</v>
      </c>
      <c r="F55" s="142">
        <v>0.19800000000000001</v>
      </c>
      <c r="G55" s="174">
        <v>1.35</v>
      </c>
      <c r="H55" s="175"/>
      <c r="I55" s="179"/>
      <c r="J55" s="42"/>
    </row>
    <row r="56" spans="1:10" ht="27.75" customHeight="1" x14ac:dyDescent="0.25">
      <c r="A56" s="172" t="s">
        <v>408</v>
      </c>
      <c r="B56" s="25"/>
      <c r="C56" s="315">
        <v>2</v>
      </c>
      <c r="D56" s="140">
        <v>2.653</v>
      </c>
      <c r="E56" s="141">
        <v>0.54300000000000004</v>
      </c>
      <c r="F56" s="142">
        <v>0.19800000000000001</v>
      </c>
      <c r="G56" s="175"/>
      <c r="H56" s="175"/>
      <c r="I56" s="179"/>
      <c r="J56" s="42"/>
    </row>
    <row r="57" spans="1:10" ht="27.75" customHeight="1" x14ac:dyDescent="0.25">
      <c r="A57" s="172" t="s">
        <v>409</v>
      </c>
      <c r="B57" s="25"/>
      <c r="C57" s="181" t="s">
        <v>167</v>
      </c>
      <c r="D57" s="140">
        <v>2.9620000000000002</v>
      </c>
      <c r="E57" s="141">
        <v>0.59299999999999997</v>
      </c>
      <c r="F57" s="142">
        <v>0.20499999999999999</v>
      </c>
      <c r="G57" s="174">
        <v>1.34</v>
      </c>
      <c r="H57" s="175"/>
      <c r="I57" s="179"/>
      <c r="J57" s="42"/>
    </row>
    <row r="58" spans="1:10" ht="27.75" customHeight="1" x14ac:dyDescent="0.25">
      <c r="A58" s="172" t="s">
        <v>410</v>
      </c>
      <c r="B58" s="25"/>
      <c r="C58" s="315">
        <v>4</v>
      </c>
      <c r="D58" s="140">
        <v>2.9620000000000002</v>
      </c>
      <c r="E58" s="141">
        <v>0.59299999999999997</v>
      </c>
      <c r="F58" s="142">
        <v>0.20499999999999999</v>
      </c>
      <c r="G58" s="175"/>
      <c r="H58" s="175"/>
      <c r="I58" s="179"/>
      <c r="J58" s="42"/>
    </row>
    <row r="59" spans="1:10" ht="27.75" customHeight="1" x14ac:dyDescent="0.25">
      <c r="A59" s="172" t="s">
        <v>411</v>
      </c>
      <c r="B59" s="25"/>
      <c r="C59" s="181">
        <v>0</v>
      </c>
      <c r="D59" s="140">
        <v>2.2440000000000002</v>
      </c>
      <c r="E59" s="141">
        <v>0.45200000000000001</v>
      </c>
      <c r="F59" s="142">
        <v>0.185</v>
      </c>
      <c r="G59" s="174">
        <v>5.04</v>
      </c>
      <c r="H59" s="174">
        <v>0.94</v>
      </c>
      <c r="I59" s="180">
        <v>1.42</v>
      </c>
      <c r="J59" s="41">
        <v>6.2E-2</v>
      </c>
    </row>
    <row r="60" spans="1:10" ht="27.75" customHeight="1" x14ac:dyDescent="0.25">
      <c r="A60" s="172" t="s">
        <v>412</v>
      </c>
      <c r="B60" s="25"/>
      <c r="C60" s="181">
        <v>0</v>
      </c>
      <c r="D60" s="140">
        <v>2.806</v>
      </c>
      <c r="E60" s="141">
        <v>0.56999999999999995</v>
      </c>
      <c r="F60" s="142">
        <v>0.26900000000000002</v>
      </c>
      <c r="G60" s="174">
        <v>24.73</v>
      </c>
      <c r="H60" s="174">
        <v>1.5</v>
      </c>
      <c r="I60" s="180">
        <v>2.58</v>
      </c>
      <c r="J60" s="41">
        <v>7.4999999999999997E-2</v>
      </c>
    </row>
    <row r="61" spans="1:10" ht="27.75" customHeight="1" x14ac:dyDescent="0.25">
      <c r="A61" s="172" t="s">
        <v>413</v>
      </c>
      <c r="B61" s="25"/>
      <c r="C61" s="181">
        <v>0</v>
      </c>
      <c r="D61" s="140">
        <v>2.3650000000000002</v>
      </c>
      <c r="E61" s="141">
        <v>0.498</v>
      </c>
      <c r="F61" s="142">
        <v>0.29099999999999998</v>
      </c>
      <c r="G61" s="174">
        <v>63.41</v>
      </c>
      <c r="H61" s="174">
        <v>1.67</v>
      </c>
      <c r="I61" s="180">
        <v>3.08</v>
      </c>
      <c r="J61" s="41">
        <v>5.8999999999999997E-2</v>
      </c>
    </row>
    <row r="62" spans="1:10" ht="27.75" customHeight="1" x14ac:dyDescent="0.25">
      <c r="A62" s="172" t="s">
        <v>414</v>
      </c>
      <c r="B62" s="25"/>
      <c r="C62" s="181">
        <v>0</v>
      </c>
      <c r="D62" s="140">
        <v>2.105</v>
      </c>
      <c r="E62" s="141">
        <v>0.313</v>
      </c>
      <c r="F62" s="142">
        <v>4.5999999999999999E-2</v>
      </c>
      <c r="G62" s="174">
        <v>5.04</v>
      </c>
      <c r="H62" s="174">
        <v>0.94</v>
      </c>
      <c r="I62" s="180">
        <v>1.42</v>
      </c>
      <c r="J62" s="41">
        <v>6.2E-2</v>
      </c>
    </row>
    <row r="63" spans="1:10" ht="27.75" customHeight="1" x14ac:dyDescent="0.25">
      <c r="A63" s="172" t="s">
        <v>415</v>
      </c>
      <c r="B63" s="25"/>
      <c r="C63" s="181">
        <v>0</v>
      </c>
      <c r="D63" s="140">
        <v>2.589</v>
      </c>
      <c r="E63" s="141">
        <v>0.35299999999999998</v>
      </c>
      <c r="F63" s="142">
        <v>5.2999999999999999E-2</v>
      </c>
      <c r="G63" s="174">
        <v>24.73</v>
      </c>
      <c r="H63" s="174">
        <v>1.5</v>
      </c>
      <c r="I63" s="180">
        <v>2.58</v>
      </c>
      <c r="J63" s="41">
        <v>7.4999999999999997E-2</v>
      </c>
    </row>
    <row r="64" spans="1:10" ht="27.75" customHeight="1" x14ac:dyDescent="0.25">
      <c r="A64" s="172" t="s">
        <v>416</v>
      </c>
      <c r="B64" s="25"/>
      <c r="C64" s="181">
        <v>0</v>
      </c>
      <c r="D64" s="140">
        <v>2.1120000000000001</v>
      </c>
      <c r="E64" s="141">
        <v>0.24399999999999999</v>
      </c>
      <c r="F64" s="142">
        <v>3.6999999999999998E-2</v>
      </c>
      <c r="G64" s="174">
        <v>63.41</v>
      </c>
      <c r="H64" s="174">
        <v>1.67</v>
      </c>
      <c r="I64" s="180">
        <v>3.08</v>
      </c>
      <c r="J64" s="41">
        <v>5.8999999999999997E-2</v>
      </c>
    </row>
    <row r="65" spans="1:10" ht="27.75" customHeight="1" x14ac:dyDescent="0.25">
      <c r="A65" s="172" t="s">
        <v>417</v>
      </c>
      <c r="B65" s="25"/>
      <c r="C65" s="181" t="s">
        <v>124</v>
      </c>
      <c r="D65" s="143">
        <v>5.0640000000000001</v>
      </c>
      <c r="E65" s="144">
        <v>1.042</v>
      </c>
      <c r="F65" s="142">
        <v>0.78400000000000003</v>
      </c>
      <c r="G65" s="175"/>
      <c r="H65" s="175"/>
      <c r="I65" s="179"/>
      <c r="J65" s="42"/>
    </row>
    <row r="66" spans="1:10" ht="27.75" customHeight="1" x14ac:dyDescent="0.25">
      <c r="A66" s="172" t="s">
        <v>418</v>
      </c>
      <c r="B66" s="25"/>
      <c r="C66" s="181" t="s">
        <v>127</v>
      </c>
      <c r="D66" s="140">
        <v>-3.04</v>
      </c>
      <c r="E66" s="141">
        <v>-0.48899999999999999</v>
      </c>
      <c r="F66" s="142">
        <v>-7.0999999999999994E-2</v>
      </c>
      <c r="G66" s="174">
        <v>0</v>
      </c>
      <c r="H66" s="175"/>
      <c r="I66" s="179"/>
      <c r="J66" s="42"/>
    </row>
    <row r="67" spans="1:10" ht="27.75" customHeight="1" x14ac:dyDescent="0.25">
      <c r="A67" s="172" t="s">
        <v>419</v>
      </c>
      <c r="B67" s="25"/>
      <c r="C67" s="181" t="s">
        <v>127</v>
      </c>
      <c r="D67" s="140">
        <v>-2.94</v>
      </c>
      <c r="E67" s="141">
        <v>-0.44500000000000001</v>
      </c>
      <c r="F67" s="142">
        <v>-6.5000000000000002E-2</v>
      </c>
      <c r="G67" s="174">
        <v>0</v>
      </c>
      <c r="H67" s="175"/>
      <c r="I67" s="179"/>
      <c r="J67" s="42"/>
    </row>
    <row r="68" spans="1:10" ht="27.75" customHeight="1" x14ac:dyDescent="0.25">
      <c r="A68" s="172" t="s">
        <v>420</v>
      </c>
      <c r="B68" s="25"/>
      <c r="C68" s="181">
        <v>0</v>
      </c>
      <c r="D68" s="140">
        <v>-3.04</v>
      </c>
      <c r="E68" s="141">
        <v>-0.48899999999999999</v>
      </c>
      <c r="F68" s="142">
        <v>-7.0999999999999994E-2</v>
      </c>
      <c r="G68" s="174">
        <v>0</v>
      </c>
      <c r="H68" s="175"/>
      <c r="I68" s="179"/>
      <c r="J68" s="41">
        <v>7.2999999999999995E-2</v>
      </c>
    </row>
    <row r="69" spans="1:10" ht="27.75" customHeight="1" x14ac:dyDescent="0.25">
      <c r="A69" s="172" t="s">
        <v>421</v>
      </c>
      <c r="B69" s="25"/>
      <c r="C69" s="181">
        <v>0</v>
      </c>
      <c r="D69" s="140">
        <v>-2.94</v>
      </c>
      <c r="E69" s="141">
        <v>-0.44500000000000001</v>
      </c>
      <c r="F69" s="142">
        <v>-6.5000000000000002E-2</v>
      </c>
      <c r="G69" s="174">
        <v>0</v>
      </c>
      <c r="H69" s="175"/>
      <c r="I69" s="179"/>
      <c r="J69" s="41">
        <v>7.4999999999999997E-2</v>
      </c>
    </row>
    <row r="70" spans="1:10" ht="27.75" customHeight="1" x14ac:dyDescent="0.25">
      <c r="A70" s="172" t="s">
        <v>422</v>
      </c>
      <c r="B70" s="25"/>
      <c r="C70" s="181">
        <v>0</v>
      </c>
      <c r="D70" s="140">
        <v>-3.3650000000000002</v>
      </c>
      <c r="E70" s="141">
        <v>-0.442</v>
      </c>
      <c r="F70" s="142">
        <v>-6.6000000000000003E-2</v>
      </c>
      <c r="G70" s="174">
        <v>6.42</v>
      </c>
      <c r="H70" s="175"/>
      <c r="I70" s="179"/>
      <c r="J70" s="41">
        <v>9.1999999999999998E-2</v>
      </c>
    </row>
    <row r="71" spans="1:10" ht="27.75" customHeight="1" x14ac:dyDescent="0.25">
      <c r="A71" s="172" t="s">
        <v>423</v>
      </c>
      <c r="B71" s="25"/>
      <c r="C71" s="181" t="s">
        <v>477</v>
      </c>
      <c r="D71" s="140">
        <v>2.2170000000000001</v>
      </c>
      <c r="E71" s="141">
        <v>0.45400000000000001</v>
      </c>
      <c r="F71" s="142">
        <v>0.16600000000000001</v>
      </c>
      <c r="G71" s="174">
        <v>1.1499999999999999</v>
      </c>
      <c r="H71" s="175"/>
      <c r="I71" s="179"/>
      <c r="J71" s="42"/>
    </row>
    <row r="72" spans="1:10" ht="27.75" customHeight="1" x14ac:dyDescent="0.25">
      <c r="A72" s="172" t="s">
        <v>424</v>
      </c>
      <c r="B72" s="25"/>
      <c r="C72" s="315">
        <v>2</v>
      </c>
      <c r="D72" s="140">
        <v>2.2170000000000001</v>
      </c>
      <c r="E72" s="141">
        <v>0.45400000000000001</v>
      </c>
      <c r="F72" s="142">
        <v>0.16600000000000001</v>
      </c>
      <c r="G72" s="175"/>
      <c r="H72" s="175"/>
      <c r="I72" s="179"/>
      <c r="J72" s="42"/>
    </row>
    <row r="73" spans="1:10" ht="27.75" customHeight="1" x14ac:dyDescent="0.25">
      <c r="A73" s="172" t="s">
        <v>425</v>
      </c>
      <c r="B73" s="25"/>
      <c r="C73" s="181" t="s">
        <v>167</v>
      </c>
      <c r="D73" s="140">
        <v>2.4750000000000001</v>
      </c>
      <c r="E73" s="141">
        <v>0.496</v>
      </c>
      <c r="F73" s="142">
        <v>0.17199999999999999</v>
      </c>
      <c r="G73" s="174">
        <v>1.1399999999999999</v>
      </c>
      <c r="H73" s="175"/>
      <c r="I73" s="179"/>
      <c r="J73" s="42"/>
    </row>
    <row r="74" spans="1:10" ht="27.75" customHeight="1" x14ac:dyDescent="0.25">
      <c r="A74" s="172" t="s">
        <v>426</v>
      </c>
      <c r="B74" s="25"/>
      <c r="C74" s="315">
        <v>4</v>
      </c>
      <c r="D74" s="140">
        <v>2.4750000000000001</v>
      </c>
      <c r="E74" s="141">
        <v>0.496</v>
      </c>
      <c r="F74" s="142">
        <v>0.17199999999999999</v>
      </c>
      <c r="G74" s="175"/>
      <c r="H74" s="175"/>
      <c r="I74" s="179"/>
      <c r="J74" s="42"/>
    </row>
    <row r="75" spans="1:10" ht="27.75" customHeight="1" x14ac:dyDescent="0.25">
      <c r="A75" s="172" t="s">
        <v>427</v>
      </c>
      <c r="B75" s="25"/>
      <c r="C75" s="181">
        <v>0</v>
      </c>
      <c r="D75" s="140">
        <v>1.875</v>
      </c>
      <c r="E75" s="141">
        <v>0.378</v>
      </c>
      <c r="F75" s="142">
        <v>0.155</v>
      </c>
      <c r="G75" s="174">
        <v>4.2300000000000004</v>
      </c>
      <c r="H75" s="174">
        <v>0.79</v>
      </c>
      <c r="I75" s="180">
        <v>1.19</v>
      </c>
      <c r="J75" s="41">
        <v>5.1999999999999998E-2</v>
      </c>
    </row>
    <row r="76" spans="1:10" ht="27.75" customHeight="1" x14ac:dyDescent="0.25">
      <c r="A76" s="172" t="s">
        <v>428</v>
      </c>
      <c r="B76" s="25"/>
      <c r="C76" s="181">
        <v>0</v>
      </c>
      <c r="D76" s="140">
        <v>2.3450000000000002</v>
      </c>
      <c r="E76" s="141">
        <v>0.47599999999999998</v>
      </c>
      <c r="F76" s="142">
        <v>0.22500000000000001</v>
      </c>
      <c r="G76" s="174">
        <v>20.68</v>
      </c>
      <c r="H76" s="174">
        <v>1.25</v>
      </c>
      <c r="I76" s="180">
        <v>2.16</v>
      </c>
      <c r="J76" s="41">
        <v>6.3E-2</v>
      </c>
    </row>
    <row r="77" spans="1:10" ht="27.75" customHeight="1" x14ac:dyDescent="0.25">
      <c r="A77" s="172" t="s">
        <v>429</v>
      </c>
      <c r="B77" s="25"/>
      <c r="C77" s="181">
        <v>0</v>
      </c>
      <c r="D77" s="140">
        <v>1.976</v>
      </c>
      <c r="E77" s="141">
        <v>0.41599999999999998</v>
      </c>
      <c r="F77" s="142">
        <v>0.24299999999999999</v>
      </c>
      <c r="G77" s="174">
        <v>53.01</v>
      </c>
      <c r="H77" s="174">
        <v>1.4</v>
      </c>
      <c r="I77" s="180">
        <v>2.58</v>
      </c>
      <c r="J77" s="41">
        <v>4.9000000000000002E-2</v>
      </c>
    </row>
    <row r="78" spans="1:10" ht="27.75" customHeight="1" x14ac:dyDescent="0.25">
      <c r="A78" s="172" t="s">
        <v>430</v>
      </c>
      <c r="B78" s="25"/>
      <c r="C78" s="181">
        <v>0</v>
      </c>
      <c r="D78" s="140">
        <v>1.7589999999999999</v>
      </c>
      <c r="E78" s="141">
        <v>0.26200000000000001</v>
      </c>
      <c r="F78" s="142">
        <v>3.7999999999999999E-2</v>
      </c>
      <c r="G78" s="174">
        <v>4.2300000000000004</v>
      </c>
      <c r="H78" s="174">
        <v>0.79</v>
      </c>
      <c r="I78" s="180">
        <v>1.19</v>
      </c>
      <c r="J78" s="41">
        <v>5.1999999999999998E-2</v>
      </c>
    </row>
    <row r="79" spans="1:10" ht="27.75" customHeight="1" x14ac:dyDescent="0.25">
      <c r="A79" s="172" t="s">
        <v>431</v>
      </c>
      <c r="B79" s="25"/>
      <c r="C79" s="181">
        <v>0</v>
      </c>
      <c r="D79" s="140">
        <v>2.1640000000000001</v>
      </c>
      <c r="E79" s="141">
        <v>0.29499999999999998</v>
      </c>
      <c r="F79" s="142">
        <v>4.3999999999999997E-2</v>
      </c>
      <c r="G79" s="174">
        <v>20.68</v>
      </c>
      <c r="H79" s="174">
        <v>1.25</v>
      </c>
      <c r="I79" s="180">
        <v>2.16</v>
      </c>
      <c r="J79" s="41">
        <v>6.3E-2</v>
      </c>
    </row>
    <row r="80" spans="1:10" ht="27.75" customHeight="1" x14ac:dyDescent="0.25">
      <c r="A80" s="172" t="s">
        <v>432</v>
      </c>
      <c r="B80" s="25"/>
      <c r="C80" s="181">
        <v>0</v>
      </c>
      <c r="D80" s="140">
        <v>1.7649999999999999</v>
      </c>
      <c r="E80" s="141">
        <v>0.20399999999999999</v>
      </c>
      <c r="F80" s="142">
        <v>3.1E-2</v>
      </c>
      <c r="G80" s="174">
        <v>53.01</v>
      </c>
      <c r="H80" s="174">
        <v>1.4</v>
      </c>
      <c r="I80" s="180">
        <v>2.58</v>
      </c>
      <c r="J80" s="41">
        <v>4.9000000000000002E-2</v>
      </c>
    </row>
    <row r="81" spans="1:10" ht="27.75" customHeight="1" x14ac:dyDescent="0.25">
      <c r="A81" s="172" t="s">
        <v>433</v>
      </c>
      <c r="B81" s="25"/>
      <c r="C81" s="181" t="s">
        <v>124</v>
      </c>
      <c r="D81" s="143">
        <v>4.2320000000000002</v>
      </c>
      <c r="E81" s="144">
        <v>0.87</v>
      </c>
      <c r="F81" s="142">
        <v>0.65500000000000003</v>
      </c>
      <c r="G81" s="175"/>
      <c r="H81" s="175"/>
      <c r="I81" s="179"/>
      <c r="J81" s="42"/>
    </row>
    <row r="82" spans="1:10" ht="27.75" customHeight="1" x14ac:dyDescent="0.25">
      <c r="A82" s="172" t="s">
        <v>434</v>
      </c>
      <c r="B82" s="25"/>
      <c r="C82" s="181" t="s">
        <v>127</v>
      </c>
      <c r="D82" s="140">
        <v>-2.54</v>
      </c>
      <c r="E82" s="141">
        <v>-0.40799999999999997</v>
      </c>
      <c r="F82" s="142">
        <v>-5.8999999999999997E-2</v>
      </c>
      <c r="G82" s="174">
        <v>0</v>
      </c>
      <c r="H82" s="175"/>
      <c r="I82" s="179"/>
      <c r="J82" s="42"/>
    </row>
    <row r="83" spans="1:10" ht="27.75" customHeight="1" x14ac:dyDescent="0.25">
      <c r="A83" s="172" t="s">
        <v>435</v>
      </c>
      <c r="B83" s="25"/>
      <c r="C83" s="181" t="s">
        <v>127</v>
      </c>
      <c r="D83" s="140">
        <v>-2.4569999999999999</v>
      </c>
      <c r="E83" s="141">
        <v>-0.372</v>
      </c>
      <c r="F83" s="142">
        <v>-5.5E-2</v>
      </c>
      <c r="G83" s="174">
        <v>0</v>
      </c>
      <c r="H83" s="175"/>
      <c r="I83" s="179"/>
      <c r="J83" s="42"/>
    </row>
    <row r="84" spans="1:10" ht="27.75" customHeight="1" x14ac:dyDescent="0.25">
      <c r="A84" s="172" t="s">
        <v>436</v>
      </c>
      <c r="B84" s="25"/>
      <c r="C84" s="181">
        <v>0</v>
      </c>
      <c r="D84" s="140">
        <v>-2.54</v>
      </c>
      <c r="E84" s="141">
        <v>-0.40799999999999997</v>
      </c>
      <c r="F84" s="142">
        <v>-5.8999999999999997E-2</v>
      </c>
      <c r="G84" s="174">
        <v>0</v>
      </c>
      <c r="H84" s="175"/>
      <c r="I84" s="179"/>
      <c r="J84" s="41">
        <v>6.0999999999999999E-2</v>
      </c>
    </row>
    <row r="85" spans="1:10" ht="27.75" customHeight="1" x14ac:dyDescent="0.25">
      <c r="A85" s="172" t="s">
        <v>437</v>
      </c>
      <c r="B85" s="25"/>
      <c r="C85" s="181">
        <v>0</v>
      </c>
      <c r="D85" s="140">
        <v>-2.4569999999999999</v>
      </c>
      <c r="E85" s="141">
        <v>-0.372</v>
      </c>
      <c r="F85" s="142">
        <v>-5.5E-2</v>
      </c>
      <c r="G85" s="174">
        <v>0</v>
      </c>
      <c r="H85" s="175"/>
      <c r="I85" s="179"/>
      <c r="J85" s="41">
        <v>6.2E-2</v>
      </c>
    </row>
    <row r="86" spans="1:10" ht="27.75" customHeight="1" x14ac:dyDescent="0.25">
      <c r="A86" s="172" t="s">
        <v>438</v>
      </c>
      <c r="B86" s="25"/>
      <c r="C86" s="181">
        <v>0</v>
      </c>
      <c r="D86" s="140">
        <v>-2.8119999999999998</v>
      </c>
      <c r="E86" s="141">
        <v>-0.36899999999999999</v>
      </c>
      <c r="F86" s="142">
        <v>-5.5E-2</v>
      </c>
      <c r="G86" s="174">
        <v>5.37</v>
      </c>
      <c r="H86" s="175"/>
      <c r="I86" s="179"/>
      <c r="J86" s="41">
        <v>7.6999999999999999E-2</v>
      </c>
    </row>
    <row r="87" spans="1:10" ht="27.75" customHeight="1" x14ac:dyDescent="0.25">
      <c r="A87" s="172" t="s">
        <v>439</v>
      </c>
      <c r="B87" s="25"/>
      <c r="C87" s="181" t="s">
        <v>477</v>
      </c>
      <c r="D87" s="140">
        <v>1.67</v>
      </c>
      <c r="E87" s="141">
        <v>0.34200000000000003</v>
      </c>
      <c r="F87" s="142">
        <v>0.125</v>
      </c>
      <c r="G87" s="174">
        <v>0.9</v>
      </c>
      <c r="H87" s="175"/>
      <c r="I87" s="179"/>
      <c r="J87" s="42"/>
    </row>
    <row r="88" spans="1:10" ht="27.75" customHeight="1" x14ac:dyDescent="0.25">
      <c r="A88" s="172" t="s">
        <v>440</v>
      </c>
      <c r="B88" s="25"/>
      <c r="C88" s="315">
        <v>2</v>
      </c>
      <c r="D88" s="140">
        <v>1.67</v>
      </c>
      <c r="E88" s="141">
        <v>0.34200000000000003</v>
      </c>
      <c r="F88" s="142">
        <v>0.125</v>
      </c>
      <c r="G88" s="175"/>
      <c r="H88" s="175"/>
      <c r="I88" s="179"/>
      <c r="J88" s="42"/>
    </row>
    <row r="89" spans="1:10" ht="27.75" customHeight="1" x14ac:dyDescent="0.25">
      <c r="A89" s="172" t="s">
        <v>441</v>
      </c>
      <c r="B89" s="25"/>
      <c r="C89" s="181" t="s">
        <v>167</v>
      </c>
      <c r="D89" s="140">
        <v>1.8640000000000001</v>
      </c>
      <c r="E89" s="141">
        <v>0.373</v>
      </c>
      <c r="F89" s="142">
        <v>0.129</v>
      </c>
      <c r="G89" s="174">
        <v>0.89</v>
      </c>
      <c r="H89" s="175"/>
      <c r="I89" s="179"/>
      <c r="J89" s="42"/>
    </row>
    <row r="90" spans="1:10" ht="27.75" customHeight="1" x14ac:dyDescent="0.25">
      <c r="A90" s="172" t="s">
        <v>442</v>
      </c>
      <c r="B90" s="25"/>
      <c r="C90" s="315">
        <v>4</v>
      </c>
      <c r="D90" s="140">
        <v>1.8640000000000001</v>
      </c>
      <c r="E90" s="141">
        <v>0.373</v>
      </c>
      <c r="F90" s="142">
        <v>0.129</v>
      </c>
      <c r="G90" s="175"/>
      <c r="H90" s="175"/>
      <c r="I90" s="179"/>
      <c r="J90" s="42"/>
    </row>
    <row r="91" spans="1:10" ht="27.75" customHeight="1" x14ac:dyDescent="0.25">
      <c r="A91" s="172" t="s">
        <v>443</v>
      </c>
      <c r="B91" s="25"/>
      <c r="C91" s="181">
        <v>0</v>
      </c>
      <c r="D91" s="140">
        <v>1.413</v>
      </c>
      <c r="E91" s="141">
        <v>0.28499999999999998</v>
      </c>
      <c r="F91" s="142">
        <v>0.11700000000000001</v>
      </c>
      <c r="G91" s="174">
        <v>3.22</v>
      </c>
      <c r="H91" s="174">
        <v>0.59</v>
      </c>
      <c r="I91" s="180">
        <v>0.89</v>
      </c>
      <c r="J91" s="41">
        <v>3.9E-2</v>
      </c>
    </row>
    <row r="92" spans="1:10" ht="27.75" customHeight="1" x14ac:dyDescent="0.25">
      <c r="A92" s="172" t="s">
        <v>444</v>
      </c>
      <c r="B92" s="25"/>
      <c r="C92" s="181">
        <v>0</v>
      </c>
      <c r="D92" s="140">
        <v>1.766</v>
      </c>
      <c r="E92" s="141">
        <v>0.35899999999999999</v>
      </c>
      <c r="F92" s="142">
        <v>0.16900000000000001</v>
      </c>
      <c r="G92" s="174">
        <v>15.61</v>
      </c>
      <c r="H92" s="174">
        <v>0.94</v>
      </c>
      <c r="I92" s="180">
        <v>1.63</v>
      </c>
      <c r="J92" s="41">
        <v>4.7E-2</v>
      </c>
    </row>
    <row r="93" spans="1:10" ht="27.75" customHeight="1" x14ac:dyDescent="0.25">
      <c r="A93" s="172" t="s">
        <v>445</v>
      </c>
      <c r="B93" s="25"/>
      <c r="C93" s="181">
        <v>0</v>
      </c>
      <c r="D93" s="140">
        <v>1.4890000000000001</v>
      </c>
      <c r="E93" s="141">
        <v>0.313</v>
      </c>
      <c r="F93" s="142">
        <v>0.183</v>
      </c>
      <c r="G93" s="174">
        <v>39.97</v>
      </c>
      <c r="H93" s="174">
        <v>1.05</v>
      </c>
      <c r="I93" s="180">
        <v>1.94</v>
      </c>
      <c r="J93" s="41">
        <v>3.6999999999999998E-2</v>
      </c>
    </row>
    <row r="94" spans="1:10" ht="27.75" customHeight="1" x14ac:dyDescent="0.25">
      <c r="A94" s="172" t="s">
        <v>446</v>
      </c>
      <c r="B94" s="25"/>
      <c r="C94" s="181">
        <v>0</v>
      </c>
      <c r="D94" s="140">
        <v>1.325</v>
      </c>
      <c r="E94" s="141">
        <v>0.19700000000000001</v>
      </c>
      <c r="F94" s="142">
        <v>2.9000000000000001E-2</v>
      </c>
      <c r="G94" s="174">
        <v>3.22</v>
      </c>
      <c r="H94" s="174">
        <v>0.59</v>
      </c>
      <c r="I94" s="180">
        <v>0.89</v>
      </c>
      <c r="J94" s="41">
        <v>3.9E-2</v>
      </c>
    </row>
    <row r="95" spans="1:10" ht="27.75" customHeight="1" x14ac:dyDescent="0.25">
      <c r="A95" s="172" t="s">
        <v>447</v>
      </c>
      <c r="B95" s="25"/>
      <c r="C95" s="181">
        <v>0</v>
      </c>
      <c r="D95" s="140">
        <v>1.63</v>
      </c>
      <c r="E95" s="141">
        <v>0.222</v>
      </c>
      <c r="F95" s="142">
        <v>3.3000000000000002E-2</v>
      </c>
      <c r="G95" s="174">
        <v>15.61</v>
      </c>
      <c r="H95" s="174">
        <v>0.94</v>
      </c>
      <c r="I95" s="180">
        <v>1.63</v>
      </c>
      <c r="J95" s="41">
        <v>4.7E-2</v>
      </c>
    </row>
    <row r="96" spans="1:10" ht="27.75" customHeight="1" x14ac:dyDescent="0.25">
      <c r="A96" s="172" t="s">
        <v>448</v>
      </c>
      <c r="B96" s="25"/>
      <c r="C96" s="181">
        <v>0</v>
      </c>
      <c r="D96" s="140">
        <v>1.329</v>
      </c>
      <c r="E96" s="141">
        <v>0.154</v>
      </c>
      <c r="F96" s="142">
        <v>2.4E-2</v>
      </c>
      <c r="G96" s="174">
        <v>39.97</v>
      </c>
      <c r="H96" s="174">
        <v>1.05</v>
      </c>
      <c r="I96" s="180">
        <v>1.94</v>
      </c>
      <c r="J96" s="41">
        <v>3.6999999999999998E-2</v>
      </c>
    </row>
    <row r="97" spans="1:10" ht="27.75" customHeight="1" x14ac:dyDescent="0.25">
      <c r="A97" s="172" t="s">
        <v>449</v>
      </c>
      <c r="B97" s="25"/>
      <c r="C97" s="181" t="s">
        <v>124</v>
      </c>
      <c r="D97" s="143">
        <v>3.1880000000000002</v>
      </c>
      <c r="E97" s="144">
        <v>0.65600000000000003</v>
      </c>
      <c r="F97" s="142">
        <v>0.49399999999999999</v>
      </c>
      <c r="G97" s="175"/>
      <c r="H97" s="175"/>
      <c r="I97" s="179"/>
      <c r="J97" s="42"/>
    </row>
    <row r="98" spans="1:10" ht="27.75" customHeight="1" x14ac:dyDescent="0.25">
      <c r="A98" s="172" t="s">
        <v>450</v>
      </c>
      <c r="B98" s="25"/>
      <c r="C98" s="181" t="s">
        <v>127</v>
      </c>
      <c r="D98" s="140">
        <v>-1.913</v>
      </c>
      <c r="E98" s="141">
        <v>-0.308</v>
      </c>
      <c r="F98" s="142">
        <v>-4.4999999999999998E-2</v>
      </c>
      <c r="G98" s="174">
        <v>0</v>
      </c>
      <c r="H98" s="175"/>
      <c r="I98" s="179"/>
      <c r="J98" s="42"/>
    </row>
    <row r="99" spans="1:10" ht="27.75" customHeight="1" x14ac:dyDescent="0.25">
      <c r="A99" s="172" t="s">
        <v>451</v>
      </c>
      <c r="B99" s="25"/>
      <c r="C99" s="181" t="s">
        <v>127</v>
      </c>
      <c r="D99" s="140">
        <v>-1.851</v>
      </c>
      <c r="E99" s="141">
        <v>-0.28000000000000003</v>
      </c>
      <c r="F99" s="142">
        <v>-4.1000000000000002E-2</v>
      </c>
      <c r="G99" s="174">
        <v>0</v>
      </c>
      <c r="H99" s="175"/>
      <c r="I99" s="179"/>
      <c r="J99" s="42"/>
    </row>
    <row r="100" spans="1:10" ht="27.75" customHeight="1" x14ac:dyDescent="0.25">
      <c r="A100" s="172" t="s">
        <v>452</v>
      </c>
      <c r="B100" s="25"/>
      <c r="C100" s="181">
        <v>0</v>
      </c>
      <c r="D100" s="140">
        <v>-1.913</v>
      </c>
      <c r="E100" s="141">
        <v>-0.308</v>
      </c>
      <c r="F100" s="142">
        <v>-4.4999999999999998E-2</v>
      </c>
      <c r="G100" s="174">
        <v>0</v>
      </c>
      <c r="H100" s="175"/>
      <c r="I100" s="179"/>
      <c r="J100" s="41">
        <v>4.5999999999999999E-2</v>
      </c>
    </row>
    <row r="101" spans="1:10" ht="27.75" customHeight="1" x14ac:dyDescent="0.25">
      <c r="A101" s="172" t="s">
        <v>453</v>
      </c>
      <c r="B101" s="25"/>
      <c r="C101" s="181">
        <v>0</v>
      </c>
      <c r="D101" s="140">
        <v>-1.851</v>
      </c>
      <c r="E101" s="141">
        <v>-0.28000000000000003</v>
      </c>
      <c r="F101" s="142">
        <v>-4.1000000000000002E-2</v>
      </c>
      <c r="G101" s="174">
        <v>0</v>
      </c>
      <c r="H101" s="175"/>
      <c r="I101" s="179"/>
      <c r="J101" s="41">
        <v>4.7E-2</v>
      </c>
    </row>
    <row r="102" spans="1:10" ht="27.75" customHeight="1" x14ac:dyDescent="0.25">
      <c r="A102" s="172" t="s">
        <v>454</v>
      </c>
      <c r="B102" s="25"/>
      <c r="C102" s="181">
        <v>0</v>
      </c>
      <c r="D102" s="140">
        <v>-2.1179999999999999</v>
      </c>
      <c r="E102" s="141">
        <v>-0.27800000000000002</v>
      </c>
      <c r="F102" s="142">
        <v>-4.2000000000000003E-2</v>
      </c>
      <c r="G102" s="174">
        <v>4.04</v>
      </c>
      <c r="H102" s="175"/>
      <c r="I102" s="179"/>
      <c r="J102" s="41">
        <v>5.8000000000000003E-2</v>
      </c>
    </row>
    <row r="103" spans="1:10" ht="27.75" customHeight="1" x14ac:dyDescent="0.25">
      <c r="A103" s="172" t="s">
        <v>455</v>
      </c>
      <c r="B103" s="25"/>
      <c r="C103" s="181" t="s">
        <v>477</v>
      </c>
      <c r="D103" s="140">
        <v>0.59599999999999997</v>
      </c>
      <c r="E103" s="141">
        <v>0.122</v>
      </c>
      <c r="F103" s="142">
        <v>4.4999999999999998E-2</v>
      </c>
      <c r="G103" s="174">
        <v>0.41</v>
      </c>
      <c r="H103" s="175"/>
      <c r="I103" s="179"/>
      <c r="J103" s="42"/>
    </row>
    <row r="104" spans="1:10" ht="27.75" customHeight="1" x14ac:dyDescent="0.25">
      <c r="A104" s="172" t="s">
        <v>456</v>
      </c>
      <c r="B104" s="25"/>
      <c r="C104" s="315">
        <v>2</v>
      </c>
      <c r="D104" s="140">
        <v>0.59599999999999997</v>
      </c>
      <c r="E104" s="141">
        <v>0.122</v>
      </c>
      <c r="F104" s="142">
        <v>4.4999999999999998E-2</v>
      </c>
      <c r="G104" s="175"/>
      <c r="H104" s="175"/>
      <c r="I104" s="179"/>
      <c r="J104" s="42"/>
    </row>
    <row r="105" spans="1:10" ht="27.75" customHeight="1" x14ac:dyDescent="0.25">
      <c r="A105" s="172" t="s">
        <v>457</v>
      </c>
      <c r="B105" s="25"/>
      <c r="C105" s="181" t="s">
        <v>167</v>
      </c>
      <c r="D105" s="140">
        <v>0.66500000000000004</v>
      </c>
      <c r="E105" s="141">
        <v>0.13300000000000001</v>
      </c>
      <c r="F105" s="142">
        <v>4.5999999999999999E-2</v>
      </c>
      <c r="G105" s="174">
        <v>0.4</v>
      </c>
      <c r="H105" s="175"/>
      <c r="I105" s="179"/>
      <c r="J105" s="42"/>
    </row>
    <row r="106" spans="1:10" ht="27.75" customHeight="1" x14ac:dyDescent="0.25">
      <c r="A106" s="172" t="s">
        <v>458</v>
      </c>
      <c r="B106" s="25"/>
      <c r="C106" s="315">
        <v>4</v>
      </c>
      <c r="D106" s="140">
        <v>0.66500000000000004</v>
      </c>
      <c r="E106" s="141">
        <v>0.13300000000000001</v>
      </c>
      <c r="F106" s="142">
        <v>4.5999999999999999E-2</v>
      </c>
      <c r="G106" s="175"/>
      <c r="H106" s="175"/>
      <c r="I106" s="179"/>
      <c r="J106" s="42"/>
    </row>
    <row r="107" spans="1:10" ht="27.75" customHeight="1" x14ac:dyDescent="0.25">
      <c r="A107" s="172" t="s">
        <v>459</v>
      </c>
      <c r="B107" s="25"/>
      <c r="C107" s="181">
        <v>0</v>
      </c>
      <c r="D107" s="140">
        <v>0.504</v>
      </c>
      <c r="E107" s="141">
        <v>0.10199999999999999</v>
      </c>
      <c r="F107" s="142">
        <v>4.2000000000000003E-2</v>
      </c>
      <c r="G107" s="174">
        <v>1.24</v>
      </c>
      <c r="H107" s="174">
        <v>0.21</v>
      </c>
      <c r="I107" s="180">
        <v>0.32</v>
      </c>
      <c r="J107" s="41">
        <v>1.4E-2</v>
      </c>
    </row>
    <row r="108" spans="1:10" ht="27.75" customHeight="1" x14ac:dyDescent="0.25">
      <c r="A108" s="172" t="s">
        <v>460</v>
      </c>
      <c r="B108" s="25"/>
      <c r="C108" s="181">
        <v>0</v>
      </c>
      <c r="D108" s="140">
        <v>0.63</v>
      </c>
      <c r="E108" s="141">
        <v>0.128</v>
      </c>
      <c r="F108" s="142">
        <v>0.06</v>
      </c>
      <c r="G108" s="174">
        <v>5.66</v>
      </c>
      <c r="H108" s="174">
        <v>0.34</v>
      </c>
      <c r="I108" s="180">
        <v>0.57999999999999996</v>
      </c>
      <c r="J108" s="41">
        <v>1.7000000000000001E-2</v>
      </c>
    </row>
    <row r="109" spans="1:10" ht="27.75" customHeight="1" x14ac:dyDescent="0.25">
      <c r="A109" s="172" t="s">
        <v>461</v>
      </c>
      <c r="B109" s="25"/>
      <c r="C109" s="181">
        <v>0</v>
      </c>
      <c r="D109" s="140">
        <v>0.53100000000000003</v>
      </c>
      <c r="E109" s="141">
        <v>0.112</v>
      </c>
      <c r="F109" s="142">
        <v>6.5000000000000002E-2</v>
      </c>
      <c r="G109" s="174">
        <v>14.35</v>
      </c>
      <c r="H109" s="174">
        <v>0.38</v>
      </c>
      <c r="I109" s="180">
        <v>0.69</v>
      </c>
      <c r="J109" s="41">
        <v>1.2999999999999999E-2</v>
      </c>
    </row>
    <row r="110" spans="1:10" ht="27.75" customHeight="1" x14ac:dyDescent="0.25">
      <c r="A110" s="172" t="s">
        <v>462</v>
      </c>
      <c r="B110" s="25"/>
      <c r="C110" s="181">
        <v>0</v>
      </c>
      <c r="D110" s="140">
        <v>0.47299999999999998</v>
      </c>
      <c r="E110" s="141">
        <v>7.0000000000000007E-2</v>
      </c>
      <c r="F110" s="142">
        <v>0.01</v>
      </c>
      <c r="G110" s="174">
        <v>1.24</v>
      </c>
      <c r="H110" s="174">
        <v>0.21</v>
      </c>
      <c r="I110" s="180">
        <v>0.32</v>
      </c>
      <c r="J110" s="41">
        <v>1.4E-2</v>
      </c>
    </row>
    <row r="111" spans="1:10" ht="27.75" customHeight="1" x14ac:dyDescent="0.25">
      <c r="A111" s="172" t="s">
        <v>463</v>
      </c>
      <c r="B111" s="25"/>
      <c r="C111" s="181">
        <v>0</v>
      </c>
      <c r="D111" s="140">
        <v>0.58199999999999996</v>
      </c>
      <c r="E111" s="141">
        <v>7.9000000000000001E-2</v>
      </c>
      <c r="F111" s="142">
        <v>1.2E-2</v>
      </c>
      <c r="G111" s="174">
        <v>5.66</v>
      </c>
      <c r="H111" s="174">
        <v>0.34</v>
      </c>
      <c r="I111" s="180">
        <v>0.57999999999999996</v>
      </c>
      <c r="J111" s="41">
        <v>1.7000000000000001E-2</v>
      </c>
    </row>
    <row r="112" spans="1:10" ht="27.75" customHeight="1" x14ac:dyDescent="0.25">
      <c r="A112" s="172" t="s">
        <v>464</v>
      </c>
      <c r="B112" s="25"/>
      <c r="C112" s="181">
        <v>0</v>
      </c>
      <c r="D112" s="140">
        <v>0.47399999999999998</v>
      </c>
      <c r="E112" s="141">
        <v>5.5E-2</v>
      </c>
      <c r="F112" s="142">
        <v>8.0000000000000002E-3</v>
      </c>
      <c r="G112" s="174">
        <v>14.35</v>
      </c>
      <c r="H112" s="174">
        <v>0.38</v>
      </c>
      <c r="I112" s="180">
        <v>0.69</v>
      </c>
      <c r="J112" s="41">
        <v>1.2999999999999999E-2</v>
      </c>
    </row>
    <row r="113" spans="1:10" ht="27.75" customHeight="1" x14ac:dyDescent="0.25">
      <c r="A113" s="172" t="s">
        <v>465</v>
      </c>
      <c r="B113" s="25"/>
      <c r="C113" s="181" t="s">
        <v>124</v>
      </c>
      <c r="D113" s="143">
        <v>1.1379999999999999</v>
      </c>
      <c r="E113" s="144">
        <v>0.23400000000000001</v>
      </c>
      <c r="F113" s="142">
        <v>0.17599999999999999</v>
      </c>
      <c r="G113" s="175"/>
      <c r="H113" s="175"/>
      <c r="I113" s="179"/>
      <c r="J113" s="42"/>
    </row>
    <row r="114" spans="1:10" ht="27.75" customHeight="1" x14ac:dyDescent="0.25">
      <c r="A114" s="172" t="s">
        <v>466</v>
      </c>
      <c r="B114" s="25"/>
      <c r="C114" s="181" t="s">
        <v>127</v>
      </c>
      <c r="D114" s="140">
        <v>-0.68300000000000005</v>
      </c>
      <c r="E114" s="141">
        <v>-0.11</v>
      </c>
      <c r="F114" s="142">
        <v>-1.6E-2</v>
      </c>
      <c r="G114" s="174">
        <v>0</v>
      </c>
      <c r="H114" s="175"/>
      <c r="I114" s="179"/>
      <c r="J114" s="42"/>
    </row>
    <row r="115" spans="1:10" ht="27.75" customHeight="1" x14ac:dyDescent="0.25">
      <c r="A115" s="172" t="s">
        <v>467</v>
      </c>
      <c r="B115" s="25"/>
      <c r="C115" s="181" t="s">
        <v>127</v>
      </c>
      <c r="D115" s="140">
        <v>-0.66</v>
      </c>
      <c r="E115" s="141">
        <v>-0.1</v>
      </c>
      <c r="F115" s="142">
        <v>-1.4999999999999999E-2</v>
      </c>
      <c r="G115" s="174">
        <v>0</v>
      </c>
      <c r="H115" s="175"/>
      <c r="I115" s="179"/>
      <c r="J115" s="42"/>
    </row>
    <row r="116" spans="1:10" ht="27.75" customHeight="1" x14ac:dyDescent="0.25">
      <c r="A116" s="172" t="s">
        <v>468</v>
      </c>
      <c r="B116" s="25"/>
      <c r="C116" s="181">
        <v>0</v>
      </c>
      <c r="D116" s="140">
        <v>-0.68300000000000005</v>
      </c>
      <c r="E116" s="141">
        <v>-0.11</v>
      </c>
      <c r="F116" s="142">
        <v>-1.6E-2</v>
      </c>
      <c r="G116" s="174">
        <v>0</v>
      </c>
      <c r="H116" s="175"/>
      <c r="I116" s="179"/>
      <c r="J116" s="41">
        <v>1.6E-2</v>
      </c>
    </row>
    <row r="117" spans="1:10" ht="27.75" customHeight="1" x14ac:dyDescent="0.25">
      <c r="A117" s="172" t="s">
        <v>469</v>
      </c>
      <c r="B117" s="25"/>
      <c r="C117" s="181">
        <v>0</v>
      </c>
      <c r="D117" s="140">
        <v>-0.66</v>
      </c>
      <c r="E117" s="141">
        <v>-0.1</v>
      </c>
      <c r="F117" s="142">
        <v>-1.4999999999999999E-2</v>
      </c>
      <c r="G117" s="174">
        <v>0</v>
      </c>
      <c r="H117" s="175"/>
      <c r="I117" s="179"/>
      <c r="J117" s="41">
        <v>1.7000000000000001E-2</v>
      </c>
    </row>
    <row r="118" spans="1:10" ht="27.75" customHeight="1" x14ac:dyDescent="0.25">
      <c r="A118" s="172" t="s">
        <v>470</v>
      </c>
      <c r="B118" s="25"/>
      <c r="C118" s="181">
        <v>0</v>
      </c>
      <c r="D118" s="140">
        <v>-0.75600000000000001</v>
      </c>
      <c r="E118" s="141">
        <v>-9.9000000000000005E-2</v>
      </c>
      <c r="F118" s="142">
        <v>-1.4999999999999999E-2</v>
      </c>
      <c r="G118" s="174">
        <v>1.44</v>
      </c>
      <c r="H118" s="175"/>
      <c r="I118" s="179"/>
      <c r="J118" s="41">
        <v>2.1000000000000001E-2</v>
      </c>
    </row>
  </sheetData>
  <mergeCells count="10">
    <mergeCell ref="H9:J9"/>
    <mergeCell ref="F6:G6"/>
    <mergeCell ref="F7:G7"/>
    <mergeCell ref="F8:G8"/>
    <mergeCell ref="F9:G9"/>
    <mergeCell ref="F5:G5"/>
    <mergeCell ref="A2:J2"/>
    <mergeCell ref="A4:D4"/>
    <mergeCell ref="F4:J4"/>
    <mergeCell ref="B8:D8"/>
  </mergeCells>
  <hyperlinks>
    <hyperlink ref="A1" location="Overview!A1" display="Back to Overview" xr:uid="{00000000-0004-0000-16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M118"/>
  <sheetViews>
    <sheetView zoomScale="70" zoomScaleNormal="70" zoomScaleSheetLayoutView="85" workbookViewId="0">
      <selection activeCell="K2" sqref="K2"/>
    </sheetView>
  </sheetViews>
  <sheetFormatPr defaultColWidth="9.1796875" defaultRowHeight="27.75" customHeight="1" x14ac:dyDescent="0.25"/>
  <cols>
    <col min="1" max="1" width="58" style="2" bestFit="1" customWidth="1"/>
    <col min="2" max="2" width="17.7265625" style="3" customWidth="1"/>
    <col min="3" max="4" width="17.7265625" style="2" customWidth="1"/>
    <col min="5" max="7" width="17.7265625" style="3" customWidth="1"/>
    <col min="8" max="9" width="17.7265625" style="9" customWidth="1"/>
    <col min="10" max="10" width="17.7265625" style="4" customWidth="1"/>
    <col min="11" max="11" width="15.54296875" style="4" customWidth="1"/>
    <col min="12" max="17" width="15.54296875" style="2" customWidth="1"/>
    <col min="18" max="16384" width="9.1796875" style="2"/>
  </cols>
  <sheetData>
    <row r="1" spans="1:13" ht="27.75" customHeight="1" x14ac:dyDescent="0.25">
      <c r="A1" s="51" t="s">
        <v>34</v>
      </c>
      <c r="B1" s="2"/>
      <c r="E1" s="2"/>
      <c r="F1" s="2"/>
      <c r="G1" s="2"/>
      <c r="H1" s="2"/>
      <c r="I1" s="2"/>
      <c r="J1" s="2"/>
      <c r="K1" s="2"/>
    </row>
    <row r="2" spans="1:13" ht="31.5" customHeight="1" x14ac:dyDescent="0.25">
      <c r="A2" s="393" t="str">
        <f>Overview!B4&amp; " - Effective from "&amp;Overview!D4&amp;" - "&amp;Overview!E4&amp;" LDNO tariffs in UKPN SPN Area (GSP Group _J)"</f>
        <v>Southern Electric Power Distribution plc - Effective from 1 April 2021 - Final LDNO tariffs in UKPN SPN Area (GSP Group _J)</v>
      </c>
      <c r="B2" s="393"/>
      <c r="C2" s="393"/>
      <c r="D2" s="393"/>
      <c r="E2" s="393"/>
      <c r="F2" s="393"/>
      <c r="G2" s="393"/>
      <c r="H2" s="393"/>
      <c r="I2" s="393"/>
      <c r="J2" s="393"/>
    </row>
    <row r="3" spans="1:13" ht="8.25" customHeight="1" x14ac:dyDescent="0.25">
      <c r="A3" s="86"/>
      <c r="B3" s="86"/>
      <c r="C3" s="86"/>
      <c r="D3" s="86"/>
      <c r="E3" s="86"/>
      <c r="F3" s="86"/>
      <c r="G3" s="86"/>
      <c r="H3" s="86"/>
      <c r="I3" s="86"/>
      <c r="J3" s="86"/>
    </row>
    <row r="4" spans="1:13" ht="27" customHeight="1" x14ac:dyDescent="0.25">
      <c r="A4" s="326" t="s">
        <v>35</v>
      </c>
      <c r="B4" s="326"/>
      <c r="C4" s="326"/>
      <c r="D4" s="326"/>
      <c r="E4" s="87"/>
      <c r="F4" s="326" t="s">
        <v>36</v>
      </c>
      <c r="G4" s="326"/>
      <c r="H4" s="326"/>
      <c r="I4" s="326"/>
      <c r="J4" s="326"/>
      <c r="L4" s="4"/>
    </row>
    <row r="5" spans="1:13" ht="30" customHeight="1" x14ac:dyDescent="0.25">
      <c r="A5" s="185" t="s">
        <v>37</v>
      </c>
      <c r="B5" s="186" t="s">
        <v>38</v>
      </c>
      <c r="C5" s="187" t="s">
        <v>39</v>
      </c>
      <c r="D5" s="188" t="s">
        <v>40</v>
      </c>
      <c r="E5" s="86"/>
      <c r="F5" s="394"/>
      <c r="G5" s="395"/>
      <c r="H5" s="189" t="s">
        <v>41</v>
      </c>
      <c r="I5" s="190" t="s">
        <v>42</v>
      </c>
      <c r="J5" s="188" t="s">
        <v>40</v>
      </c>
      <c r="K5" s="183"/>
      <c r="L5" s="4"/>
      <c r="M5" s="4"/>
    </row>
    <row r="6" spans="1:13" ht="45" customHeight="1" x14ac:dyDescent="0.25">
      <c r="A6" s="80" t="s">
        <v>43</v>
      </c>
      <c r="B6" s="291" t="s">
        <v>44</v>
      </c>
      <c r="C6" s="291" t="s">
        <v>45</v>
      </c>
      <c r="D6" s="191" t="s">
        <v>46</v>
      </c>
      <c r="E6" s="183"/>
      <c r="F6" s="337" t="s">
        <v>47</v>
      </c>
      <c r="G6" s="339"/>
      <c r="H6" s="291" t="s">
        <v>44</v>
      </c>
      <c r="I6" s="303" t="s">
        <v>45</v>
      </c>
      <c r="J6" s="191" t="s">
        <v>46</v>
      </c>
      <c r="K6" s="183"/>
      <c r="L6" s="4"/>
      <c r="M6" s="4"/>
    </row>
    <row r="7" spans="1:13" ht="45" customHeight="1" x14ac:dyDescent="0.25">
      <c r="A7" s="80" t="s">
        <v>48</v>
      </c>
      <c r="B7" s="294"/>
      <c r="C7" s="213"/>
      <c r="D7" s="303" t="s">
        <v>49</v>
      </c>
      <c r="E7" s="183"/>
      <c r="F7" s="337" t="s">
        <v>50</v>
      </c>
      <c r="G7" s="339"/>
      <c r="H7" s="294"/>
      <c r="I7" s="303" t="s">
        <v>51</v>
      </c>
      <c r="J7" s="191" t="s">
        <v>46</v>
      </c>
      <c r="K7" s="183"/>
      <c r="L7" s="4"/>
      <c r="M7" s="4"/>
    </row>
    <row r="8" spans="1:13" ht="45" customHeight="1" x14ac:dyDescent="0.25">
      <c r="A8" s="302" t="s">
        <v>52</v>
      </c>
      <c r="B8" s="337" t="s">
        <v>53</v>
      </c>
      <c r="C8" s="338"/>
      <c r="D8" s="339"/>
      <c r="E8" s="183"/>
      <c r="F8" s="337" t="s">
        <v>48</v>
      </c>
      <c r="G8" s="339"/>
      <c r="H8" s="294"/>
      <c r="I8" s="294"/>
      <c r="J8" s="303" t="s">
        <v>49</v>
      </c>
      <c r="K8" s="183"/>
      <c r="L8" s="4"/>
      <c r="M8" s="4"/>
    </row>
    <row r="9" spans="1:13" s="78" customFormat="1" ht="45" customHeight="1" x14ac:dyDescent="0.25">
      <c r="A9" s="84"/>
      <c r="B9" s="183"/>
      <c r="C9" s="183"/>
      <c r="D9" s="183"/>
      <c r="E9" s="214"/>
      <c r="F9" s="336" t="s">
        <v>52</v>
      </c>
      <c r="G9" s="336"/>
      <c r="H9" s="337" t="s">
        <v>53</v>
      </c>
      <c r="I9" s="338"/>
      <c r="J9" s="339"/>
      <c r="K9" s="183"/>
      <c r="L9" s="50"/>
      <c r="M9" s="50"/>
    </row>
    <row r="10" spans="1:13" ht="18.75" customHeight="1" x14ac:dyDescent="0.25">
      <c r="A10" s="50"/>
      <c r="B10" s="50"/>
      <c r="C10" s="50"/>
      <c r="D10" s="50"/>
      <c r="E10" s="50"/>
      <c r="F10" s="50"/>
      <c r="G10" s="50"/>
      <c r="H10" s="50"/>
      <c r="I10" s="50"/>
      <c r="J10" s="50"/>
    </row>
    <row r="13" spans="1:13" ht="78.75" customHeight="1" x14ac:dyDescent="0.25">
      <c r="A13" s="177" t="s">
        <v>54</v>
      </c>
      <c r="B13" s="177" t="s">
        <v>365</v>
      </c>
      <c r="C13" s="178" t="s">
        <v>56</v>
      </c>
      <c r="D13" s="55" t="s">
        <v>57</v>
      </c>
      <c r="E13" s="55" t="s">
        <v>58</v>
      </c>
      <c r="F13" s="55" t="s">
        <v>59</v>
      </c>
      <c r="G13" s="178" t="s">
        <v>60</v>
      </c>
      <c r="H13" s="178" t="s">
        <v>61</v>
      </c>
      <c r="I13" s="178" t="s">
        <v>62</v>
      </c>
      <c r="J13" s="178" t="s">
        <v>63</v>
      </c>
    </row>
    <row r="14" spans="1:13" ht="27.75" customHeight="1" x14ac:dyDescent="0.25">
      <c r="A14" s="172" t="s">
        <v>366</v>
      </c>
      <c r="B14" s="25"/>
      <c r="C14" s="173" t="s">
        <v>67</v>
      </c>
      <c r="D14" s="140">
        <v>11.484</v>
      </c>
      <c r="E14" s="141">
        <v>0.82199999999999995</v>
      </c>
      <c r="F14" s="142">
        <v>0.45300000000000001</v>
      </c>
      <c r="G14" s="174">
        <v>2.78</v>
      </c>
      <c r="H14" s="175"/>
      <c r="I14" s="179"/>
      <c r="J14" s="42"/>
    </row>
    <row r="15" spans="1:13" ht="27.75" customHeight="1" x14ac:dyDescent="0.25">
      <c r="A15" s="172" t="s">
        <v>367</v>
      </c>
      <c r="B15" s="25"/>
      <c r="C15" s="314">
        <v>2</v>
      </c>
      <c r="D15" s="140">
        <v>11.484</v>
      </c>
      <c r="E15" s="141">
        <v>0.82199999999999995</v>
      </c>
      <c r="F15" s="142">
        <v>0.45300000000000001</v>
      </c>
      <c r="G15" s="175"/>
      <c r="H15" s="175"/>
      <c r="I15" s="179"/>
      <c r="J15" s="42"/>
    </row>
    <row r="16" spans="1:13" ht="27.75" customHeight="1" x14ac:dyDescent="0.25">
      <c r="A16" s="172" t="s">
        <v>368</v>
      </c>
      <c r="B16" s="25"/>
      <c r="C16" s="173" t="s">
        <v>71</v>
      </c>
      <c r="D16" s="140">
        <v>8.9909999999999997</v>
      </c>
      <c r="E16" s="141">
        <v>0.72299999999999998</v>
      </c>
      <c r="F16" s="142">
        <v>0.437</v>
      </c>
      <c r="G16" s="174">
        <v>2.88</v>
      </c>
      <c r="H16" s="175"/>
      <c r="I16" s="179"/>
      <c r="J16" s="42"/>
    </row>
    <row r="17" spans="1:10" ht="27.75" customHeight="1" x14ac:dyDescent="0.25">
      <c r="A17" s="172" t="s">
        <v>369</v>
      </c>
      <c r="B17" s="25"/>
      <c r="C17" s="314">
        <v>4</v>
      </c>
      <c r="D17" s="140">
        <v>8.9909999999999997</v>
      </c>
      <c r="E17" s="141">
        <v>0.72299999999999998</v>
      </c>
      <c r="F17" s="142">
        <v>0.437</v>
      </c>
      <c r="G17" s="175"/>
      <c r="H17" s="175"/>
      <c r="I17" s="179"/>
      <c r="J17" s="42"/>
    </row>
    <row r="18" spans="1:10" ht="27.75" customHeight="1" x14ac:dyDescent="0.25">
      <c r="A18" s="172" t="s">
        <v>370</v>
      </c>
      <c r="B18" s="25"/>
      <c r="C18" s="173">
        <v>0</v>
      </c>
      <c r="D18" s="140">
        <v>6.19</v>
      </c>
      <c r="E18" s="141">
        <v>0.6</v>
      </c>
      <c r="F18" s="142">
        <v>0.41499999999999998</v>
      </c>
      <c r="G18" s="174">
        <v>7.76</v>
      </c>
      <c r="H18" s="174">
        <v>2.5</v>
      </c>
      <c r="I18" s="180">
        <v>4.8499999999999996</v>
      </c>
      <c r="J18" s="41">
        <v>0.188</v>
      </c>
    </row>
    <row r="19" spans="1:10" ht="27.75" customHeight="1" x14ac:dyDescent="0.25">
      <c r="A19" s="172" t="s">
        <v>371</v>
      </c>
      <c r="B19" s="25"/>
      <c r="C19" s="173">
        <v>0</v>
      </c>
      <c r="D19" s="140">
        <v>5.8090000000000002</v>
      </c>
      <c r="E19" s="141">
        <v>0.219</v>
      </c>
      <c r="F19" s="142">
        <v>3.4000000000000002E-2</v>
      </c>
      <c r="G19" s="174">
        <v>7.76</v>
      </c>
      <c r="H19" s="174">
        <v>2.5</v>
      </c>
      <c r="I19" s="180">
        <v>4.8499999999999996</v>
      </c>
      <c r="J19" s="41">
        <v>0.188</v>
      </c>
    </row>
    <row r="20" spans="1:10" ht="27.75" customHeight="1" x14ac:dyDescent="0.25">
      <c r="A20" s="172" t="s">
        <v>372</v>
      </c>
      <c r="B20" s="25"/>
      <c r="C20" s="181" t="s">
        <v>86</v>
      </c>
      <c r="D20" s="143">
        <v>27.443000000000001</v>
      </c>
      <c r="E20" s="144">
        <v>1.218</v>
      </c>
      <c r="F20" s="142">
        <v>0.89600000000000002</v>
      </c>
      <c r="G20" s="175"/>
      <c r="H20" s="175"/>
      <c r="I20" s="179"/>
      <c r="J20" s="42"/>
    </row>
    <row r="21" spans="1:10" ht="27.75" customHeight="1" x14ac:dyDescent="0.25">
      <c r="A21" s="172" t="s">
        <v>373</v>
      </c>
      <c r="B21" s="25"/>
      <c r="C21" s="181" t="s">
        <v>89</v>
      </c>
      <c r="D21" s="140">
        <v>-9.2620000000000005</v>
      </c>
      <c r="E21" s="141">
        <v>-0.36799999999999999</v>
      </c>
      <c r="F21" s="142">
        <v>-0.06</v>
      </c>
      <c r="G21" s="174">
        <v>0</v>
      </c>
      <c r="H21" s="175"/>
      <c r="I21" s="179"/>
      <c r="J21" s="42"/>
    </row>
    <row r="22" spans="1:10" ht="27.75" customHeight="1" x14ac:dyDescent="0.25">
      <c r="A22" s="172" t="s">
        <v>374</v>
      </c>
      <c r="B22" s="25"/>
      <c r="C22" s="181">
        <v>0</v>
      </c>
      <c r="D22" s="140">
        <v>-9.2620000000000005</v>
      </c>
      <c r="E22" s="141">
        <v>-0.36799999999999999</v>
      </c>
      <c r="F22" s="142">
        <v>-0.06</v>
      </c>
      <c r="G22" s="174">
        <v>0</v>
      </c>
      <c r="H22" s="175"/>
      <c r="I22" s="179"/>
      <c r="J22" s="41">
        <v>0.26700000000000002</v>
      </c>
    </row>
    <row r="23" spans="1:10" ht="27.75" customHeight="1" x14ac:dyDescent="0.25">
      <c r="A23" s="176" t="s">
        <v>375</v>
      </c>
      <c r="B23" s="25"/>
      <c r="C23" s="181" t="s">
        <v>67</v>
      </c>
      <c r="D23" s="140">
        <v>8.7149999999999999</v>
      </c>
      <c r="E23" s="141">
        <v>0.624</v>
      </c>
      <c r="F23" s="142">
        <v>0.34399999999999997</v>
      </c>
      <c r="G23" s="174">
        <v>2.16</v>
      </c>
      <c r="H23" s="175"/>
      <c r="I23" s="179"/>
      <c r="J23" s="42"/>
    </row>
    <row r="24" spans="1:10" ht="27.75" customHeight="1" x14ac:dyDescent="0.25">
      <c r="A24" s="176" t="s">
        <v>376</v>
      </c>
      <c r="B24" s="25"/>
      <c r="C24" s="315">
        <v>2</v>
      </c>
      <c r="D24" s="140">
        <v>8.7149999999999999</v>
      </c>
      <c r="E24" s="141">
        <v>0.624</v>
      </c>
      <c r="F24" s="142">
        <v>0.34399999999999997</v>
      </c>
      <c r="G24" s="175"/>
      <c r="H24" s="175"/>
      <c r="I24" s="179"/>
      <c r="J24" s="42"/>
    </row>
    <row r="25" spans="1:10" ht="27.75" customHeight="1" x14ac:dyDescent="0.25">
      <c r="A25" s="176" t="s">
        <v>377</v>
      </c>
      <c r="B25" s="25"/>
      <c r="C25" s="181" t="s">
        <v>71</v>
      </c>
      <c r="D25" s="140">
        <v>6.8230000000000004</v>
      </c>
      <c r="E25" s="141">
        <v>0.54900000000000004</v>
      </c>
      <c r="F25" s="142">
        <v>0.33100000000000002</v>
      </c>
      <c r="G25" s="174">
        <v>2.23</v>
      </c>
      <c r="H25" s="175"/>
      <c r="I25" s="179"/>
      <c r="J25" s="42"/>
    </row>
    <row r="26" spans="1:10" ht="27.75" customHeight="1" x14ac:dyDescent="0.25">
      <c r="A26" s="176" t="s">
        <v>378</v>
      </c>
      <c r="B26" s="25"/>
      <c r="C26" s="315">
        <v>4</v>
      </c>
      <c r="D26" s="140">
        <v>6.8230000000000004</v>
      </c>
      <c r="E26" s="141">
        <v>0.54900000000000004</v>
      </c>
      <c r="F26" s="142">
        <v>0.33100000000000002</v>
      </c>
      <c r="G26" s="175"/>
      <c r="H26" s="175"/>
      <c r="I26" s="179"/>
      <c r="J26" s="42"/>
    </row>
    <row r="27" spans="1:10" ht="27.75" customHeight="1" x14ac:dyDescent="0.25">
      <c r="A27" s="176" t="s">
        <v>379</v>
      </c>
      <c r="B27" s="25"/>
      <c r="C27" s="181">
        <v>0</v>
      </c>
      <c r="D27" s="140">
        <v>4.6970000000000001</v>
      </c>
      <c r="E27" s="141">
        <v>0.45500000000000002</v>
      </c>
      <c r="F27" s="142">
        <v>0.315</v>
      </c>
      <c r="G27" s="174">
        <v>5.94</v>
      </c>
      <c r="H27" s="174">
        <v>1.9</v>
      </c>
      <c r="I27" s="180">
        <v>3.68</v>
      </c>
      <c r="J27" s="41">
        <v>0.14299999999999999</v>
      </c>
    </row>
    <row r="28" spans="1:10" ht="27.75" customHeight="1" x14ac:dyDescent="0.25">
      <c r="A28" s="176" t="s">
        <v>380</v>
      </c>
      <c r="B28" s="25"/>
      <c r="C28" s="181">
        <v>0</v>
      </c>
      <c r="D28" s="140">
        <v>4.5309999999999997</v>
      </c>
      <c r="E28" s="141">
        <v>0.56999999999999995</v>
      </c>
      <c r="F28" s="142">
        <v>0.45300000000000001</v>
      </c>
      <c r="G28" s="174">
        <v>6.54</v>
      </c>
      <c r="H28" s="174">
        <v>4.41</v>
      </c>
      <c r="I28" s="180">
        <v>5.76</v>
      </c>
      <c r="J28" s="41">
        <v>0.125</v>
      </c>
    </row>
    <row r="29" spans="1:10" ht="27.75" customHeight="1" x14ac:dyDescent="0.25">
      <c r="A29" s="176" t="s">
        <v>381</v>
      </c>
      <c r="B29" s="25"/>
      <c r="C29" s="181">
        <v>0</v>
      </c>
      <c r="D29" s="140">
        <v>4.7320000000000002</v>
      </c>
      <c r="E29" s="141">
        <v>0.61599999999999999</v>
      </c>
      <c r="F29" s="142">
        <v>0.502</v>
      </c>
      <c r="G29" s="174">
        <v>96.14</v>
      </c>
      <c r="H29" s="174">
        <v>3.69</v>
      </c>
      <c r="I29" s="180">
        <v>5.73</v>
      </c>
      <c r="J29" s="41">
        <v>0.13100000000000001</v>
      </c>
    </row>
    <row r="30" spans="1:10" ht="27.75" customHeight="1" x14ac:dyDescent="0.25">
      <c r="A30" s="176" t="s">
        <v>382</v>
      </c>
      <c r="B30" s="25"/>
      <c r="C30" s="181">
        <v>0</v>
      </c>
      <c r="D30" s="140">
        <v>4.4080000000000004</v>
      </c>
      <c r="E30" s="141">
        <v>0.16600000000000001</v>
      </c>
      <c r="F30" s="142">
        <v>2.5999999999999999E-2</v>
      </c>
      <c r="G30" s="174">
        <v>5.94</v>
      </c>
      <c r="H30" s="174">
        <v>1.9</v>
      </c>
      <c r="I30" s="180">
        <v>3.68</v>
      </c>
      <c r="J30" s="41">
        <v>0.14299999999999999</v>
      </c>
    </row>
    <row r="31" spans="1:10" ht="27.75" customHeight="1" x14ac:dyDescent="0.25">
      <c r="A31" s="176" t="s">
        <v>383</v>
      </c>
      <c r="B31" s="25"/>
      <c r="C31" s="181">
        <v>0</v>
      </c>
      <c r="D31" s="140">
        <v>4.0979999999999999</v>
      </c>
      <c r="E31" s="141">
        <v>0.13600000000000001</v>
      </c>
      <c r="F31" s="142">
        <v>0.02</v>
      </c>
      <c r="G31" s="174">
        <v>6.54</v>
      </c>
      <c r="H31" s="174">
        <v>4.41</v>
      </c>
      <c r="I31" s="180">
        <v>5.76</v>
      </c>
      <c r="J31" s="41">
        <v>0.125</v>
      </c>
    </row>
    <row r="32" spans="1:10" ht="27.75" customHeight="1" x14ac:dyDescent="0.25">
      <c r="A32" s="176" t="s">
        <v>384</v>
      </c>
      <c r="B32" s="25"/>
      <c r="C32" s="181">
        <v>0</v>
      </c>
      <c r="D32" s="140">
        <v>4.2480000000000002</v>
      </c>
      <c r="E32" s="141">
        <v>0.13200000000000001</v>
      </c>
      <c r="F32" s="142">
        <v>1.7999999999999999E-2</v>
      </c>
      <c r="G32" s="174">
        <v>96.14</v>
      </c>
      <c r="H32" s="174">
        <v>3.69</v>
      </c>
      <c r="I32" s="180">
        <v>5.73</v>
      </c>
      <c r="J32" s="41">
        <v>0.13100000000000001</v>
      </c>
    </row>
    <row r="33" spans="1:10" ht="27.75" customHeight="1" x14ac:dyDescent="0.25">
      <c r="A33" s="176" t="s">
        <v>385</v>
      </c>
      <c r="B33" s="25"/>
      <c r="C33" s="181" t="s">
        <v>86</v>
      </c>
      <c r="D33" s="143">
        <v>20.826000000000001</v>
      </c>
      <c r="E33" s="144">
        <v>0.92400000000000004</v>
      </c>
      <c r="F33" s="142">
        <v>0.68</v>
      </c>
      <c r="G33" s="175"/>
      <c r="H33" s="175"/>
      <c r="I33" s="179"/>
      <c r="J33" s="42"/>
    </row>
    <row r="34" spans="1:10" ht="27.75" customHeight="1" x14ac:dyDescent="0.25">
      <c r="A34" s="176" t="s">
        <v>386</v>
      </c>
      <c r="B34" s="25"/>
      <c r="C34" s="181" t="s">
        <v>89</v>
      </c>
      <c r="D34" s="140">
        <v>-9.2620000000000005</v>
      </c>
      <c r="E34" s="141">
        <v>-0.36799999999999999</v>
      </c>
      <c r="F34" s="142">
        <v>-0.06</v>
      </c>
      <c r="G34" s="174">
        <v>0</v>
      </c>
      <c r="H34" s="175"/>
      <c r="I34" s="179"/>
      <c r="J34" s="42"/>
    </row>
    <row r="35" spans="1:10" ht="27.75" customHeight="1" x14ac:dyDescent="0.25">
      <c r="A35" s="176" t="s">
        <v>387</v>
      </c>
      <c r="B35" s="25"/>
      <c r="C35" s="181">
        <v>0</v>
      </c>
      <c r="D35" s="140">
        <v>-8.2729999999999997</v>
      </c>
      <c r="E35" s="141">
        <v>-0.318</v>
      </c>
      <c r="F35" s="142">
        <v>-5.0999999999999997E-2</v>
      </c>
      <c r="G35" s="174">
        <v>0</v>
      </c>
      <c r="H35" s="175"/>
      <c r="I35" s="179"/>
      <c r="J35" s="42"/>
    </row>
    <row r="36" spans="1:10" ht="27.75" customHeight="1" x14ac:dyDescent="0.25">
      <c r="A36" s="176" t="s">
        <v>388</v>
      </c>
      <c r="B36" s="25"/>
      <c r="C36" s="315">
        <v>0</v>
      </c>
      <c r="D36" s="140">
        <v>-9.2620000000000005</v>
      </c>
      <c r="E36" s="141">
        <v>-0.36799999999999999</v>
      </c>
      <c r="F36" s="142">
        <v>-0.06</v>
      </c>
      <c r="G36" s="174">
        <v>0</v>
      </c>
      <c r="H36" s="175"/>
      <c r="I36" s="179"/>
      <c r="J36" s="41">
        <v>0.26700000000000002</v>
      </c>
    </row>
    <row r="37" spans="1:10" ht="27.75" customHeight="1" x14ac:dyDescent="0.25">
      <c r="A37" s="176" t="s">
        <v>389</v>
      </c>
      <c r="B37" s="25"/>
      <c r="C37" s="315">
        <v>0</v>
      </c>
      <c r="D37" s="140">
        <v>-8.2729999999999997</v>
      </c>
      <c r="E37" s="141">
        <v>-0.318</v>
      </c>
      <c r="F37" s="142">
        <v>-5.0999999999999997E-2</v>
      </c>
      <c r="G37" s="174">
        <v>0</v>
      </c>
      <c r="H37" s="175"/>
      <c r="I37" s="179"/>
      <c r="J37" s="41">
        <v>0.24299999999999999</v>
      </c>
    </row>
    <row r="38" spans="1:10" ht="27.75" customHeight="1" x14ac:dyDescent="0.25">
      <c r="A38" s="176" t="s">
        <v>390</v>
      </c>
      <c r="B38" s="25"/>
      <c r="C38" s="315">
        <v>0</v>
      </c>
      <c r="D38" s="140">
        <v>-5.7690000000000001</v>
      </c>
      <c r="E38" s="141">
        <v>-0.189</v>
      </c>
      <c r="F38" s="142">
        <v>-2.7E-2</v>
      </c>
      <c r="G38" s="174">
        <v>0</v>
      </c>
      <c r="H38" s="175"/>
      <c r="I38" s="179"/>
      <c r="J38" s="41">
        <v>0.19600000000000001</v>
      </c>
    </row>
    <row r="39" spans="1:10" ht="27.75" customHeight="1" x14ac:dyDescent="0.25">
      <c r="A39" s="172" t="s">
        <v>391</v>
      </c>
      <c r="B39" s="25"/>
      <c r="C39" s="181" t="s">
        <v>67</v>
      </c>
      <c r="D39" s="140">
        <v>6.3920000000000003</v>
      </c>
      <c r="E39" s="141">
        <v>0.45800000000000002</v>
      </c>
      <c r="F39" s="142">
        <v>0.252</v>
      </c>
      <c r="G39" s="174">
        <v>1.63</v>
      </c>
      <c r="H39" s="175"/>
      <c r="I39" s="179"/>
      <c r="J39" s="42"/>
    </row>
    <row r="40" spans="1:10" ht="27.75" customHeight="1" x14ac:dyDescent="0.25">
      <c r="A40" s="172" t="s">
        <v>392</v>
      </c>
      <c r="B40" s="25"/>
      <c r="C40" s="315">
        <v>2</v>
      </c>
      <c r="D40" s="140">
        <v>6.3920000000000003</v>
      </c>
      <c r="E40" s="141">
        <v>0.45800000000000002</v>
      </c>
      <c r="F40" s="142">
        <v>0.252</v>
      </c>
      <c r="G40" s="175"/>
      <c r="H40" s="175"/>
      <c r="I40" s="179"/>
      <c r="J40" s="42"/>
    </row>
    <row r="41" spans="1:10" ht="27.75" customHeight="1" x14ac:dyDescent="0.25">
      <c r="A41" s="172" t="s">
        <v>393</v>
      </c>
      <c r="B41" s="25"/>
      <c r="C41" s="181" t="s">
        <v>71</v>
      </c>
      <c r="D41" s="140">
        <v>5.0039999999999996</v>
      </c>
      <c r="E41" s="141">
        <v>0.40300000000000002</v>
      </c>
      <c r="F41" s="142">
        <v>0.24299999999999999</v>
      </c>
      <c r="G41" s="174">
        <v>1.69</v>
      </c>
      <c r="H41" s="175"/>
      <c r="I41" s="179"/>
      <c r="J41" s="42"/>
    </row>
    <row r="42" spans="1:10" ht="27.75" customHeight="1" x14ac:dyDescent="0.25">
      <c r="A42" s="172" t="s">
        <v>394</v>
      </c>
      <c r="B42" s="25"/>
      <c r="C42" s="315">
        <v>4</v>
      </c>
      <c r="D42" s="140">
        <v>5.0039999999999996</v>
      </c>
      <c r="E42" s="141">
        <v>0.40300000000000002</v>
      </c>
      <c r="F42" s="142">
        <v>0.24299999999999999</v>
      </c>
      <c r="G42" s="175"/>
      <c r="H42" s="175"/>
      <c r="I42" s="179"/>
      <c r="J42" s="42"/>
    </row>
    <row r="43" spans="1:10" ht="27.75" customHeight="1" x14ac:dyDescent="0.25">
      <c r="A43" s="172" t="s">
        <v>395</v>
      </c>
      <c r="B43" s="25"/>
      <c r="C43" s="315">
        <v>0</v>
      </c>
      <c r="D43" s="140">
        <v>3.4449999999999998</v>
      </c>
      <c r="E43" s="141">
        <v>0.33400000000000002</v>
      </c>
      <c r="F43" s="142">
        <v>0.23100000000000001</v>
      </c>
      <c r="G43" s="174">
        <v>4.41</v>
      </c>
      <c r="H43" s="174">
        <v>1.39</v>
      </c>
      <c r="I43" s="180">
        <v>2.7</v>
      </c>
      <c r="J43" s="41">
        <v>0.105</v>
      </c>
    </row>
    <row r="44" spans="1:10" ht="27.75" customHeight="1" x14ac:dyDescent="0.25">
      <c r="A44" s="172" t="s">
        <v>396</v>
      </c>
      <c r="B44" s="25"/>
      <c r="C44" s="315">
        <v>0</v>
      </c>
      <c r="D44" s="140">
        <v>3.2879999999999998</v>
      </c>
      <c r="E44" s="141">
        <v>0.41299999999999998</v>
      </c>
      <c r="F44" s="142">
        <v>0.32900000000000001</v>
      </c>
      <c r="G44" s="174">
        <v>4.8</v>
      </c>
      <c r="H44" s="174">
        <v>3.2</v>
      </c>
      <c r="I44" s="180">
        <v>4.18</v>
      </c>
      <c r="J44" s="41">
        <v>9.0999999999999998E-2</v>
      </c>
    </row>
    <row r="45" spans="1:10" ht="27.75" customHeight="1" x14ac:dyDescent="0.25">
      <c r="A45" s="172" t="s">
        <v>397</v>
      </c>
      <c r="B45" s="25"/>
      <c r="C45" s="315">
        <v>0</v>
      </c>
      <c r="D45" s="140">
        <v>3.42</v>
      </c>
      <c r="E45" s="141">
        <v>0.44500000000000001</v>
      </c>
      <c r="F45" s="142">
        <v>0.36299999999999999</v>
      </c>
      <c r="G45" s="174">
        <v>69.540000000000006</v>
      </c>
      <c r="H45" s="174">
        <v>2.67</v>
      </c>
      <c r="I45" s="180">
        <v>4.1399999999999997</v>
      </c>
      <c r="J45" s="41">
        <v>9.5000000000000001E-2</v>
      </c>
    </row>
    <row r="46" spans="1:10" ht="27.75" customHeight="1" x14ac:dyDescent="0.25">
      <c r="A46" s="172" t="s">
        <v>398</v>
      </c>
      <c r="B46" s="25"/>
      <c r="C46" s="315">
        <v>0</v>
      </c>
      <c r="D46" s="140">
        <v>3.2330000000000001</v>
      </c>
      <c r="E46" s="141">
        <v>0.122</v>
      </c>
      <c r="F46" s="142">
        <v>1.9E-2</v>
      </c>
      <c r="G46" s="174">
        <v>4.41</v>
      </c>
      <c r="H46" s="174">
        <v>1.39</v>
      </c>
      <c r="I46" s="180">
        <v>2.7</v>
      </c>
      <c r="J46" s="41">
        <v>0.105</v>
      </c>
    </row>
    <row r="47" spans="1:10" ht="27.75" customHeight="1" x14ac:dyDescent="0.25">
      <c r="A47" s="172" t="s">
        <v>399</v>
      </c>
      <c r="B47" s="25"/>
      <c r="C47" s="315">
        <v>0</v>
      </c>
      <c r="D47" s="140">
        <v>2.9729999999999999</v>
      </c>
      <c r="E47" s="141">
        <v>9.9000000000000005E-2</v>
      </c>
      <c r="F47" s="142">
        <v>1.4E-2</v>
      </c>
      <c r="G47" s="174">
        <v>4.8</v>
      </c>
      <c r="H47" s="174">
        <v>3.2</v>
      </c>
      <c r="I47" s="180">
        <v>4.18</v>
      </c>
      <c r="J47" s="41">
        <v>9.0999999999999998E-2</v>
      </c>
    </row>
    <row r="48" spans="1:10" ht="27.75" customHeight="1" x14ac:dyDescent="0.25">
      <c r="A48" s="172" t="s">
        <v>400</v>
      </c>
      <c r="B48" s="25"/>
      <c r="C48" s="315">
        <v>0</v>
      </c>
      <c r="D48" s="140">
        <v>3.07</v>
      </c>
      <c r="E48" s="141">
        <v>9.6000000000000002E-2</v>
      </c>
      <c r="F48" s="142">
        <v>1.2999999999999999E-2</v>
      </c>
      <c r="G48" s="174">
        <v>69.540000000000006</v>
      </c>
      <c r="H48" s="174">
        <v>2.67</v>
      </c>
      <c r="I48" s="180">
        <v>4.1399999999999997</v>
      </c>
      <c r="J48" s="41">
        <v>9.5000000000000001E-2</v>
      </c>
    </row>
    <row r="49" spans="1:10" ht="27.75" customHeight="1" x14ac:dyDescent="0.25">
      <c r="A49" s="172" t="s">
        <v>401</v>
      </c>
      <c r="B49" s="25"/>
      <c r="C49" s="181" t="s">
        <v>86</v>
      </c>
      <c r="D49" s="143">
        <v>15.273999999999999</v>
      </c>
      <c r="E49" s="144">
        <v>0.67800000000000005</v>
      </c>
      <c r="F49" s="142">
        <v>0.499</v>
      </c>
      <c r="G49" s="175"/>
      <c r="H49" s="175"/>
      <c r="I49" s="179"/>
      <c r="J49" s="42"/>
    </row>
    <row r="50" spans="1:10" ht="27.75" customHeight="1" x14ac:dyDescent="0.25">
      <c r="A50" s="172" t="s">
        <v>402</v>
      </c>
      <c r="B50" s="25"/>
      <c r="C50" s="181" t="s">
        <v>89</v>
      </c>
      <c r="D50" s="140">
        <v>-5.2069999999999999</v>
      </c>
      <c r="E50" s="141">
        <v>-0.20699999999999999</v>
      </c>
      <c r="F50" s="142">
        <v>-3.4000000000000002E-2</v>
      </c>
      <c r="G50" s="174">
        <v>0</v>
      </c>
      <c r="H50" s="175"/>
      <c r="I50" s="179"/>
      <c r="J50" s="42"/>
    </row>
    <row r="51" spans="1:10" ht="27.75" customHeight="1" x14ac:dyDescent="0.25">
      <c r="A51" s="172" t="s">
        <v>403</v>
      </c>
      <c r="B51" s="25"/>
      <c r="C51" s="181">
        <v>0</v>
      </c>
      <c r="D51" s="140">
        <v>-5.1719999999999997</v>
      </c>
      <c r="E51" s="141">
        <v>-0.19900000000000001</v>
      </c>
      <c r="F51" s="142">
        <v>-3.2000000000000001E-2</v>
      </c>
      <c r="G51" s="174">
        <v>0</v>
      </c>
      <c r="H51" s="175"/>
      <c r="I51" s="179"/>
      <c r="J51" s="42"/>
    </row>
    <row r="52" spans="1:10" ht="27.75" customHeight="1" x14ac:dyDescent="0.25">
      <c r="A52" s="172" t="s">
        <v>404</v>
      </c>
      <c r="B52" s="25"/>
      <c r="C52" s="315">
        <v>0</v>
      </c>
      <c r="D52" s="140">
        <v>-5.2069999999999999</v>
      </c>
      <c r="E52" s="141">
        <v>-0.20699999999999999</v>
      </c>
      <c r="F52" s="142">
        <v>-3.4000000000000002E-2</v>
      </c>
      <c r="G52" s="174">
        <v>0</v>
      </c>
      <c r="H52" s="175"/>
      <c r="I52" s="179"/>
      <c r="J52" s="41">
        <v>0.15</v>
      </c>
    </row>
    <row r="53" spans="1:10" ht="27.75" customHeight="1" x14ac:dyDescent="0.25">
      <c r="A53" s="172" t="s">
        <v>405</v>
      </c>
      <c r="B53" s="25"/>
      <c r="C53" s="315">
        <v>0</v>
      </c>
      <c r="D53" s="140">
        <v>-5.1719999999999997</v>
      </c>
      <c r="E53" s="141">
        <v>-0.19900000000000001</v>
      </c>
      <c r="F53" s="142">
        <v>-3.2000000000000001E-2</v>
      </c>
      <c r="G53" s="174">
        <v>0</v>
      </c>
      <c r="H53" s="175"/>
      <c r="I53" s="179"/>
      <c r="J53" s="41">
        <v>0.152</v>
      </c>
    </row>
    <row r="54" spans="1:10" ht="27.75" customHeight="1" x14ac:dyDescent="0.25">
      <c r="A54" s="172" t="s">
        <v>406</v>
      </c>
      <c r="B54" s="25"/>
      <c r="C54" s="315">
        <v>0</v>
      </c>
      <c r="D54" s="140">
        <v>-5.7690000000000001</v>
      </c>
      <c r="E54" s="141">
        <v>-0.189</v>
      </c>
      <c r="F54" s="142">
        <v>-2.7E-2</v>
      </c>
      <c r="G54" s="174">
        <v>9.39</v>
      </c>
      <c r="H54" s="175"/>
      <c r="I54" s="179"/>
      <c r="J54" s="41">
        <v>0.19600000000000001</v>
      </c>
    </row>
    <row r="55" spans="1:10" ht="27.75" customHeight="1" x14ac:dyDescent="0.25">
      <c r="A55" s="172" t="s">
        <v>407</v>
      </c>
      <c r="B55" s="25"/>
      <c r="C55" s="181" t="s">
        <v>67</v>
      </c>
      <c r="D55" s="140">
        <v>5.1859999999999999</v>
      </c>
      <c r="E55" s="141">
        <v>0.371</v>
      </c>
      <c r="F55" s="142">
        <v>0.20399999999999999</v>
      </c>
      <c r="G55" s="174">
        <v>1.36</v>
      </c>
      <c r="H55" s="175"/>
      <c r="I55" s="179"/>
      <c r="J55" s="42"/>
    </row>
    <row r="56" spans="1:10" ht="27.75" customHeight="1" x14ac:dyDescent="0.25">
      <c r="A56" s="172" t="s">
        <v>408</v>
      </c>
      <c r="B56" s="25"/>
      <c r="C56" s="315">
        <v>2</v>
      </c>
      <c r="D56" s="140">
        <v>5.1859999999999999</v>
      </c>
      <c r="E56" s="141">
        <v>0.371</v>
      </c>
      <c r="F56" s="142">
        <v>0.20399999999999999</v>
      </c>
      <c r="G56" s="175"/>
      <c r="H56" s="175"/>
      <c r="I56" s="179"/>
      <c r="J56" s="42"/>
    </row>
    <row r="57" spans="1:10" ht="27.75" customHeight="1" x14ac:dyDescent="0.25">
      <c r="A57" s="172" t="s">
        <v>409</v>
      </c>
      <c r="B57" s="25"/>
      <c r="C57" s="181" t="s">
        <v>71</v>
      </c>
      <c r="D57" s="140">
        <v>4.0599999999999996</v>
      </c>
      <c r="E57" s="141">
        <v>0.32700000000000001</v>
      </c>
      <c r="F57" s="142">
        <v>0.19700000000000001</v>
      </c>
      <c r="G57" s="174">
        <v>1.4</v>
      </c>
      <c r="H57" s="175"/>
      <c r="I57" s="179"/>
      <c r="J57" s="42"/>
    </row>
    <row r="58" spans="1:10" ht="27.75" customHeight="1" x14ac:dyDescent="0.25">
      <c r="A58" s="172" t="s">
        <v>410</v>
      </c>
      <c r="B58" s="25"/>
      <c r="C58" s="315">
        <v>4</v>
      </c>
      <c r="D58" s="140">
        <v>4.0599999999999996</v>
      </c>
      <c r="E58" s="141">
        <v>0.32700000000000001</v>
      </c>
      <c r="F58" s="142">
        <v>0.19700000000000001</v>
      </c>
      <c r="G58" s="175"/>
      <c r="H58" s="175"/>
      <c r="I58" s="179"/>
      <c r="J58" s="42"/>
    </row>
    <row r="59" spans="1:10" ht="27.75" customHeight="1" x14ac:dyDescent="0.25">
      <c r="A59" s="172" t="s">
        <v>411</v>
      </c>
      <c r="B59" s="25"/>
      <c r="C59" s="315">
        <v>0</v>
      </c>
      <c r="D59" s="140">
        <v>2.7949999999999999</v>
      </c>
      <c r="E59" s="141">
        <v>0.27100000000000002</v>
      </c>
      <c r="F59" s="142">
        <v>0.188</v>
      </c>
      <c r="G59" s="174">
        <v>3.61</v>
      </c>
      <c r="H59" s="174">
        <v>1.1299999999999999</v>
      </c>
      <c r="I59" s="180">
        <v>2.19</v>
      </c>
      <c r="J59" s="41">
        <v>8.5000000000000006E-2</v>
      </c>
    </row>
    <row r="60" spans="1:10" ht="27.75" customHeight="1" x14ac:dyDescent="0.25">
      <c r="A60" s="172" t="s">
        <v>412</v>
      </c>
      <c r="B60" s="25"/>
      <c r="C60" s="315">
        <v>0</v>
      </c>
      <c r="D60" s="140">
        <v>2.6680000000000001</v>
      </c>
      <c r="E60" s="141">
        <v>0.33500000000000002</v>
      </c>
      <c r="F60" s="142">
        <v>0.26700000000000002</v>
      </c>
      <c r="G60" s="174">
        <v>3.93</v>
      </c>
      <c r="H60" s="174">
        <v>2.6</v>
      </c>
      <c r="I60" s="180">
        <v>3.39</v>
      </c>
      <c r="J60" s="41">
        <v>7.3999999999999996E-2</v>
      </c>
    </row>
    <row r="61" spans="1:10" ht="27.75" customHeight="1" x14ac:dyDescent="0.25">
      <c r="A61" s="172" t="s">
        <v>413</v>
      </c>
      <c r="B61" s="25"/>
      <c r="C61" s="315">
        <v>0</v>
      </c>
      <c r="D61" s="140">
        <v>2.7749999999999999</v>
      </c>
      <c r="E61" s="141">
        <v>0.36099999999999999</v>
      </c>
      <c r="F61" s="142">
        <v>0.29399999999999998</v>
      </c>
      <c r="G61" s="174">
        <v>56.46</v>
      </c>
      <c r="H61" s="174">
        <v>2.17</v>
      </c>
      <c r="I61" s="180">
        <v>3.36</v>
      </c>
      <c r="J61" s="41">
        <v>7.6999999999999999E-2</v>
      </c>
    </row>
    <row r="62" spans="1:10" ht="27.75" customHeight="1" x14ac:dyDescent="0.25">
      <c r="A62" s="172" t="s">
        <v>414</v>
      </c>
      <c r="B62" s="25"/>
      <c r="C62" s="315">
        <v>0</v>
      </c>
      <c r="D62" s="140">
        <v>2.6230000000000002</v>
      </c>
      <c r="E62" s="141">
        <v>9.9000000000000005E-2</v>
      </c>
      <c r="F62" s="142">
        <v>1.6E-2</v>
      </c>
      <c r="G62" s="174">
        <v>3.61</v>
      </c>
      <c r="H62" s="174">
        <v>1.1299999999999999</v>
      </c>
      <c r="I62" s="180">
        <v>2.19</v>
      </c>
      <c r="J62" s="41">
        <v>8.5000000000000006E-2</v>
      </c>
    </row>
    <row r="63" spans="1:10" ht="27.75" customHeight="1" x14ac:dyDescent="0.25">
      <c r="A63" s="172" t="s">
        <v>415</v>
      </c>
      <c r="B63" s="25"/>
      <c r="C63" s="315">
        <v>0</v>
      </c>
      <c r="D63" s="140">
        <v>2.4119999999999999</v>
      </c>
      <c r="E63" s="141">
        <v>0.08</v>
      </c>
      <c r="F63" s="142">
        <v>1.2E-2</v>
      </c>
      <c r="G63" s="174">
        <v>3.93</v>
      </c>
      <c r="H63" s="174">
        <v>2.6</v>
      </c>
      <c r="I63" s="180">
        <v>3.39</v>
      </c>
      <c r="J63" s="41">
        <v>7.3999999999999996E-2</v>
      </c>
    </row>
    <row r="64" spans="1:10" ht="27.75" customHeight="1" x14ac:dyDescent="0.25">
      <c r="A64" s="172" t="s">
        <v>416</v>
      </c>
      <c r="B64" s="25"/>
      <c r="C64" s="315">
        <v>0</v>
      </c>
      <c r="D64" s="140">
        <v>2.4910000000000001</v>
      </c>
      <c r="E64" s="141">
        <v>7.8E-2</v>
      </c>
      <c r="F64" s="142">
        <v>0.01</v>
      </c>
      <c r="G64" s="174">
        <v>56.46</v>
      </c>
      <c r="H64" s="174">
        <v>2.17</v>
      </c>
      <c r="I64" s="180">
        <v>3.36</v>
      </c>
      <c r="J64" s="41">
        <v>7.6999999999999999E-2</v>
      </c>
    </row>
    <row r="65" spans="1:10" ht="27.75" customHeight="1" x14ac:dyDescent="0.25">
      <c r="A65" s="172" t="s">
        <v>417</v>
      </c>
      <c r="B65" s="25"/>
      <c r="C65" s="181" t="s">
        <v>86</v>
      </c>
      <c r="D65" s="143">
        <v>12.393000000000001</v>
      </c>
      <c r="E65" s="144">
        <v>0.55000000000000004</v>
      </c>
      <c r="F65" s="142">
        <v>0.40500000000000003</v>
      </c>
      <c r="G65" s="175"/>
      <c r="H65" s="175"/>
      <c r="I65" s="179"/>
      <c r="J65" s="42"/>
    </row>
    <row r="66" spans="1:10" ht="27.75" customHeight="1" x14ac:dyDescent="0.25">
      <c r="A66" s="172" t="s">
        <v>418</v>
      </c>
      <c r="B66" s="25"/>
      <c r="C66" s="181" t="s">
        <v>89</v>
      </c>
      <c r="D66" s="140">
        <v>-4.2249999999999996</v>
      </c>
      <c r="E66" s="141">
        <v>-0.16800000000000001</v>
      </c>
      <c r="F66" s="142">
        <v>-2.7E-2</v>
      </c>
      <c r="G66" s="174">
        <v>0</v>
      </c>
      <c r="H66" s="175"/>
      <c r="I66" s="179"/>
      <c r="J66" s="42"/>
    </row>
    <row r="67" spans="1:10" ht="27.75" customHeight="1" x14ac:dyDescent="0.25">
      <c r="A67" s="172" t="s">
        <v>419</v>
      </c>
      <c r="B67" s="25"/>
      <c r="C67" s="181">
        <v>0</v>
      </c>
      <c r="D67" s="140">
        <v>-4.1970000000000001</v>
      </c>
      <c r="E67" s="141">
        <v>-0.161</v>
      </c>
      <c r="F67" s="142">
        <v>-2.5999999999999999E-2</v>
      </c>
      <c r="G67" s="174">
        <v>0</v>
      </c>
      <c r="H67" s="175"/>
      <c r="I67" s="179"/>
      <c r="J67" s="42"/>
    </row>
    <row r="68" spans="1:10" ht="27.75" customHeight="1" x14ac:dyDescent="0.25">
      <c r="A68" s="172" t="s">
        <v>420</v>
      </c>
      <c r="B68" s="25"/>
      <c r="C68" s="315">
        <v>0</v>
      </c>
      <c r="D68" s="140">
        <v>-4.2249999999999996</v>
      </c>
      <c r="E68" s="141">
        <v>-0.16800000000000001</v>
      </c>
      <c r="F68" s="142">
        <v>-2.7E-2</v>
      </c>
      <c r="G68" s="174">
        <v>0</v>
      </c>
      <c r="H68" s="175"/>
      <c r="I68" s="179"/>
      <c r="J68" s="41">
        <v>0.122</v>
      </c>
    </row>
    <row r="69" spans="1:10" ht="27.75" customHeight="1" x14ac:dyDescent="0.25">
      <c r="A69" s="172" t="s">
        <v>421</v>
      </c>
      <c r="B69" s="25"/>
      <c r="C69" s="315">
        <v>0</v>
      </c>
      <c r="D69" s="140">
        <v>-4.1970000000000001</v>
      </c>
      <c r="E69" s="141">
        <v>-0.161</v>
      </c>
      <c r="F69" s="142">
        <v>-2.5999999999999999E-2</v>
      </c>
      <c r="G69" s="174">
        <v>0</v>
      </c>
      <c r="H69" s="175"/>
      <c r="I69" s="179"/>
      <c r="J69" s="41">
        <v>0.123</v>
      </c>
    </row>
    <row r="70" spans="1:10" ht="27.75" customHeight="1" x14ac:dyDescent="0.25">
      <c r="A70" s="172" t="s">
        <v>422</v>
      </c>
      <c r="B70" s="25"/>
      <c r="C70" s="315">
        <v>0</v>
      </c>
      <c r="D70" s="140">
        <v>-4.681</v>
      </c>
      <c r="E70" s="141">
        <v>-0.153</v>
      </c>
      <c r="F70" s="142">
        <v>-2.1999999999999999E-2</v>
      </c>
      <c r="G70" s="174">
        <v>7.62</v>
      </c>
      <c r="H70" s="175"/>
      <c r="I70" s="179"/>
      <c r="J70" s="41">
        <v>0.159</v>
      </c>
    </row>
    <row r="71" spans="1:10" ht="27.75" customHeight="1" x14ac:dyDescent="0.25">
      <c r="A71" s="172" t="s">
        <v>423</v>
      </c>
      <c r="B71" s="25"/>
      <c r="C71" s="181" t="s">
        <v>67</v>
      </c>
      <c r="D71" s="140">
        <v>4.3330000000000002</v>
      </c>
      <c r="E71" s="141">
        <v>0.31</v>
      </c>
      <c r="F71" s="142">
        <v>0.17100000000000001</v>
      </c>
      <c r="G71" s="174">
        <v>1.17</v>
      </c>
      <c r="H71" s="175"/>
      <c r="I71" s="179"/>
      <c r="J71" s="42"/>
    </row>
    <row r="72" spans="1:10" ht="27.75" customHeight="1" x14ac:dyDescent="0.25">
      <c r="A72" s="172" t="s">
        <v>424</v>
      </c>
      <c r="B72" s="25"/>
      <c r="C72" s="315">
        <v>2</v>
      </c>
      <c r="D72" s="140">
        <v>4.3330000000000002</v>
      </c>
      <c r="E72" s="141">
        <v>0.31</v>
      </c>
      <c r="F72" s="142">
        <v>0.17100000000000001</v>
      </c>
      <c r="G72" s="175"/>
      <c r="H72" s="175"/>
      <c r="I72" s="179"/>
      <c r="J72" s="42"/>
    </row>
    <row r="73" spans="1:10" ht="27.75" customHeight="1" x14ac:dyDescent="0.25">
      <c r="A73" s="172" t="s">
        <v>425</v>
      </c>
      <c r="B73" s="25"/>
      <c r="C73" s="181" t="s">
        <v>71</v>
      </c>
      <c r="D73" s="140">
        <v>3.3919999999999999</v>
      </c>
      <c r="E73" s="141">
        <v>0.27300000000000002</v>
      </c>
      <c r="F73" s="142">
        <v>0.16500000000000001</v>
      </c>
      <c r="G73" s="174">
        <v>1.2</v>
      </c>
      <c r="H73" s="175"/>
      <c r="I73" s="179"/>
      <c r="J73" s="42"/>
    </row>
    <row r="74" spans="1:10" ht="27.75" customHeight="1" x14ac:dyDescent="0.25">
      <c r="A74" s="172" t="s">
        <v>426</v>
      </c>
      <c r="B74" s="25"/>
      <c r="C74" s="315">
        <v>4</v>
      </c>
      <c r="D74" s="140">
        <v>3.3919999999999999</v>
      </c>
      <c r="E74" s="141">
        <v>0.27300000000000002</v>
      </c>
      <c r="F74" s="142">
        <v>0.16500000000000001</v>
      </c>
      <c r="G74" s="175"/>
      <c r="H74" s="175"/>
      <c r="I74" s="179"/>
      <c r="J74" s="42"/>
    </row>
    <row r="75" spans="1:10" ht="27.75" customHeight="1" x14ac:dyDescent="0.25">
      <c r="A75" s="172" t="s">
        <v>427</v>
      </c>
      <c r="B75" s="25"/>
      <c r="C75" s="315">
        <v>0</v>
      </c>
      <c r="D75" s="140">
        <v>2.3359999999999999</v>
      </c>
      <c r="E75" s="141">
        <v>0.22600000000000001</v>
      </c>
      <c r="F75" s="142">
        <v>0.157</v>
      </c>
      <c r="G75" s="174">
        <v>3.05</v>
      </c>
      <c r="H75" s="174">
        <v>0.94</v>
      </c>
      <c r="I75" s="180">
        <v>1.83</v>
      </c>
      <c r="J75" s="41">
        <v>7.0999999999999994E-2</v>
      </c>
    </row>
    <row r="76" spans="1:10" ht="27.75" customHeight="1" x14ac:dyDescent="0.25">
      <c r="A76" s="172" t="s">
        <v>428</v>
      </c>
      <c r="B76" s="25"/>
      <c r="C76" s="315">
        <v>0</v>
      </c>
      <c r="D76" s="140">
        <v>2.2290000000000001</v>
      </c>
      <c r="E76" s="141">
        <v>0.28000000000000003</v>
      </c>
      <c r="F76" s="142">
        <v>0.223</v>
      </c>
      <c r="G76" s="174">
        <v>3.31</v>
      </c>
      <c r="H76" s="174">
        <v>2.17</v>
      </c>
      <c r="I76" s="180">
        <v>2.83</v>
      </c>
      <c r="J76" s="41">
        <v>6.2E-2</v>
      </c>
    </row>
    <row r="77" spans="1:10" ht="27.75" customHeight="1" x14ac:dyDescent="0.25">
      <c r="A77" s="172" t="s">
        <v>429</v>
      </c>
      <c r="B77" s="25"/>
      <c r="C77" s="315">
        <v>0</v>
      </c>
      <c r="D77" s="140">
        <v>2.319</v>
      </c>
      <c r="E77" s="141">
        <v>0.30199999999999999</v>
      </c>
      <c r="F77" s="142">
        <v>0.246</v>
      </c>
      <c r="G77" s="174">
        <v>47.2</v>
      </c>
      <c r="H77" s="174">
        <v>1.81</v>
      </c>
      <c r="I77" s="180">
        <v>2.81</v>
      </c>
      <c r="J77" s="41">
        <v>6.4000000000000001E-2</v>
      </c>
    </row>
    <row r="78" spans="1:10" ht="27.75" customHeight="1" x14ac:dyDescent="0.25">
      <c r="A78" s="172" t="s">
        <v>430</v>
      </c>
      <c r="B78" s="25"/>
      <c r="C78" s="315">
        <v>0</v>
      </c>
      <c r="D78" s="140">
        <v>2.1920000000000002</v>
      </c>
      <c r="E78" s="141">
        <v>8.2000000000000003E-2</v>
      </c>
      <c r="F78" s="142">
        <v>1.2999999999999999E-2</v>
      </c>
      <c r="G78" s="174">
        <v>3.05</v>
      </c>
      <c r="H78" s="174">
        <v>0.94</v>
      </c>
      <c r="I78" s="180">
        <v>1.83</v>
      </c>
      <c r="J78" s="41">
        <v>7.0999999999999994E-2</v>
      </c>
    </row>
    <row r="79" spans="1:10" ht="27.75" customHeight="1" x14ac:dyDescent="0.25">
      <c r="A79" s="172" t="s">
        <v>431</v>
      </c>
      <c r="B79" s="25"/>
      <c r="C79" s="315">
        <v>0</v>
      </c>
      <c r="D79" s="140">
        <v>2.016</v>
      </c>
      <c r="E79" s="141">
        <v>6.7000000000000004E-2</v>
      </c>
      <c r="F79" s="142">
        <v>0.01</v>
      </c>
      <c r="G79" s="174">
        <v>3.31</v>
      </c>
      <c r="H79" s="174">
        <v>2.17</v>
      </c>
      <c r="I79" s="180">
        <v>2.83</v>
      </c>
      <c r="J79" s="41">
        <v>6.2E-2</v>
      </c>
    </row>
    <row r="80" spans="1:10" ht="27.75" customHeight="1" x14ac:dyDescent="0.25">
      <c r="A80" s="172" t="s">
        <v>432</v>
      </c>
      <c r="B80" s="25"/>
      <c r="C80" s="315">
        <v>0</v>
      </c>
      <c r="D80" s="140">
        <v>2.0819999999999999</v>
      </c>
      <c r="E80" s="141">
        <v>6.5000000000000002E-2</v>
      </c>
      <c r="F80" s="142">
        <v>8.9999999999999993E-3</v>
      </c>
      <c r="G80" s="174">
        <v>47.2</v>
      </c>
      <c r="H80" s="174">
        <v>1.81</v>
      </c>
      <c r="I80" s="180">
        <v>2.81</v>
      </c>
      <c r="J80" s="41">
        <v>6.4000000000000001E-2</v>
      </c>
    </row>
    <row r="81" spans="1:10" ht="27.75" customHeight="1" x14ac:dyDescent="0.25">
      <c r="A81" s="172" t="s">
        <v>433</v>
      </c>
      <c r="B81" s="25"/>
      <c r="C81" s="181" t="s">
        <v>86</v>
      </c>
      <c r="D81" s="143">
        <v>10.355</v>
      </c>
      <c r="E81" s="144">
        <v>0.46</v>
      </c>
      <c r="F81" s="142">
        <v>0.33800000000000002</v>
      </c>
      <c r="G81" s="175"/>
      <c r="H81" s="175"/>
      <c r="I81" s="179"/>
      <c r="J81" s="42"/>
    </row>
    <row r="82" spans="1:10" ht="27.75" customHeight="1" x14ac:dyDescent="0.25">
      <c r="A82" s="172" t="s">
        <v>434</v>
      </c>
      <c r="B82" s="25"/>
      <c r="C82" s="181" t="s">
        <v>89</v>
      </c>
      <c r="D82" s="140">
        <v>-3.53</v>
      </c>
      <c r="E82" s="141">
        <v>-0.14000000000000001</v>
      </c>
      <c r="F82" s="142">
        <v>-2.3E-2</v>
      </c>
      <c r="G82" s="174">
        <v>0</v>
      </c>
      <c r="H82" s="175"/>
      <c r="I82" s="179"/>
      <c r="J82" s="42"/>
    </row>
    <row r="83" spans="1:10" ht="27.75" customHeight="1" x14ac:dyDescent="0.25">
      <c r="A83" s="172" t="s">
        <v>435</v>
      </c>
      <c r="B83" s="25"/>
      <c r="C83" s="181">
        <v>0</v>
      </c>
      <c r="D83" s="140">
        <v>-3.5059999999999998</v>
      </c>
      <c r="E83" s="141">
        <v>-0.13500000000000001</v>
      </c>
      <c r="F83" s="142">
        <v>-2.1000000000000001E-2</v>
      </c>
      <c r="G83" s="174">
        <v>0</v>
      </c>
      <c r="H83" s="175"/>
      <c r="I83" s="179"/>
      <c r="J83" s="42"/>
    </row>
    <row r="84" spans="1:10" ht="27.75" customHeight="1" x14ac:dyDescent="0.25">
      <c r="A84" s="172" t="s">
        <v>436</v>
      </c>
      <c r="B84" s="25"/>
      <c r="C84" s="315">
        <v>0</v>
      </c>
      <c r="D84" s="140">
        <v>-3.53</v>
      </c>
      <c r="E84" s="141">
        <v>-0.14000000000000001</v>
      </c>
      <c r="F84" s="142">
        <v>-2.3E-2</v>
      </c>
      <c r="G84" s="174">
        <v>0</v>
      </c>
      <c r="H84" s="175"/>
      <c r="I84" s="179"/>
      <c r="J84" s="41">
        <v>0.10199999999999999</v>
      </c>
    </row>
    <row r="85" spans="1:10" ht="27.75" customHeight="1" x14ac:dyDescent="0.25">
      <c r="A85" s="172" t="s">
        <v>437</v>
      </c>
      <c r="B85" s="25"/>
      <c r="C85" s="315">
        <v>0</v>
      </c>
      <c r="D85" s="140">
        <v>-3.5059999999999998</v>
      </c>
      <c r="E85" s="141">
        <v>-0.13500000000000001</v>
      </c>
      <c r="F85" s="142">
        <v>-2.1000000000000001E-2</v>
      </c>
      <c r="G85" s="174">
        <v>0</v>
      </c>
      <c r="H85" s="175"/>
      <c r="I85" s="179"/>
      <c r="J85" s="41">
        <v>0.10299999999999999</v>
      </c>
    </row>
    <row r="86" spans="1:10" ht="27.75" customHeight="1" x14ac:dyDescent="0.25">
      <c r="A86" s="172" t="s">
        <v>438</v>
      </c>
      <c r="B86" s="25"/>
      <c r="C86" s="315">
        <v>0</v>
      </c>
      <c r="D86" s="140">
        <v>-3.911</v>
      </c>
      <c r="E86" s="141">
        <v>-0.128</v>
      </c>
      <c r="F86" s="142">
        <v>-1.7999999999999999E-2</v>
      </c>
      <c r="G86" s="174">
        <v>6.37</v>
      </c>
      <c r="H86" s="175"/>
      <c r="I86" s="179"/>
      <c r="J86" s="41">
        <v>0.13300000000000001</v>
      </c>
    </row>
    <row r="87" spans="1:10" ht="27.75" customHeight="1" x14ac:dyDescent="0.25">
      <c r="A87" s="172" t="s">
        <v>439</v>
      </c>
      <c r="B87" s="25"/>
      <c r="C87" s="181" t="s">
        <v>67</v>
      </c>
      <c r="D87" s="140">
        <v>3.0779999999999998</v>
      </c>
      <c r="E87" s="141">
        <v>0.22</v>
      </c>
      <c r="F87" s="142">
        <v>0.121</v>
      </c>
      <c r="G87" s="174">
        <v>0.89</v>
      </c>
      <c r="H87" s="175"/>
      <c r="I87" s="179"/>
      <c r="J87" s="42"/>
    </row>
    <row r="88" spans="1:10" ht="27.75" customHeight="1" x14ac:dyDescent="0.25">
      <c r="A88" s="172" t="s">
        <v>440</v>
      </c>
      <c r="B88" s="25"/>
      <c r="C88" s="315">
        <v>2</v>
      </c>
      <c r="D88" s="140">
        <v>3.0779999999999998</v>
      </c>
      <c r="E88" s="141">
        <v>0.22</v>
      </c>
      <c r="F88" s="142">
        <v>0.121</v>
      </c>
      <c r="G88" s="175"/>
      <c r="H88" s="175"/>
      <c r="I88" s="179"/>
      <c r="J88" s="42"/>
    </row>
    <row r="89" spans="1:10" ht="27.75" customHeight="1" x14ac:dyDescent="0.25">
      <c r="A89" s="172" t="s">
        <v>441</v>
      </c>
      <c r="B89" s="25"/>
      <c r="C89" s="181" t="s">
        <v>71</v>
      </c>
      <c r="D89" s="140">
        <v>2.4089999999999998</v>
      </c>
      <c r="E89" s="141">
        <v>0.19400000000000001</v>
      </c>
      <c r="F89" s="142">
        <v>0.11700000000000001</v>
      </c>
      <c r="G89" s="174">
        <v>0.91</v>
      </c>
      <c r="H89" s="175"/>
      <c r="I89" s="179"/>
      <c r="J89" s="42"/>
    </row>
    <row r="90" spans="1:10" ht="27.75" customHeight="1" x14ac:dyDescent="0.25">
      <c r="A90" s="172" t="s">
        <v>442</v>
      </c>
      <c r="B90" s="25"/>
      <c r="C90" s="315">
        <v>4</v>
      </c>
      <c r="D90" s="140">
        <v>2.4089999999999998</v>
      </c>
      <c r="E90" s="141">
        <v>0.19400000000000001</v>
      </c>
      <c r="F90" s="142">
        <v>0.11700000000000001</v>
      </c>
      <c r="G90" s="175"/>
      <c r="H90" s="175"/>
      <c r="I90" s="179"/>
      <c r="J90" s="42"/>
    </row>
    <row r="91" spans="1:10" ht="27.75" customHeight="1" x14ac:dyDescent="0.25">
      <c r="A91" s="172" t="s">
        <v>443</v>
      </c>
      <c r="B91" s="25"/>
      <c r="C91" s="315">
        <v>0</v>
      </c>
      <c r="D91" s="140">
        <v>1.659</v>
      </c>
      <c r="E91" s="141">
        <v>0.161</v>
      </c>
      <c r="F91" s="142">
        <v>0.111</v>
      </c>
      <c r="G91" s="174">
        <v>2.2200000000000002</v>
      </c>
      <c r="H91" s="174">
        <v>0.67</v>
      </c>
      <c r="I91" s="180">
        <v>1.3</v>
      </c>
      <c r="J91" s="41">
        <v>0.05</v>
      </c>
    </row>
    <row r="92" spans="1:10" ht="27.75" customHeight="1" x14ac:dyDescent="0.25">
      <c r="A92" s="172" t="s">
        <v>444</v>
      </c>
      <c r="B92" s="25"/>
      <c r="C92" s="315">
        <v>0</v>
      </c>
      <c r="D92" s="140">
        <v>1.583</v>
      </c>
      <c r="E92" s="141">
        <v>0.19900000000000001</v>
      </c>
      <c r="F92" s="142">
        <v>0.158</v>
      </c>
      <c r="G92" s="174">
        <v>2.41</v>
      </c>
      <c r="H92" s="174">
        <v>1.54</v>
      </c>
      <c r="I92" s="180">
        <v>2.0099999999999998</v>
      </c>
      <c r="J92" s="41">
        <v>4.3999999999999997E-2</v>
      </c>
    </row>
    <row r="93" spans="1:10" ht="27.75" customHeight="1" x14ac:dyDescent="0.25">
      <c r="A93" s="172" t="s">
        <v>445</v>
      </c>
      <c r="B93" s="25"/>
      <c r="C93" s="315">
        <v>0</v>
      </c>
      <c r="D93" s="140">
        <v>1.647</v>
      </c>
      <c r="E93" s="141">
        <v>0.214</v>
      </c>
      <c r="F93" s="142">
        <v>0.17499999999999999</v>
      </c>
      <c r="G93" s="174">
        <v>33.58</v>
      </c>
      <c r="H93" s="174">
        <v>1.29</v>
      </c>
      <c r="I93" s="180">
        <v>2</v>
      </c>
      <c r="J93" s="41">
        <v>4.5999999999999999E-2</v>
      </c>
    </row>
    <row r="94" spans="1:10" ht="27.75" customHeight="1" x14ac:dyDescent="0.25">
      <c r="A94" s="172" t="s">
        <v>446</v>
      </c>
      <c r="B94" s="25"/>
      <c r="C94" s="315">
        <v>0</v>
      </c>
      <c r="D94" s="140">
        <v>1.5569999999999999</v>
      </c>
      <c r="E94" s="141">
        <v>5.8999999999999997E-2</v>
      </c>
      <c r="F94" s="142">
        <v>8.9999999999999993E-3</v>
      </c>
      <c r="G94" s="174">
        <v>2.2200000000000002</v>
      </c>
      <c r="H94" s="174">
        <v>0.67</v>
      </c>
      <c r="I94" s="180">
        <v>1.3</v>
      </c>
      <c r="J94" s="41">
        <v>0.05</v>
      </c>
    </row>
    <row r="95" spans="1:10" ht="27.75" customHeight="1" x14ac:dyDescent="0.25">
      <c r="A95" s="172" t="s">
        <v>447</v>
      </c>
      <c r="B95" s="25"/>
      <c r="C95" s="315">
        <v>0</v>
      </c>
      <c r="D95" s="140">
        <v>1.4319999999999999</v>
      </c>
      <c r="E95" s="141">
        <v>4.8000000000000001E-2</v>
      </c>
      <c r="F95" s="142">
        <v>7.0000000000000001E-3</v>
      </c>
      <c r="G95" s="174">
        <v>2.41</v>
      </c>
      <c r="H95" s="174">
        <v>1.54</v>
      </c>
      <c r="I95" s="180">
        <v>2.0099999999999998</v>
      </c>
      <c r="J95" s="41">
        <v>4.3999999999999997E-2</v>
      </c>
    </row>
    <row r="96" spans="1:10" ht="27.75" customHeight="1" x14ac:dyDescent="0.25">
      <c r="A96" s="172" t="s">
        <v>448</v>
      </c>
      <c r="B96" s="25"/>
      <c r="C96" s="315">
        <v>0</v>
      </c>
      <c r="D96" s="140">
        <v>1.478</v>
      </c>
      <c r="E96" s="141">
        <v>4.5999999999999999E-2</v>
      </c>
      <c r="F96" s="142">
        <v>6.0000000000000001E-3</v>
      </c>
      <c r="G96" s="174">
        <v>33.58</v>
      </c>
      <c r="H96" s="174">
        <v>1.29</v>
      </c>
      <c r="I96" s="180">
        <v>2</v>
      </c>
      <c r="J96" s="41">
        <v>4.5999999999999999E-2</v>
      </c>
    </row>
    <row r="97" spans="1:10" ht="27.75" customHeight="1" x14ac:dyDescent="0.25">
      <c r="A97" s="172" t="s">
        <v>449</v>
      </c>
      <c r="B97" s="25"/>
      <c r="C97" s="181" t="s">
        <v>86</v>
      </c>
      <c r="D97" s="143">
        <v>7.3540000000000001</v>
      </c>
      <c r="E97" s="144">
        <v>0.32600000000000001</v>
      </c>
      <c r="F97" s="142">
        <v>0.24</v>
      </c>
      <c r="G97" s="175"/>
      <c r="H97" s="175"/>
      <c r="I97" s="179"/>
      <c r="J97" s="42"/>
    </row>
    <row r="98" spans="1:10" ht="27.75" customHeight="1" x14ac:dyDescent="0.25">
      <c r="A98" s="172" t="s">
        <v>450</v>
      </c>
      <c r="B98" s="25"/>
      <c r="C98" s="181" t="s">
        <v>89</v>
      </c>
      <c r="D98" s="140">
        <v>-2.5070000000000001</v>
      </c>
      <c r="E98" s="141">
        <v>-0.1</v>
      </c>
      <c r="F98" s="142">
        <v>-1.6E-2</v>
      </c>
      <c r="G98" s="174">
        <v>0</v>
      </c>
      <c r="H98" s="175"/>
      <c r="I98" s="179"/>
      <c r="J98" s="42"/>
    </row>
    <row r="99" spans="1:10" ht="27.75" customHeight="1" x14ac:dyDescent="0.25">
      <c r="A99" s="172" t="s">
        <v>451</v>
      </c>
      <c r="B99" s="25"/>
      <c r="C99" s="181">
        <v>0</v>
      </c>
      <c r="D99" s="140">
        <v>-2.4900000000000002</v>
      </c>
      <c r="E99" s="141">
        <v>-9.6000000000000002E-2</v>
      </c>
      <c r="F99" s="142">
        <v>-1.4999999999999999E-2</v>
      </c>
      <c r="G99" s="174">
        <v>0</v>
      </c>
      <c r="H99" s="175"/>
      <c r="I99" s="179"/>
      <c r="J99" s="42"/>
    </row>
    <row r="100" spans="1:10" ht="27.75" customHeight="1" x14ac:dyDescent="0.25">
      <c r="A100" s="172" t="s">
        <v>452</v>
      </c>
      <c r="B100" s="25"/>
      <c r="C100" s="315">
        <v>0</v>
      </c>
      <c r="D100" s="140">
        <v>-2.5070000000000001</v>
      </c>
      <c r="E100" s="141">
        <v>-0.1</v>
      </c>
      <c r="F100" s="142">
        <v>-1.6E-2</v>
      </c>
      <c r="G100" s="174">
        <v>0</v>
      </c>
      <c r="H100" s="175"/>
      <c r="I100" s="179"/>
      <c r="J100" s="41">
        <v>7.1999999999999995E-2</v>
      </c>
    </row>
    <row r="101" spans="1:10" ht="27.75" customHeight="1" x14ac:dyDescent="0.25">
      <c r="A101" s="172" t="s">
        <v>453</v>
      </c>
      <c r="B101" s="25"/>
      <c r="C101" s="315">
        <v>0</v>
      </c>
      <c r="D101" s="140">
        <v>-2.4900000000000002</v>
      </c>
      <c r="E101" s="141">
        <v>-9.6000000000000002E-2</v>
      </c>
      <c r="F101" s="142">
        <v>-1.4999999999999999E-2</v>
      </c>
      <c r="G101" s="174">
        <v>0</v>
      </c>
      <c r="H101" s="175"/>
      <c r="I101" s="179"/>
      <c r="J101" s="41">
        <v>7.2999999999999995E-2</v>
      </c>
    </row>
    <row r="102" spans="1:10" ht="27.75" customHeight="1" x14ac:dyDescent="0.25">
      <c r="A102" s="172" t="s">
        <v>454</v>
      </c>
      <c r="B102" s="25"/>
      <c r="C102" s="315">
        <v>0</v>
      </c>
      <c r="D102" s="140">
        <v>-2.778</v>
      </c>
      <c r="E102" s="141">
        <v>-9.0999999999999998E-2</v>
      </c>
      <c r="F102" s="142">
        <v>-1.2999999999999999E-2</v>
      </c>
      <c r="G102" s="174">
        <v>4.5199999999999996</v>
      </c>
      <c r="H102" s="175"/>
      <c r="I102" s="179"/>
      <c r="J102" s="41">
        <v>9.4E-2</v>
      </c>
    </row>
    <row r="103" spans="1:10" ht="27.75" customHeight="1" x14ac:dyDescent="0.25">
      <c r="A103" s="172" t="s">
        <v>455</v>
      </c>
      <c r="B103" s="25"/>
      <c r="C103" s="181" t="s">
        <v>67</v>
      </c>
      <c r="D103" s="140">
        <v>1.1240000000000001</v>
      </c>
      <c r="E103" s="141">
        <v>0.08</v>
      </c>
      <c r="F103" s="142">
        <v>4.3999999999999997E-2</v>
      </c>
      <c r="G103" s="174">
        <v>0.45</v>
      </c>
      <c r="H103" s="175"/>
      <c r="I103" s="179"/>
      <c r="J103" s="42"/>
    </row>
    <row r="104" spans="1:10" ht="27.75" customHeight="1" x14ac:dyDescent="0.25">
      <c r="A104" s="172" t="s">
        <v>456</v>
      </c>
      <c r="B104" s="25"/>
      <c r="C104" s="315">
        <v>2</v>
      </c>
      <c r="D104" s="140">
        <v>1.1240000000000001</v>
      </c>
      <c r="E104" s="141">
        <v>0.08</v>
      </c>
      <c r="F104" s="142">
        <v>4.3999999999999997E-2</v>
      </c>
      <c r="G104" s="175"/>
      <c r="H104" s="175"/>
      <c r="I104" s="179"/>
      <c r="J104" s="42"/>
    </row>
    <row r="105" spans="1:10" ht="27.75" customHeight="1" x14ac:dyDescent="0.25">
      <c r="A105" s="172" t="s">
        <v>457</v>
      </c>
      <c r="B105" s="25"/>
      <c r="C105" s="181" t="s">
        <v>71</v>
      </c>
      <c r="D105" s="140">
        <v>0.88</v>
      </c>
      <c r="E105" s="141">
        <v>7.0999999999999994E-2</v>
      </c>
      <c r="F105" s="142">
        <v>4.2999999999999997E-2</v>
      </c>
      <c r="G105" s="174">
        <v>0.45</v>
      </c>
      <c r="H105" s="175"/>
      <c r="I105" s="179"/>
      <c r="J105" s="42"/>
    </row>
    <row r="106" spans="1:10" ht="27.75" customHeight="1" x14ac:dyDescent="0.25">
      <c r="A106" s="172" t="s">
        <v>458</v>
      </c>
      <c r="B106" s="25"/>
      <c r="C106" s="315">
        <v>4</v>
      </c>
      <c r="D106" s="140">
        <v>0.88</v>
      </c>
      <c r="E106" s="141">
        <v>7.0999999999999994E-2</v>
      </c>
      <c r="F106" s="142">
        <v>4.2999999999999997E-2</v>
      </c>
      <c r="G106" s="175"/>
      <c r="H106" s="175"/>
      <c r="I106" s="179"/>
      <c r="J106" s="42"/>
    </row>
    <row r="107" spans="1:10" ht="27.75" customHeight="1" x14ac:dyDescent="0.25">
      <c r="A107" s="172" t="s">
        <v>459</v>
      </c>
      <c r="B107" s="25"/>
      <c r="C107" s="315">
        <v>0</v>
      </c>
      <c r="D107" s="140">
        <v>0.60599999999999998</v>
      </c>
      <c r="E107" s="141">
        <v>5.8999999999999997E-2</v>
      </c>
      <c r="F107" s="142">
        <v>4.1000000000000002E-2</v>
      </c>
      <c r="G107" s="174">
        <v>0.93</v>
      </c>
      <c r="H107" s="174">
        <v>0.24</v>
      </c>
      <c r="I107" s="180">
        <v>0.47</v>
      </c>
      <c r="J107" s="41">
        <v>1.7999999999999999E-2</v>
      </c>
    </row>
    <row r="108" spans="1:10" ht="27.75" customHeight="1" x14ac:dyDescent="0.25">
      <c r="A108" s="172" t="s">
        <v>460</v>
      </c>
      <c r="B108" s="25"/>
      <c r="C108" s="315">
        <v>0</v>
      </c>
      <c r="D108" s="140">
        <v>0.57799999999999996</v>
      </c>
      <c r="E108" s="141">
        <v>7.2999999999999995E-2</v>
      </c>
      <c r="F108" s="142">
        <v>5.8000000000000003E-2</v>
      </c>
      <c r="G108" s="174">
        <v>1</v>
      </c>
      <c r="H108" s="174">
        <v>0.56000000000000005</v>
      </c>
      <c r="I108" s="180">
        <v>0.73</v>
      </c>
      <c r="J108" s="41">
        <v>1.6E-2</v>
      </c>
    </row>
    <row r="109" spans="1:10" ht="27.75" customHeight="1" x14ac:dyDescent="0.25">
      <c r="A109" s="172" t="s">
        <v>461</v>
      </c>
      <c r="B109" s="25"/>
      <c r="C109" s="315">
        <v>0</v>
      </c>
      <c r="D109" s="140">
        <v>0.60099999999999998</v>
      </c>
      <c r="E109" s="141">
        <v>7.8E-2</v>
      </c>
      <c r="F109" s="142">
        <v>6.4000000000000001E-2</v>
      </c>
      <c r="G109" s="174">
        <v>12.38</v>
      </c>
      <c r="H109" s="174">
        <v>0.47</v>
      </c>
      <c r="I109" s="180">
        <v>0.73</v>
      </c>
      <c r="J109" s="41">
        <v>1.7000000000000001E-2</v>
      </c>
    </row>
    <row r="110" spans="1:10" ht="27.75" customHeight="1" x14ac:dyDescent="0.25">
      <c r="A110" s="172" t="s">
        <v>462</v>
      </c>
      <c r="B110" s="25"/>
      <c r="C110" s="315">
        <v>0</v>
      </c>
      <c r="D110" s="140">
        <v>0.56799999999999995</v>
      </c>
      <c r="E110" s="141">
        <v>2.1000000000000001E-2</v>
      </c>
      <c r="F110" s="142">
        <v>3.0000000000000001E-3</v>
      </c>
      <c r="G110" s="174">
        <v>0.93</v>
      </c>
      <c r="H110" s="174">
        <v>0.24</v>
      </c>
      <c r="I110" s="180">
        <v>0.47</v>
      </c>
      <c r="J110" s="41">
        <v>1.7999999999999999E-2</v>
      </c>
    </row>
    <row r="111" spans="1:10" ht="27.75" customHeight="1" x14ac:dyDescent="0.25">
      <c r="A111" s="172" t="s">
        <v>463</v>
      </c>
      <c r="B111" s="25"/>
      <c r="C111" s="315">
        <v>0</v>
      </c>
      <c r="D111" s="140">
        <v>0.52300000000000002</v>
      </c>
      <c r="E111" s="141">
        <v>1.7000000000000001E-2</v>
      </c>
      <c r="F111" s="142">
        <v>2E-3</v>
      </c>
      <c r="G111" s="174">
        <v>1</v>
      </c>
      <c r="H111" s="174">
        <v>0.56000000000000005</v>
      </c>
      <c r="I111" s="180">
        <v>0.73</v>
      </c>
      <c r="J111" s="41">
        <v>1.6E-2</v>
      </c>
    </row>
    <row r="112" spans="1:10" ht="27.75" customHeight="1" x14ac:dyDescent="0.25">
      <c r="A112" s="172" t="s">
        <v>464</v>
      </c>
      <c r="B112" s="25"/>
      <c r="C112" s="315">
        <v>0</v>
      </c>
      <c r="D112" s="140">
        <v>0.54</v>
      </c>
      <c r="E112" s="141">
        <v>1.7000000000000001E-2</v>
      </c>
      <c r="F112" s="142">
        <v>2E-3</v>
      </c>
      <c r="G112" s="174">
        <v>12.38</v>
      </c>
      <c r="H112" s="174">
        <v>0.47</v>
      </c>
      <c r="I112" s="180">
        <v>0.73</v>
      </c>
      <c r="J112" s="41">
        <v>1.7000000000000001E-2</v>
      </c>
    </row>
    <row r="113" spans="1:10" ht="27.75" customHeight="1" x14ac:dyDescent="0.25">
      <c r="A113" s="172" t="s">
        <v>465</v>
      </c>
      <c r="B113" s="25"/>
      <c r="C113" s="181" t="s">
        <v>86</v>
      </c>
      <c r="D113" s="143">
        <v>2.6850000000000001</v>
      </c>
      <c r="E113" s="144">
        <v>0.11899999999999999</v>
      </c>
      <c r="F113" s="142">
        <v>8.7999999999999995E-2</v>
      </c>
      <c r="G113" s="175"/>
      <c r="H113" s="175"/>
      <c r="I113" s="179"/>
      <c r="J113" s="42"/>
    </row>
    <row r="114" spans="1:10" ht="27.75" customHeight="1" x14ac:dyDescent="0.25">
      <c r="A114" s="172" t="s">
        <v>466</v>
      </c>
      <c r="B114" s="25"/>
      <c r="C114" s="181" t="s">
        <v>89</v>
      </c>
      <c r="D114" s="140">
        <v>-0.91500000000000004</v>
      </c>
      <c r="E114" s="141">
        <v>-3.5999999999999997E-2</v>
      </c>
      <c r="F114" s="142">
        <v>-6.0000000000000001E-3</v>
      </c>
      <c r="G114" s="174">
        <v>0</v>
      </c>
      <c r="H114" s="175"/>
      <c r="I114" s="179"/>
      <c r="J114" s="42"/>
    </row>
    <row r="115" spans="1:10" ht="27.75" customHeight="1" x14ac:dyDescent="0.25">
      <c r="A115" s="172" t="s">
        <v>467</v>
      </c>
      <c r="B115" s="25"/>
      <c r="C115" s="181">
        <v>0</v>
      </c>
      <c r="D115" s="140">
        <v>-0.90900000000000003</v>
      </c>
      <c r="E115" s="141">
        <v>-3.5000000000000003E-2</v>
      </c>
      <c r="F115" s="142">
        <v>-6.0000000000000001E-3</v>
      </c>
      <c r="G115" s="174">
        <v>0</v>
      </c>
      <c r="H115" s="175"/>
      <c r="I115" s="179"/>
      <c r="J115" s="42"/>
    </row>
    <row r="116" spans="1:10" ht="27.75" customHeight="1" x14ac:dyDescent="0.25">
      <c r="A116" s="172" t="s">
        <v>468</v>
      </c>
      <c r="B116" s="25"/>
      <c r="C116" s="315">
        <v>0</v>
      </c>
      <c r="D116" s="140">
        <v>-0.91500000000000004</v>
      </c>
      <c r="E116" s="141">
        <v>-3.5999999999999997E-2</v>
      </c>
      <c r="F116" s="142">
        <v>-6.0000000000000001E-3</v>
      </c>
      <c r="G116" s="174">
        <v>0</v>
      </c>
      <c r="H116" s="175"/>
      <c r="I116" s="179"/>
      <c r="J116" s="41">
        <v>2.5999999999999999E-2</v>
      </c>
    </row>
    <row r="117" spans="1:10" ht="27.75" customHeight="1" x14ac:dyDescent="0.25">
      <c r="A117" s="172" t="s">
        <v>469</v>
      </c>
      <c r="B117" s="25"/>
      <c r="C117" s="315">
        <v>0</v>
      </c>
      <c r="D117" s="140">
        <v>-0.90900000000000003</v>
      </c>
      <c r="E117" s="141">
        <v>-3.5000000000000003E-2</v>
      </c>
      <c r="F117" s="142">
        <v>-6.0000000000000001E-3</v>
      </c>
      <c r="G117" s="174">
        <v>0</v>
      </c>
      <c r="H117" s="175"/>
      <c r="I117" s="179"/>
      <c r="J117" s="41">
        <v>2.7E-2</v>
      </c>
    </row>
    <row r="118" spans="1:10" ht="27.75" customHeight="1" x14ac:dyDescent="0.25">
      <c r="A118" s="172" t="s">
        <v>470</v>
      </c>
      <c r="B118" s="25"/>
      <c r="C118" s="315">
        <v>0</v>
      </c>
      <c r="D118" s="140">
        <v>-1.014</v>
      </c>
      <c r="E118" s="141">
        <v>-3.3000000000000002E-2</v>
      </c>
      <c r="F118" s="142">
        <v>-5.0000000000000001E-3</v>
      </c>
      <c r="G118" s="174">
        <v>1.65</v>
      </c>
      <c r="H118" s="175"/>
      <c r="I118" s="179"/>
      <c r="J118" s="41">
        <v>3.4000000000000002E-2</v>
      </c>
    </row>
  </sheetData>
  <mergeCells count="10">
    <mergeCell ref="H9:J9"/>
    <mergeCell ref="F6:G6"/>
    <mergeCell ref="F7:G7"/>
    <mergeCell ref="F8:G8"/>
    <mergeCell ref="F9:G9"/>
    <mergeCell ref="F5:G5"/>
    <mergeCell ref="A2:J2"/>
    <mergeCell ref="A4:D4"/>
    <mergeCell ref="F4:J4"/>
    <mergeCell ref="B8:D8"/>
  </mergeCells>
  <hyperlinks>
    <hyperlink ref="A1" location="Overview!A1" display="Back to Overview" xr:uid="{00000000-0004-0000-17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M118"/>
  <sheetViews>
    <sheetView zoomScale="70" zoomScaleNormal="70" zoomScaleSheetLayoutView="85" workbookViewId="0">
      <selection activeCell="K2" sqref="K2"/>
    </sheetView>
  </sheetViews>
  <sheetFormatPr defaultColWidth="9.1796875" defaultRowHeight="27.75" customHeight="1" x14ac:dyDescent="0.25"/>
  <cols>
    <col min="1" max="1" width="58" style="2" bestFit="1" customWidth="1"/>
    <col min="2" max="2" width="17.7265625" style="3" customWidth="1"/>
    <col min="3" max="4" width="17.7265625" style="2" customWidth="1"/>
    <col min="5" max="7" width="17.7265625" style="3" customWidth="1"/>
    <col min="8" max="9" width="17.7265625" style="9" customWidth="1"/>
    <col min="10" max="10" width="17.7265625" style="4" customWidth="1"/>
    <col min="11" max="11" width="15.54296875" style="4" customWidth="1"/>
    <col min="12" max="17" width="15.54296875" style="2" customWidth="1"/>
    <col min="18" max="16384" width="9.1796875" style="2"/>
  </cols>
  <sheetData>
    <row r="1" spans="1:13" ht="27.75" customHeight="1" x14ac:dyDescent="0.25">
      <c r="A1" s="51" t="s">
        <v>34</v>
      </c>
      <c r="B1" s="2"/>
      <c r="E1" s="2"/>
      <c r="F1" s="2"/>
      <c r="G1" s="2"/>
      <c r="H1" s="2"/>
      <c r="I1" s="2"/>
      <c r="J1" s="2"/>
      <c r="K1" s="2"/>
    </row>
    <row r="2" spans="1:13" ht="31.5" customHeight="1" x14ac:dyDescent="0.25">
      <c r="A2" s="393" t="str">
        <f>Overview!B4&amp; " - Effective from "&amp;Overview!D4&amp;" - "&amp;Overview!E4&amp;" LDNO tariffs in WPD South Wales Area (GSP Group _K)"</f>
        <v>Southern Electric Power Distribution plc - Effective from 1 April 2021 - Final LDNO tariffs in WPD South Wales Area (GSP Group _K)</v>
      </c>
      <c r="B2" s="393"/>
      <c r="C2" s="393"/>
      <c r="D2" s="393"/>
      <c r="E2" s="393"/>
      <c r="F2" s="393"/>
      <c r="G2" s="393"/>
      <c r="H2" s="393"/>
      <c r="I2" s="393"/>
      <c r="J2" s="393"/>
    </row>
    <row r="3" spans="1:13" ht="8.25" customHeight="1" x14ac:dyDescent="0.25">
      <c r="A3" s="86"/>
      <c r="B3" s="86"/>
      <c r="C3" s="86"/>
      <c r="D3" s="86"/>
      <c r="E3" s="86"/>
      <c r="F3" s="86"/>
      <c r="G3" s="86"/>
      <c r="H3" s="86"/>
      <c r="I3" s="86"/>
      <c r="J3" s="86"/>
    </row>
    <row r="4" spans="1:13" ht="27" customHeight="1" x14ac:dyDescent="0.25">
      <c r="A4" s="326" t="s">
        <v>35</v>
      </c>
      <c r="B4" s="326"/>
      <c r="C4" s="326"/>
      <c r="D4" s="326"/>
      <c r="E4" s="87"/>
      <c r="F4" s="326" t="s">
        <v>36</v>
      </c>
      <c r="G4" s="326"/>
      <c r="H4" s="326"/>
      <c r="I4" s="326"/>
      <c r="J4" s="326"/>
      <c r="L4" s="4"/>
    </row>
    <row r="5" spans="1:13" ht="30" customHeight="1" x14ac:dyDescent="0.25">
      <c r="A5" s="185" t="s">
        <v>37</v>
      </c>
      <c r="B5" s="186" t="s">
        <v>38</v>
      </c>
      <c r="C5" s="187" t="s">
        <v>39</v>
      </c>
      <c r="D5" s="188" t="s">
        <v>40</v>
      </c>
      <c r="E5" s="86"/>
      <c r="F5" s="394"/>
      <c r="G5" s="395"/>
      <c r="H5" s="189" t="s">
        <v>41</v>
      </c>
      <c r="I5" s="190" t="s">
        <v>42</v>
      </c>
      <c r="J5" s="188" t="s">
        <v>40</v>
      </c>
      <c r="K5" s="183"/>
      <c r="L5" s="4"/>
      <c r="M5" s="4"/>
    </row>
    <row r="6" spans="1:13" ht="45" customHeight="1" x14ac:dyDescent="0.25">
      <c r="A6" s="204" t="s">
        <v>103</v>
      </c>
      <c r="B6" s="198" t="s">
        <v>258</v>
      </c>
      <c r="C6" s="298" t="s">
        <v>259</v>
      </c>
      <c r="D6" s="199" t="s">
        <v>260</v>
      </c>
      <c r="E6" s="183"/>
      <c r="F6" s="343" t="s">
        <v>286</v>
      </c>
      <c r="G6" s="343"/>
      <c r="H6" s="198" t="s">
        <v>258</v>
      </c>
      <c r="I6" s="304" t="s">
        <v>259</v>
      </c>
      <c r="J6" s="304" t="s">
        <v>260</v>
      </c>
      <c r="K6" s="183"/>
      <c r="L6" s="4"/>
      <c r="M6" s="4"/>
    </row>
    <row r="7" spans="1:13" ht="45" customHeight="1" x14ac:dyDescent="0.25">
      <c r="A7" s="204" t="s">
        <v>108</v>
      </c>
      <c r="B7" s="200"/>
      <c r="C7" s="216" t="s">
        <v>262</v>
      </c>
      <c r="D7" s="304" t="s">
        <v>266</v>
      </c>
      <c r="E7" s="183"/>
      <c r="F7" s="343" t="s">
        <v>290</v>
      </c>
      <c r="G7" s="343"/>
      <c r="H7" s="200"/>
      <c r="I7" s="304" t="s">
        <v>265</v>
      </c>
      <c r="J7" s="304" t="s">
        <v>260</v>
      </c>
      <c r="K7" s="183"/>
      <c r="L7" s="4"/>
      <c r="M7" s="4"/>
    </row>
    <row r="8" spans="1:13" ht="45" customHeight="1" x14ac:dyDescent="0.25">
      <c r="A8" s="299" t="s">
        <v>52</v>
      </c>
      <c r="B8" s="329" t="s">
        <v>112</v>
      </c>
      <c r="C8" s="329"/>
      <c r="D8" s="329"/>
      <c r="E8" s="183"/>
      <c r="F8" s="343" t="s">
        <v>108</v>
      </c>
      <c r="G8" s="343"/>
      <c r="H8" s="200"/>
      <c r="I8" s="304" t="s">
        <v>262</v>
      </c>
      <c r="J8" s="304" t="s">
        <v>266</v>
      </c>
      <c r="K8" s="183"/>
      <c r="L8" s="4"/>
      <c r="M8" s="4"/>
    </row>
    <row r="9" spans="1:13" s="78" customFormat="1" ht="45" customHeight="1" x14ac:dyDescent="0.25">
      <c r="A9" s="217"/>
      <c r="B9" s="218"/>
      <c r="C9" s="219"/>
      <c r="D9" s="218"/>
      <c r="E9" s="214"/>
      <c r="F9" s="353" t="s">
        <v>52</v>
      </c>
      <c r="G9" s="353"/>
      <c r="H9" s="354" t="s">
        <v>112</v>
      </c>
      <c r="I9" s="355"/>
      <c r="J9" s="356"/>
      <c r="K9" s="183"/>
      <c r="L9" s="50"/>
      <c r="M9" s="50"/>
    </row>
    <row r="10" spans="1:13" ht="18.75" customHeight="1" x14ac:dyDescent="0.25">
      <c r="A10" s="50"/>
      <c r="B10" s="50"/>
      <c r="C10" s="50"/>
      <c r="D10" s="50"/>
      <c r="E10" s="50"/>
      <c r="F10" s="50"/>
      <c r="G10" s="50"/>
      <c r="H10" s="50"/>
      <c r="I10" s="50"/>
      <c r="J10" s="50"/>
    </row>
    <row r="13" spans="1:13" ht="78.75" customHeight="1" x14ac:dyDescent="0.25">
      <c r="A13" s="177" t="s">
        <v>54</v>
      </c>
      <c r="B13" s="177" t="s">
        <v>365</v>
      </c>
      <c r="C13" s="178" t="s">
        <v>56</v>
      </c>
      <c r="D13" s="55" t="s">
        <v>57</v>
      </c>
      <c r="E13" s="55" t="s">
        <v>58</v>
      </c>
      <c r="F13" s="55" t="s">
        <v>59</v>
      </c>
      <c r="G13" s="178" t="s">
        <v>60</v>
      </c>
      <c r="H13" s="178" t="s">
        <v>61</v>
      </c>
      <c r="I13" s="178" t="s">
        <v>62</v>
      </c>
      <c r="J13" s="178" t="s">
        <v>63</v>
      </c>
    </row>
    <row r="14" spans="1:13" ht="27.75" customHeight="1" x14ac:dyDescent="0.25">
      <c r="A14" s="172" t="s">
        <v>366</v>
      </c>
      <c r="B14" s="25"/>
      <c r="C14" s="173" t="s">
        <v>114</v>
      </c>
      <c r="D14" s="140">
        <v>7.8769999999999998</v>
      </c>
      <c r="E14" s="141">
        <v>1.4690000000000001</v>
      </c>
      <c r="F14" s="142">
        <v>0.96099999999999997</v>
      </c>
      <c r="G14" s="174">
        <v>3.24</v>
      </c>
      <c r="H14" s="175"/>
      <c r="I14" s="179"/>
      <c r="J14" s="42"/>
    </row>
    <row r="15" spans="1:13" ht="27.75" customHeight="1" x14ac:dyDescent="0.25">
      <c r="A15" s="172" t="s">
        <v>367</v>
      </c>
      <c r="B15" s="25"/>
      <c r="C15" s="173">
        <v>2</v>
      </c>
      <c r="D15" s="140">
        <v>7.8769999999999998</v>
      </c>
      <c r="E15" s="141">
        <v>1.4690000000000001</v>
      </c>
      <c r="F15" s="142">
        <v>0.96099999999999997</v>
      </c>
      <c r="G15" s="175"/>
      <c r="H15" s="175"/>
      <c r="I15" s="179"/>
      <c r="J15" s="42"/>
    </row>
    <row r="16" spans="1:13" ht="27.75" customHeight="1" x14ac:dyDescent="0.25">
      <c r="A16" s="172" t="s">
        <v>368</v>
      </c>
      <c r="B16" s="25"/>
      <c r="C16" s="173" t="s">
        <v>116</v>
      </c>
      <c r="D16" s="140">
        <v>6.4859999999999998</v>
      </c>
      <c r="E16" s="141">
        <v>1.3420000000000001</v>
      </c>
      <c r="F16" s="142">
        <v>0.93400000000000005</v>
      </c>
      <c r="G16" s="174">
        <v>6.3</v>
      </c>
      <c r="H16" s="175"/>
      <c r="I16" s="179"/>
      <c r="J16" s="42"/>
    </row>
    <row r="17" spans="1:10" ht="27.75" customHeight="1" x14ac:dyDescent="0.25">
      <c r="A17" s="172" t="s">
        <v>369</v>
      </c>
      <c r="B17" s="25"/>
      <c r="C17" s="173">
        <v>4</v>
      </c>
      <c r="D17" s="140">
        <v>6.4859999999999998</v>
      </c>
      <c r="E17" s="141">
        <v>1.3420000000000001</v>
      </c>
      <c r="F17" s="142">
        <v>0.93400000000000005</v>
      </c>
      <c r="G17" s="175"/>
      <c r="H17" s="175"/>
      <c r="I17" s="179"/>
      <c r="J17" s="42"/>
    </row>
    <row r="18" spans="1:10" ht="27.75" customHeight="1" x14ac:dyDescent="0.25">
      <c r="A18" s="172" t="s">
        <v>370</v>
      </c>
      <c r="B18" s="25"/>
      <c r="C18" s="173">
        <v>0</v>
      </c>
      <c r="D18" s="140">
        <v>5.1909999999999998</v>
      </c>
      <c r="E18" s="141">
        <v>1.2170000000000001</v>
      </c>
      <c r="F18" s="142">
        <v>0.91600000000000004</v>
      </c>
      <c r="G18" s="174">
        <v>9.5</v>
      </c>
      <c r="H18" s="174">
        <v>2.27</v>
      </c>
      <c r="I18" s="180">
        <v>4.7</v>
      </c>
      <c r="J18" s="41">
        <v>0.127</v>
      </c>
    </row>
    <row r="19" spans="1:10" ht="27.75" customHeight="1" x14ac:dyDescent="0.25">
      <c r="A19" s="172" t="s">
        <v>371</v>
      </c>
      <c r="B19" s="25"/>
      <c r="C19" s="173">
        <v>0</v>
      </c>
      <c r="D19" s="140">
        <v>4.3639999999999999</v>
      </c>
      <c r="E19" s="141">
        <v>0.39</v>
      </c>
      <c r="F19" s="142">
        <v>8.8999999999999996E-2</v>
      </c>
      <c r="G19" s="174">
        <v>9.5</v>
      </c>
      <c r="H19" s="174">
        <v>2.27</v>
      </c>
      <c r="I19" s="180">
        <v>4.7</v>
      </c>
      <c r="J19" s="41">
        <v>0.127</v>
      </c>
    </row>
    <row r="20" spans="1:10" ht="27.75" customHeight="1" x14ac:dyDescent="0.25">
      <c r="A20" s="172" t="s">
        <v>372</v>
      </c>
      <c r="B20" s="25"/>
      <c r="C20" s="181" t="s">
        <v>124</v>
      </c>
      <c r="D20" s="143">
        <v>16.981000000000002</v>
      </c>
      <c r="E20" s="144">
        <v>2.2349999999999999</v>
      </c>
      <c r="F20" s="142">
        <v>1.589</v>
      </c>
      <c r="G20" s="175"/>
      <c r="H20" s="175"/>
      <c r="I20" s="179"/>
      <c r="J20" s="42"/>
    </row>
    <row r="21" spans="1:10" ht="27.75" customHeight="1" x14ac:dyDescent="0.25">
      <c r="A21" s="172" t="s">
        <v>373</v>
      </c>
      <c r="B21" s="25"/>
      <c r="C21" s="181" t="s">
        <v>127</v>
      </c>
      <c r="D21" s="140">
        <v>-6.7960000000000003</v>
      </c>
      <c r="E21" s="141">
        <v>-0.61799999999999999</v>
      </c>
      <c r="F21" s="142">
        <v>-0.129</v>
      </c>
      <c r="G21" s="174">
        <v>0</v>
      </c>
      <c r="H21" s="175"/>
      <c r="I21" s="179"/>
      <c r="J21" s="42"/>
    </row>
    <row r="22" spans="1:10" ht="27.75" customHeight="1" x14ac:dyDescent="0.25">
      <c r="A22" s="172" t="s">
        <v>374</v>
      </c>
      <c r="B22" s="25"/>
      <c r="C22" s="181">
        <v>0</v>
      </c>
      <c r="D22" s="140">
        <v>-6.7960000000000003</v>
      </c>
      <c r="E22" s="141">
        <v>-0.61799999999999999</v>
      </c>
      <c r="F22" s="142">
        <v>-0.129</v>
      </c>
      <c r="G22" s="174">
        <v>0</v>
      </c>
      <c r="H22" s="175"/>
      <c r="I22" s="179"/>
      <c r="J22" s="41">
        <v>0.214</v>
      </c>
    </row>
    <row r="23" spans="1:10" ht="27.75" customHeight="1" x14ac:dyDescent="0.25">
      <c r="A23" s="176" t="s">
        <v>375</v>
      </c>
      <c r="B23" s="25"/>
      <c r="C23" s="181" t="s">
        <v>114</v>
      </c>
      <c r="D23" s="140">
        <v>4.859</v>
      </c>
      <c r="E23" s="141">
        <v>0.90600000000000003</v>
      </c>
      <c r="F23" s="142">
        <v>0.59299999999999997</v>
      </c>
      <c r="G23" s="174">
        <v>2.08</v>
      </c>
      <c r="H23" s="175"/>
      <c r="I23" s="179"/>
      <c r="J23" s="42"/>
    </row>
    <row r="24" spans="1:10" ht="27.75" customHeight="1" x14ac:dyDescent="0.25">
      <c r="A24" s="176" t="s">
        <v>376</v>
      </c>
      <c r="B24" s="25"/>
      <c r="C24" s="181">
        <v>2</v>
      </c>
      <c r="D24" s="140">
        <v>4.859</v>
      </c>
      <c r="E24" s="141">
        <v>0.90600000000000003</v>
      </c>
      <c r="F24" s="142">
        <v>0.59299999999999997</v>
      </c>
      <c r="G24" s="175"/>
      <c r="H24" s="175"/>
      <c r="I24" s="179"/>
      <c r="J24" s="42"/>
    </row>
    <row r="25" spans="1:10" ht="27.75" customHeight="1" x14ac:dyDescent="0.25">
      <c r="A25" s="176" t="s">
        <v>377</v>
      </c>
      <c r="B25" s="25"/>
      <c r="C25" s="181" t="s">
        <v>116</v>
      </c>
      <c r="D25" s="140">
        <v>4</v>
      </c>
      <c r="E25" s="141">
        <v>0.82799999999999996</v>
      </c>
      <c r="F25" s="142">
        <v>0.57599999999999996</v>
      </c>
      <c r="G25" s="174">
        <v>3.97</v>
      </c>
      <c r="H25" s="175"/>
      <c r="I25" s="179"/>
      <c r="J25" s="42"/>
    </row>
    <row r="26" spans="1:10" ht="27.75" customHeight="1" x14ac:dyDescent="0.25">
      <c r="A26" s="176" t="s">
        <v>378</v>
      </c>
      <c r="B26" s="25"/>
      <c r="C26" s="181">
        <v>4</v>
      </c>
      <c r="D26" s="140">
        <v>4</v>
      </c>
      <c r="E26" s="141">
        <v>0.82799999999999996</v>
      </c>
      <c r="F26" s="142">
        <v>0.57599999999999996</v>
      </c>
      <c r="G26" s="175"/>
      <c r="H26" s="175"/>
      <c r="I26" s="179"/>
      <c r="J26" s="42"/>
    </row>
    <row r="27" spans="1:10" ht="27.75" customHeight="1" x14ac:dyDescent="0.25">
      <c r="A27" s="176" t="s">
        <v>379</v>
      </c>
      <c r="B27" s="25"/>
      <c r="C27" s="181">
        <v>0</v>
      </c>
      <c r="D27" s="140">
        <v>3.202</v>
      </c>
      <c r="E27" s="141">
        <v>0.751</v>
      </c>
      <c r="F27" s="142">
        <v>0.56499999999999995</v>
      </c>
      <c r="G27" s="174">
        <v>5.94</v>
      </c>
      <c r="H27" s="174">
        <v>1.4</v>
      </c>
      <c r="I27" s="180">
        <v>2.9</v>
      </c>
      <c r="J27" s="41">
        <v>7.8E-2</v>
      </c>
    </row>
    <row r="28" spans="1:10" ht="27.75" customHeight="1" x14ac:dyDescent="0.25">
      <c r="A28" s="176" t="s">
        <v>380</v>
      </c>
      <c r="B28" s="25"/>
      <c r="C28" s="181">
        <v>0</v>
      </c>
      <c r="D28" s="140">
        <v>3.5070000000000001</v>
      </c>
      <c r="E28" s="141">
        <v>1.018</v>
      </c>
      <c r="F28" s="142">
        <v>0.84899999999999998</v>
      </c>
      <c r="G28" s="174">
        <v>7.09</v>
      </c>
      <c r="H28" s="174">
        <v>2.2799999999999998</v>
      </c>
      <c r="I28" s="180">
        <v>4.1500000000000004</v>
      </c>
      <c r="J28" s="41">
        <v>0.09</v>
      </c>
    </row>
    <row r="29" spans="1:10" ht="27.75" customHeight="1" x14ac:dyDescent="0.25">
      <c r="A29" s="176" t="s">
        <v>381</v>
      </c>
      <c r="B29" s="25"/>
      <c r="C29" s="181">
        <v>0</v>
      </c>
      <c r="D29" s="140">
        <v>3.8519999999999999</v>
      </c>
      <c r="E29" s="141">
        <v>1.1859999999999999</v>
      </c>
      <c r="F29" s="142">
        <v>1.018</v>
      </c>
      <c r="G29" s="174">
        <v>76.8</v>
      </c>
      <c r="H29" s="174">
        <v>2.85</v>
      </c>
      <c r="I29" s="180">
        <v>5.38</v>
      </c>
      <c r="J29" s="41">
        <v>0.08</v>
      </c>
    </row>
    <row r="30" spans="1:10" ht="27.75" customHeight="1" x14ac:dyDescent="0.25">
      <c r="A30" s="17" t="s">
        <v>382</v>
      </c>
      <c r="B30" s="25"/>
      <c r="C30" s="181">
        <v>0</v>
      </c>
      <c r="D30" s="140">
        <v>2.6920000000000002</v>
      </c>
      <c r="E30" s="141">
        <v>0.24</v>
      </c>
      <c r="F30" s="142">
        <v>5.5E-2</v>
      </c>
      <c r="G30" s="174">
        <v>5.94</v>
      </c>
      <c r="H30" s="174">
        <v>1.4</v>
      </c>
      <c r="I30" s="180">
        <v>2.9</v>
      </c>
      <c r="J30" s="41">
        <v>7.8E-2</v>
      </c>
    </row>
    <row r="31" spans="1:10" ht="27.75" customHeight="1" x14ac:dyDescent="0.25">
      <c r="A31" s="17" t="s">
        <v>383</v>
      </c>
      <c r="B31" s="25"/>
      <c r="C31" s="181">
        <v>0</v>
      </c>
      <c r="D31" s="140">
        <v>2.722</v>
      </c>
      <c r="E31" s="141">
        <v>0.23200000000000001</v>
      </c>
      <c r="F31" s="142">
        <v>6.4000000000000001E-2</v>
      </c>
      <c r="G31" s="174">
        <v>7.09</v>
      </c>
      <c r="H31" s="174">
        <v>2.2799999999999998</v>
      </c>
      <c r="I31" s="180">
        <v>4.1500000000000004</v>
      </c>
      <c r="J31" s="41">
        <v>0.09</v>
      </c>
    </row>
    <row r="32" spans="1:10" ht="27.75" customHeight="1" x14ac:dyDescent="0.25">
      <c r="A32" s="17" t="s">
        <v>384</v>
      </c>
      <c r="B32" s="25"/>
      <c r="C32" s="181">
        <v>0</v>
      </c>
      <c r="D32" s="140">
        <v>2.9049999999999998</v>
      </c>
      <c r="E32" s="141">
        <v>0.24</v>
      </c>
      <c r="F32" s="142">
        <v>7.0999999999999994E-2</v>
      </c>
      <c r="G32" s="174">
        <v>76.8</v>
      </c>
      <c r="H32" s="174">
        <v>2.85</v>
      </c>
      <c r="I32" s="180">
        <v>5.38</v>
      </c>
      <c r="J32" s="41">
        <v>0.08</v>
      </c>
    </row>
    <row r="33" spans="1:10" ht="27.75" customHeight="1" x14ac:dyDescent="0.25">
      <c r="A33" s="176" t="s">
        <v>385</v>
      </c>
      <c r="B33" s="25"/>
      <c r="C33" s="181" t="s">
        <v>124</v>
      </c>
      <c r="D33" s="143">
        <v>10.475</v>
      </c>
      <c r="E33" s="144">
        <v>1.3779999999999999</v>
      </c>
      <c r="F33" s="142">
        <v>0.98</v>
      </c>
      <c r="G33" s="175"/>
      <c r="H33" s="175"/>
      <c r="I33" s="179"/>
      <c r="J33" s="42"/>
    </row>
    <row r="34" spans="1:10" ht="27.75" customHeight="1" x14ac:dyDescent="0.25">
      <c r="A34" s="176" t="s">
        <v>386</v>
      </c>
      <c r="B34" s="25"/>
      <c r="C34" s="181" t="s">
        <v>127</v>
      </c>
      <c r="D34" s="140">
        <v>-6.7960000000000003</v>
      </c>
      <c r="E34" s="141">
        <v>-0.61799999999999999</v>
      </c>
      <c r="F34" s="142">
        <v>-0.129</v>
      </c>
      <c r="G34" s="174">
        <v>0</v>
      </c>
      <c r="H34" s="175"/>
      <c r="I34" s="179"/>
      <c r="J34" s="42"/>
    </row>
    <row r="35" spans="1:10" ht="27.75" customHeight="1" x14ac:dyDescent="0.25">
      <c r="A35" s="176" t="s">
        <v>387</v>
      </c>
      <c r="B35" s="25"/>
      <c r="C35" s="181">
        <v>0</v>
      </c>
      <c r="D35" s="140">
        <v>-6.2140000000000004</v>
      </c>
      <c r="E35" s="141">
        <v>-0.55900000000000005</v>
      </c>
      <c r="F35" s="142">
        <v>-0.123</v>
      </c>
      <c r="G35" s="174">
        <v>0</v>
      </c>
      <c r="H35" s="175"/>
      <c r="I35" s="179"/>
      <c r="J35" s="42"/>
    </row>
    <row r="36" spans="1:10" ht="27.75" customHeight="1" x14ac:dyDescent="0.25">
      <c r="A36" s="176" t="s">
        <v>388</v>
      </c>
      <c r="B36" s="25"/>
      <c r="C36" s="181">
        <v>0</v>
      </c>
      <c r="D36" s="140">
        <v>-6.7960000000000003</v>
      </c>
      <c r="E36" s="141">
        <v>-0.61799999999999999</v>
      </c>
      <c r="F36" s="142">
        <v>-0.129</v>
      </c>
      <c r="G36" s="174">
        <v>0</v>
      </c>
      <c r="H36" s="175"/>
      <c r="I36" s="179"/>
      <c r="J36" s="41">
        <v>0.214</v>
      </c>
    </row>
    <row r="37" spans="1:10" ht="27.75" customHeight="1" x14ac:dyDescent="0.25">
      <c r="A37" s="176" t="s">
        <v>389</v>
      </c>
      <c r="B37" s="25"/>
      <c r="C37" s="181">
        <v>0</v>
      </c>
      <c r="D37" s="140">
        <v>-6.2140000000000004</v>
      </c>
      <c r="E37" s="141">
        <v>-0.55900000000000005</v>
      </c>
      <c r="F37" s="142">
        <v>-0.123</v>
      </c>
      <c r="G37" s="174">
        <v>0</v>
      </c>
      <c r="H37" s="175"/>
      <c r="I37" s="179"/>
      <c r="J37" s="41">
        <v>0.17899999999999999</v>
      </c>
    </row>
    <row r="38" spans="1:10" ht="27.75" customHeight="1" x14ac:dyDescent="0.25">
      <c r="A38" s="176" t="s">
        <v>390</v>
      </c>
      <c r="B38" s="25"/>
      <c r="C38" s="181">
        <v>0</v>
      </c>
      <c r="D38" s="140">
        <v>-4.2539999999999996</v>
      </c>
      <c r="E38" s="141">
        <v>-0.36</v>
      </c>
      <c r="F38" s="142">
        <v>-0.10100000000000001</v>
      </c>
      <c r="G38" s="174">
        <v>0</v>
      </c>
      <c r="H38" s="175"/>
      <c r="I38" s="179"/>
      <c r="J38" s="41">
        <v>0.15</v>
      </c>
    </row>
    <row r="39" spans="1:10" ht="27.75" customHeight="1" x14ac:dyDescent="0.25">
      <c r="A39" s="172" t="s">
        <v>391</v>
      </c>
      <c r="B39" s="25"/>
      <c r="C39" s="181" t="s">
        <v>114</v>
      </c>
      <c r="D39" s="140">
        <v>3.0129999999999999</v>
      </c>
      <c r="E39" s="141">
        <v>0.56200000000000006</v>
      </c>
      <c r="F39" s="142">
        <v>0.36799999999999999</v>
      </c>
      <c r="G39" s="174">
        <v>1.37</v>
      </c>
      <c r="H39" s="175"/>
      <c r="I39" s="179"/>
      <c r="J39" s="42"/>
    </row>
    <row r="40" spans="1:10" ht="27.75" customHeight="1" x14ac:dyDescent="0.25">
      <c r="A40" s="172" t="s">
        <v>392</v>
      </c>
      <c r="B40" s="25"/>
      <c r="C40" s="181">
        <v>2</v>
      </c>
      <c r="D40" s="140">
        <v>3.0129999999999999</v>
      </c>
      <c r="E40" s="141">
        <v>0.56200000000000006</v>
      </c>
      <c r="F40" s="142">
        <v>0.36799999999999999</v>
      </c>
      <c r="G40" s="175"/>
      <c r="H40" s="175"/>
      <c r="I40" s="179"/>
      <c r="J40" s="42"/>
    </row>
    <row r="41" spans="1:10" ht="27.75" customHeight="1" x14ac:dyDescent="0.25">
      <c r="A41" s="172" t="s">
        <v>393</v>
      </c>
      <c r="B41" s="25"/>
      <c r="C41" s="181" t="s">
        <v>116</v>
      </c>
      <c r="D41" s="140">
        <v>2.4809999999999999</v>
      </c>
      <c r="E41" s="141">
        <v>0.51300000000000001</v>
      </c>
      <c r="F41" s="142">
        <v>0.35699999999999998</v>
      </c>
      <c r="G41" s="174">
        <v>2.54</v>
      </c>
      <c r="H41" s="175"/>
      <c r="I41" s="179"/>
      <c r="J41" s="42"/>
    </row>
    <row r="42" spans="1:10" ht="27.75" customHeight="1" x14ac:dyDescent="0.25">
      <c r="A42" s="172" t="s">
        <v>394</v>
      </c>
      <c r="B42" s="25"/>
      <c r="C42" s="181">
        <v>4</v>
      </c>
      <c r="D42" s="140">
        <v>2.4809999999999999</v>
      </c>
      <c r="E42" s="141">
        <v>0.51300000000000001</v>
      </c>
      <c r="F42" s="142">
        <v>0.35699999999999998</v>
      </c>
      <c r="G42" s="175"/>
      <c r="H42" s="175"/>
      <c r="I42" s="179"/>
      <c r="J42" s="42"/>
    </row>
    <row r="43" spans="1:10" ht="27.75" customHeight="1" x14ac:dyDescent="0.25">
      <c r="A43" s="172" t="s">
        <v>395</v>
      </c>
      <c r="B43" s="25"/>
      <c r="C43" s="181">
        <v>0</v>
      </c>
      <c r="D43" s="140">
        <v>1.986</v>
      </c>
      <c r="E43" s="141">
        <v>0.46500000000000002</v>
      </c>
      <c r="F43" s="142">
        <v>0.35</v>
      </c>
      <c r="G43" s="174">
        <v>3.76</v>
      </c>
      <c r="H43" s="174">
        <v>0.87</v>
      </c>
      <c r="I43" s="180">
        <v>1.8</v>
      </c>
      <c r="J43" s="41">
        <v>4.9000000000000002E-2</v>
      </c>
    </row>
    <row r="44" spans="1:10" ht="27.75" customHeight="1" x14ac:dyDescent="0.25">
      <c r="A44" s="172" t="s">
        <v>396</v>
      </c>
      <c r="B44" s="25"/>
      <c r="C44" s="181">
        <v>0</v>
      </c>
      <c r="D44" s="140">
        <v>2.1309999999999998</v>
      </c>
      <c r="E44" s="141">
        <v>0.61799999999999999</v>
      </c>
      <c r="F44" s="142">
        <v>0.51600000000000001</v>
      </c>
      <c r="G44" s="174">
        <v>4.3899999999999997</v>
      </c>
      <c r="H44" s="174">
        <v>1.39</v>
      </c>
      <c r="I44" s="180">
        <v>2.52</v>
      </c>
      <c r="J44" s="41">
        <v>5.5E-2</v>
      </c>
    </row>
    <row r="45" spans="1:10" ht="27.75" customHeight="1" x14ac:dyDescent="0.25">
      <c r="A45" s="172" t="s">
        <v>397</v>
      </c>
      <c r="B45" s="25"/>
      <c r="C45" s="181">
        <v>0</v>
      </c>
      <c r="D45" s="140">
        <v>2.3079999999999998</v>
      </c>
      <c r="E45" s="141">
        <v>0.71099999999999997</v>
      </c>
      <c r="F45" s="142">
        <v>0.61</v>
      </c>
      <c r="G45" s="174">
        <v>46.1</v>
      </c>
      <c r="H45" s="174">
        <v>1.71</v>
      </c>
      <c r="I45" s="180">
        <v>3.23</v>
      </c>
      <c r="J45" s="41">
        <v>4.8000000000000001E-2</v>
      </c>
    </row>
    <row r="46" spans="1:10" ht="27.75" customHeight="1" x14ac:dyDescent="0.25">
      <c r="A46" s="17" t="s">
        <v>398</v>
      </c>
      <c r="B46" s="25"/>
      <c r="C46" s="181">
        <v>0</v>
      </c>
      <c r="D46" s="140">
        <v>1.669</v>
      </c>
      <c r="E46" s="141">
        <v>0.14899999999999999</v>
      </c>
      <c r="F46" s="142">
        <v>3.4000000000000002E-2</v>
      </c>
      <c r="G46" s="174">
        <v>3.76</v>
      </c>
      <c r="H46" s="174">
        <v>0.87</v>
      </c>
      <c r="I46" s="180">
        <v>1.8</v>
      </c>
      <c r="J46" s="41">
        <v>4.9000000000000002E-2</v>
      </c>
    </row>
    <row r="47" spans="1:10" ht="27.75" customHeight="1" x14ac:dyDescent="0.25">
      <c r="A47" s="17" t="s">
        <v>399</v>
      </c>
      <c r="B47" s="25"/>
      <c r="C47" s="181">
        <v>0</v>
      </c>
      <c r="D47" s="140">
        <v>1.6539999999999999</v>
      </c>
      <c r="E47" s="141">
        <v>0.14099999999999999</v>
      </c>
      <c r="F47" s="142">
        <v>3.9E-2</v>
      </c>
      <c r="G47" s="174">
        <v>4.3899999999999997</v>
      </c>
      <c r="H47" s="174">
        <v>1.39</v>
      </c>
      <c r="I47" s="180">
        <v>2.52</v>
      </c>
      <c r="J47" s="41">
        <v>5.5E-2</v>
      </c>
    </row>
    <row r="48" spans="1:10" ht="27.75" customHeight="1" x14ac:dyDescent="0.25">
      <c r="A48" s="17" t="s">
        <v>400</v>
      </c>
      <c r="B48" s="25"/>
      <c r="C48" s="181">
        <v>0</v>
      </c>
      <c r="D48" s="140">
        <v>1.7410000000000001</v>
      </c>
      <c r="E48" s="141">
        <v>0.14399999999999999</v>
      </c>
      <c r="F48" s="142">
        <v>4.2999999999999997E-2</v>
      </c>
      <c r="G48" s="174">
        <v>46.1</v>
      </c>
      <c r="H48" s="174">
        <v>1.71</v>
      </c>
      <c r="I48" s="180">
        <v>3.23</v>
      </c>
      <c r="J48" s="41">
        <v>4.8000000000000001E-2</v>
      </c>
    </row>
    <row r="49" spans="1:10" ht="27.75" customHeight="1" x14ac:dyDescent="0.25">
      <c r="A49" s="172" t="s">
        <v>401</v>
      </c>
      <c r="B49" s="25"/>
      <c r="C49" s="181" t="s">
        <v>124</v>
      </c>
      <c r="D49" s="143">
        <v>6.4960000000000004</v>
      </c>
      <c r="E49" s="144">
        <v>0.85499999999999998</v>
      </c>
      <c r="F49" s="142">
        <v>0.60799999999999998</v>
      </c>
      <c r="G49" s="175"/>
      <c r="H49" s="175"/>
      <c r="I49" s="179"/>
      <c r="J49" s="42"/>
    </row>
    <row r="50" spans="1:10" ht="27.75" customHeight="1" x14ac:dyDescent="0.25">
      <c r="A50" s="172" t="s">
        <v>402</v>
      </c>
      <c r="B50" s="25"/>
      <c r="C50" s="181" t="s">
        <v>127</v>
      </c>
      <c r="D50" s="140">
        <v>-2.6150000000000002</v>
      </c>
      <c r="E50" s="141">
        <v>-0.23799999999999999</v>
      </c>
      <c r="F50" s="142">
        <v>-0.05</v>
      </c>
      <c r="G50" s="174">
        <v>0</v>
      </c>
      <c r="H50" s="175"/>
      <c r="I50" s="179"/>
      <c r="J50" s="42"/>
    </row>
    <row r="51" spans="1:10" ht="27.75" customHeight="1" x14ac:dyDescent="0.25">
      <c r="A51" s="172" t="s">
        <v>403</v>
      </c>
      <c r="B51" s="25"/>
      <c r="C51" s="181">
        <v>0</v>
      </c>
      <c r="D51" s="140">
        <v>-2.8410000000000002</v>
      </c>
      <c r="E51" s="141">
        <v>-0.25600000000000001</v>
      </c>
      <c r="F51" s="142">
        <v>-5.6000000000000001E-2</v>
      </c>
      <c r="G51" s="174">
        <v>0</v>
      </c>
      <c r="H51" s="175"/>
      <c r="I51" s="179"/>
      <c r="J51" s="42"/>
    </row>
    <row r="52" spans="1:10" ht="27.75" customHeight="1" x14ac:dyDescent="0.25">
      <c r="A52" s="172" t="s">
        <v>404</v>
      </c>
      <c r="B52" s="25"/>
      <c r="C52" s="181">
        <v>0</v>
      </c>
      <c r="D52" s="140">
        <v>-2.6150000000000002</v>
      </c>
      <c r="E52" s="141">
        <v>-0.23799999999999999</v>
      </c>
      <c r="F52" s="142">
        <v>-0.05</v>
      </c>
      <c r="G52" s="174">
        <v>0</v>
      </c>
      <c r="H52" s="175"/>
      <c r="I52" s="179"/>
      <c r="J52" s="41">
        <v>8.2000000000000003E-2</v>
      </c>
    </row>
    <row r="53" spans="1:10" ht="27.75" customHeight="1" x14ac:dyDescent="0.25">
      <c r="A53" s="172" t="s">
        <v>405</v>
      </c>
      <c r="B53" s="25"/>
      <c r="C53" s="181">
        <v>0</v>
      </c>
      <c r="D53" s="140">
        <v>-2.8410000000000002</v>
      </c>
      <c r="E53" s="141">
        <v>-0.25600000000000001</v>
      </c>
      <c r="F53" s="142">
        <v>-5.6000000000000001E-2</v>
      </c>
      <c r="G53" s="174">
        <v>0</v>
      </c>
      <c r="H53" s="175"/>
      <c r="I53" s="179"/>
      <c r="J53" s="41">
        <v>8.2000000000000003E-2</v>
      </c>
    </row>
    <row r="54" spans="1:10" ht="27.75" customHeight="1" x14ac:dyDescent="0.25">
      <c r="A54" s="172" t="s">
        <v>406</v>
      </c>
      <c r="B54" s="25"/>
      <c r="C54" s="181">
        <v>0</v>
      </c>
      <c r="D54" s="140">
        <v>-4.2539999999999996</v>
      </c>
      <c r="E54" s="141">
        <v>-0.36</v>
      </c>
      <c r="F54" s="142">
        <v>-0.10100000000000001</v>
      </c>
      <c r="G54" s="174">
        <v>62.81</v>
      </c>
      <c r="H54" s="175"/>
      <c r="I54" s="179"/>
      <c r="J54" s="41">
        <v>0.15</v>
      </c>
    </row>
    <row r="55" spans="1:10" ht="27.75" customHeight="1" x14ac:dyDescent="0.25">
      <c r="A55" s="172" t="s">
        <v>407</v>
      </c>
      <c r="B55" s="25"/>
      <c r="C55" s="181" t="s">
        <v>114</v>
      </c>
      <c r="D55" s="140">
        <v>2.403</v>
      </c>
      <c r="E55" s="141">
        <v>0.44800000000000001</v>
      </c>
      <c r="F55" s="142">
        <v>0.29299999999999998</v>
      </c>
      <c r="G55" s="174">
        <v>1.1399999999999999</v>
      </c>
      <c r="H55" s="175"/>
      <c r="I55" s="179"/>
      <c r="J55" s="42"/>
    </row>
    <row r="56" spans="1:10" ht="27.75" customHeight="1" x14ac:dyDescent="0.25">
      <c r="A56" s="172" t="s">
        <v>408</v>
      </c>
      <c r="B56" s="25"/>
      <c r="C56" s="181">
        <v>2</v>
      </c>
      <c r="D56" s="140">
        <v>2.403</v>
      </c>
      <c r="E56" s="141">
        <v>0.44800000000000001</v>
      </c>
      <c r="F56" s="142">
        <v>0.29299999999999998</v>
      </c>
      <c r="G56" s="175"/>
      <c r="H56" s="175"/>
      <c r="I56" s="179"/>
      <c r="J56" s="42"/>
    </row>
    <row r="57" spans="1:10" ht="27.75" customHeight="1" x14ac:dyDescent="0.25">
      <c r="A57" s="172" t="s">
        <v>409</v>
      </c>
      <c r="B57" s="25"/>
      <c r="C57" s="181" t="s">
        <v>116</v>
      </c>
      <c r="D57" s="140">
        <v>1.978</v>
      </c>
      <c r="E57" s="141">
        <v>0.40899999999999997</v>
      </c>
      <c r="F57" s="142">
        <v>0.28499999999999998</v>
      </c>
      <c r="G57" s="174">
        <v>2.0699999999999998</v>
      </c>
      <c r="H57" s="175"/>
      <c r="I57" s="179"/>
      <c r="J57" s="42"/>
    </row>
    <row r="58" spans="1:10" ht="27.75" customHeight="1" x14ac:dyDescent="0.25">
      <c r="A58" s="172" t="s">
        <v>410</v>
      </c>
      <c r="B58" s="25"/>
      <c r="C58" s="181">
        <v>4</v>
      </c>
      <c r="D58" s="140">
        <v>1.978</v>
      </c>
      <c r="E58" s="141">
        <v>0.40899999999999997</v>
      </c>
      <c r="F58" s="142">
        <v>0.28499999999999998</v>
      </c>
      <c r="G58" s="175"/>
      <c r="H58" s="175"/>
      <c r="I58" s="179"/>
      <c r="J58" s="42"/>
    </row>
    <row r="59" spans="1:10" ht="27.75" customHeight="1" x14ac:dyDescent="0.25">
      <c r="A59" s="172" t="s">
        <v>411</v>
      </c>
      <c r="B59" s="25"/>
      <c r="C59" s="181">
        <v>0</v>
      </c>
      <c r="D59" s="140">
        <v>1.583</v>
      </c>
      <c r="E59" s="141">
        <v>0.371</v>
      </c>
      <c r="F59" s="142">
        <v>0.27900000000000003</v>
      </c>
      <c r="G59" s="174">
        <v>3.04</v>
      </c>
      <c r="H59" s="174">
        <v>0.69</v>
      </c>
      <c r="I59" s="180">
        <v>1.43</v>
      </c>
      <c r="J59" s="41">
        <v>3.9E-2</v>
      </c>
    </row>
    <row r="60" spans="1:10" ht="27.75" customHeight="1" x14ac:dyDescent="0.25">
      <c r="A60" s="172" t="s">
        <v>412</v>
      </c>
      <c r="B60" s="25"/>
      <c r="C60" s="181">
        <v>0</v>
      </c>
      <c r="D60" s="140">
        <v>1.6990000000000001</v>
      </c>
      <c r="E60" s="141">
        <v>0.49299999999999999</v>
      </c>
      <c r="F60" s="142">
        <v>0.41099999999999998</v>
      </c>
      <c r="G60" s="174">
        <v>3.54</v>
      </c>
      <c r="H60" s="174">
        <v>1.1100000000000001</v>
      </c>
      <c r="I60" s="180">
        <v>2.0099999999999998</v>
      </c>
      <c r="J60" s="41">
        <v>4.3999999999999997E-2</v>
      </c>
    </row>
    <row r="61" spans="1:10" ht="27.75" customHeight="1" x14ac:dyDescent="0.25">
      <c r="A61" s="172" t="s">
        <v>413</v>
      </c>
      <c r="B61" s="25"/>
      <c r="C61" s="181">
        <v>0</v>
      </c>
      <c r="D61" s="140">
        <v>1.84</v>
      </c>
      <c r="E61" s="141">
        <v>0.56699999999999995</v>
      </c>
      <c r="F61" s="142">
        <v>0.48599999999999999</v>
      </c>
      <c r="G61" s="174">
        <v>36.81</v>
      </c>
      <c r="H61" s="174">
        <v>1.36</v>
      </c>
      <c r="I61" s="180">
        <v>2.57</v>
      </c>
      <c r="J61" s="41">
        <v>3.7999999999999999E-2</v>
      </c>
    </row>
    <row r="62" spans="1:10" ht="27.75" customHeight="1" x14ac:dyDescent="0.25">
      <c r="A62" s="17" t="s">
        <v>414</v>
      </c>
      <c r="B62" s="25"/>
      <c r="C62" s="181">
        <v>0</v>
      </c>
      <c r="D62" s="140">
        <v>1.331</v>
      </c>
      <c r="E62" s="141">
        <v>0.11899999999999999</v>
      </c>
      <c r="F62" s="142">
        <v>2.7E-2</v>
      </c>
      <c r="G62" s="174">
        <v>3.04</v>
      </c>
      <c r="H62" s="174">
        <v>0.69</v>
      </c>
      <c r="I62" s="180">
        <v>1.43</v>
      </c>
      <c r="J62" s="41">
        <v>3.9E-2</v>
      </c>
    </row>
    <row r="63" spans="1:10" ht="27.75" customHeight="1" x14ac:dyDescent="0.25">
      <c r="A63" s="17" t="s">
        <v>415</v>
      </c>
      <c r="B63" s="25"/>
      <c r="C63" s="181">
        <v>0</v>
      </c>
      <c r="D63" s="140">
        <v>1.319</v>
      </c>
      <c r="E63" s="141">
        <v>0.113</v>
      </c>
      <c r="F63" s="142">
        <v>3.1E-2</v>
      </c>
      <c r="G63" s="174">
        <v>3.54</v>
      </c>
      <c r="H63" s="174">
        <v>1.1100000000000001</v>
      </c>
      <c r="I63" s="180">
        <v>2.0099999999999998</v>
      </c>
      <c r="J63" s="41">
        <v>4.3999999999999997E-2</v>
      </c>
    </row>
    <row r="64" spans="1:10" ht="27.75" customHeight="1" x14ac:dyDescent="0.25">
      <c r="A64" s="17" t="s">
        <v>416</v>
      </c>
      <c r="B64" s="25"/>
      <c r="C64" s="181">
        <v>0</v>
      </c>
      <c r="D64" s="140">
        <v>1.3879999999999999</v>
      </c>
      <c r="E64" s="141">
        <v>0.114</v>
      </c>
      <c r="F64" s="142">
        <v>3.4000000000000002E-2</v>
      </c>
      <c r="G64" s="174">
        <v>36.81</v>
      </c>
      <c r="H64" s="174">
        <v>1.36</v>
      </c>
      <c r="I64" s="180">
        <v>2.57</v>
      </c>
      <c r="J64" s="41">
        <v>3.7999999999999999E-2</v>
      </c>
    </row>
    <row r="65" spans="1:10" ht="27.75" customHeight="1" x14ac:dyDescent="0.25">
      <c r="A65" s="172" t="s">
        <v>417</v>
      </c>
      <c r="B65" s="25"/>
      <c r="C65" s="181" t="s">
        <v>124</v>
      </c>
      <c r="D65" s="143">
        <v>5.18</v>
      </c>
      <c r="E65" s="144">
        <v>0.68200000000000005</v>
      </c>
      <c r="F65" s="142">
        <v>0.48499999999999999</v>
      </c>
      <c r="G65" s="175"/>
      <c r="H65" s="175"/>
      <c r="I65" s="179"/>
      <c r="J65" s="42"/>
    </row>
    <row r="66" spans="1:10" ht="27.75" customHeight="1" x14ac:dyDescent="0.25">
      <c r="A66" s="172" t="s">
        <v>418</v>
      </c>
      <c r="B66" s="25"/>
      <c r="C66" s="181" t="s">
        <v>127</v>
      </c>
      <c r="D66" s="140">
        <v>-2.085</v>
      </c>
      <c r="E66" s="141">
        <v>-0.19</v>
      </c>
      <c r="F66" s="142">
        <v>-0.04</v>
      </c>
      <c r="G66" s="174">
        <v>0</v>
      </c>
      <c r="H66" s="175"/>
      <c r="I66" s="179"/>
      <c r="J66" s="42"/>
    </row>
    <row r="67" spans="1:10" ht="27.75" customHeight="1" x14ac:dyDescent="0.25">
      <c r="A67" s="172" t="s">
        <v>419</v>
      </c>
      <c r="B67" s="25"/>
      <c r="C67" s="181">
        <v>0</v>
      </c>
      <c r="D67" s="140">
        <v>-2.266</v>
      </c>
      <c r="E67" s="141">
        <v>-0.20399999999999999</v>
      </c>
      <c r="F67" s="142">
        <v>-4.4999999999999998E-2</v>
      </c>
      <c r="G67" s="174">
        <v>0</v>
      </c>
      <c r="H67" s="175"/>
      <c r="I67" s="179"/>
      <c r="J67" s="42"/>
    </row>
    <row r="68" spans="1:10" ht="27.75" customHeight="1" x14ac:dyDescent="0.25">
      <c r="A68" s="172" t="s">
        <v>420</v>
      </c>
      <c r="B68" s="25"/>
      <c r="C68" s="181">
        <v>0</v>
      </c>
      <c r="D68" s="140">
        <v>-2.085</v>
      </c>
      <c r="E68" s="141">
        <v>-0.19</v>
      </c>
      <c r="F68" s="142">
        <v>-0.04</v>
      </c>
      <c r="G68" s="174">
        <v>0</v>
      </c>
      <c r="H68" s="175"/>
      <c r="I68" s="179"/>
      <c r="J68" s="41">
        <v>6.6000000000000003E-2</v>
      </c>
    </row>
    <row r="69" spans="1:10" ht="27.75" customHeight="1" x14ac:dyDescent="0.25">
      <c r="A69" s="172" t="s">
        <v>421</v>
      </c>
      <c r="B69" s="25"/>
      <c r="C69" s="181">
        <v>0</v>
      </c>
      <c r="D69" s="140">
        <v>-2.266</v>
      </c>
      <c r="E69" s="141">
        <v>-0.20399999999999999</v>
      </c>
      <c r="F69" s="142">
        <v>-4.4999999999999998E-2</v>
      </c>
      <c r="G69" s="174">
        <v>0</v>
      </c>
      <c r="H69" s="175"/>
      <c r="I69" s="179"/>
      <c r="J69" s="41">
        <v>6.5000000000000002E-2</v>
      </c>
    </row>
    <row r="70" spans="1:10" ht="27.75" customHeight="1" x14ac:dyDescent="0.25">
      <c r="A70" s="172" t="s">
        <v>422</v>
      </c>
      <c r="B70" s="25"/>
      <c r="C70" s="181">
        <v>0</v>
      </c>
      <c r="D70" s="140">
        <v>-3.3929999999999998</v>
      </c>
      <c r="E70" s="141">
        <v>-0.28699999999999998</v>
      </c>
      <c r="F70" s="142">
        <v>-8.1000000000000003E-2</v>
      </c>
      <c r="G70" s="174">
        <v>50.09</v>
      </c>
      <c r="H70" s="175"/>
      <c r="I70" s="179"/>
      <c r="J70" s="41">
        <v>0.12</v>
      </c>
    </row>
    <row r="71" spans="1:10" ht="27.75" customHeight="1" x14ac:dyDescent="0.25">
      <c r="A71" s="172" t="s">
        <v>423</v>
      </c>
      <c r="B71" s="25"/>
      <c r="C71" s="181" t="s">
        <v>114</v>
      </c>
      <c r="D71" s="140">
        <v>2.0139999999999998</v>
      </c>
      <c r="E71" s="141">
        <v>0.375</v>
      </c>
      <c r="F71" s="142">
        <v>0.246</v>
      </c>
      <c r="G71" s="174">
        <v>0.99</v>
      </c>
      <c r="H71" s="175"/>
      <c r="I71" s="179"/>
      <c r="J71" s="42"/>
    </row>
    <row r="72" spans="1:10" ht="27.75" customHeight="1" x14ac:dyDescent="0.25">
      <c r="A72" s="172" t="s">
        <v>424</v>
      </c>
      <c r="B72" s="25"/>
      <c r="C72" s="181">
        <v>2</v>
      </c>
      <c r="D72" s="140">
        <v>2.0139999999999998</v>
      </c>
      <c r="E72" s="141">
        <v>0.375</v>
      </c>
      <c r="F72" s="142">
        <v>0.246</v>
      </c>
      <c r="G72" s="175"/>
      <c r="H72" s="175"/>
      <c r="I72" s="179"/>
      <c r="J72" s="42"/>
    </row>
    <row r="73" spans="1:10" ht="27.75" customHeight="1" x14ac:dyDescent="0.25">
      <c r="A73" s="172" t="s">
        <v>425</v>
      </c>
      <c r="B73" s="25"/>
      <c r="C73" s="181" t="s">
        <v>116</v>
      </c>
      <c r="D73" s="140">
        <v>1.6579999999999999</v>
      </c>
      <c r="E73" s="141">
        <v>0.34300000000000003</v>
      </c>
      <c r="F73" s="142">
        <v>0.23899999999999999</v>
      </c>
      <c r="G73" s="174">
        <v>1.77</v>
      </c>
      <c r="H73" s="175"/>
      <c r="I73" s="179"/>
      <c r="J73" s="42"/>
    </row>
    <row r="74" spans="1:10" ht="27.75" customHeight="1" x14ac:dyDescent="0.25">
      <c r="A74" s="172" t="s">
        <v>426</v>
      </c>
      <c r="B74" s="25"/>
      <c r="C74" s="181">
        <v>4</v>
      </c>
      <c r="D74" s="140">
        <v>1.6579999999999999</v>
      </c>
      <c r="E74" s="141">
        <v>0.34300000000000003</v>
      </c>
      <c r="F74" s="142">
        <v>0.23899999999999999</v>
      </c>
      <c r="G74" s="175"/>
      <c r="H74" s="175"/>
      <c r="I74" s="179"/>
      <c r="J74" s="42"/>
    </row>
    <row r="75" spans="1:10" ht="27.75" customHeight="1" x14ac:dyDescent="0.25">
      <c r="A75" s="172" t="s">
        <v>427</v>
      </c>
      <c r="B75" s="25"/>
      <c r="C75" s="181">
        <v>0</v>
      </c>
      <c r="D75" s="140">
        <v>1.327</v>
      </c>
      <c r="E75" s="141">
        <v>0.311</v>
      </c>
      <c r="F75" s="142">
        <v>0.23400000000000001</v>
      </c>
      <c r="G75" s="174">
        <v>2.58</v>
      </c>
      <c r="H75" s="174">
        <v>0.57999999999999996</v>
      </c>
      <c r="I75" s="180">
        <v>1.2</v>
      </c>
      <c r="J75" s="41">
        <v>3.2000000000000001E-2</v>
      </c>
    </row>
    <row r="76" spans="1:10" ht="27.75" customHeight="1" x14ac:dyDescent="0.25">
      <c r="A76" s="172" t="s">
        <v>428</v>
      </c>
      <c r="B76" s="25"/>
      <c r="C76" s="181">
        <v>0</v>
      </c>
      <c r="D76" s="140">
        <v>1.4239999999999999</v>
      </c>
      <c r="E76" s="141">
        <v>0.41299999999999998</v>
      </c>
      <c r="F76" s="142">
        <v>0.34499999999999997</v>
      </c>
      <c r="G76" s="174">
        <v>3</v>
      </c>
      <c r="H76" s="174">
        <v>0.93</v>
      </c>
      <c r="I76" s="180">
        <v>1.68</v>
      </c>
      <c r="J76" s="41">
        <v>3.6999999999999998E-2</v>
      </c>
    </row>
    <row r="77" spans="1:10" ht="27.75" customHeight="1" x14ac:dyDescent="0.25">
      <c r="A77" s="172" t="s">
        <v>429</v>
      </c>
      <c r="B77" s="25"/>
      <c r="C77" s="181">
        <v>0</v>
      </c>
      <c r="D77" s="140">
        <v>1.542</v>
      </c>
      <c r="E77" s="141">
        <v>0.47499999999999998</v>
      </c>
      <c r="F77" s="142">
        <v>0.40799999999999997</v>
      </c>
      <c r="G77" s="174">
        <v>30.87</v>
      </c>
      <c r="H77" s="174">
        <v>1.1399999999999999</v>
      </c>
      <c r="I77" s="180">
        <v>2.16</v>
      </c>
      <c r="J77" s="41">
        <v>3.2000000000000001E-2</v>
      </c>
    </row>
    <row r="78" spans="1:10" ht="27.75" customHeight="1" x14ac:dyDescent="0.25">
      <c r="A78" s="17" t="s">
        <v>430</v>
      </c>
      <c r="B78" s="25"/>
      <c r="C78" s="181">
        <v>0</v>
      </c>
      <c r="D78" s="140">
        <v>1.115</v>
      </c>
      <c r="E78" s="141">
        <v>0.1</v>
      </c>
      <c r="F78" s="142">
        <v>2.3E-2</v>
      </c>
      <c r="G78" s="174">
        <v>2.58</v>
      </c>
      <c r="H78" s="174">
        <v>0.57999999999999996</v>
      </c>
      <c r="I78" s="180">
        <v>1.2</v>
      </c>
      <c r="J78" s="41">
        <v>3.2000000000000001E-2</v>
      </c>
    </row>
    <row r="79" spans="1:10" ht="27.75" customHeight="1" x14ac:dyDescent="0.25">
      <c r="A79" s="17" t="s">
        <v>431</v>
      </c>
      <c r="B79" s="25"/>
      <c r="C79" s="181">
        <v>0</v>
      </c>
      <c r="D79" s="140">
        <v>1.105</v>
      </c>
      <c r="E79" s="141">
        <v>9.4E-2</v>
      </c>
      <c r="F79" s="142">
        <v>2.5999999999999999E-2</v>
      </c>
      <c r="G79" s="174">
        <v>3</v>
      </c>
      <c r="H79" s="174">
        <v>0.93</v>
      </c>
      <c r="I79" s="180">
        <v>1.68</v>
      </c>
      <c r="J79" s="41">
        <v>3.6999999999999998E-2</v>
      </c>
    </row>
    <row r="80" spans="1:10" ht="27.75" customHeight="1" x14ac:dyDescent="0.25">
      <c r="A80" s="17" t="s">
        <v>432</v>
      </c>
      <c r="B80" s="25"/>
      <c r="C80" s="181">
        <v>0</v>
      </c>
      <c r="D80" s="140">
        <v>1.163</v>
      </c>
      <c r="E80" s="141">
        <v>9.6000000000000002E-2</v>
      </c>
      <c r="F80" s="142">
        <v>2.9000000000000001E-2</v>
      </c>
      <c r="G80" s="174">
        <v>30.87</v>
      </c>
      <c r="H80" s="174">
        <v>1.1399999999999999</v>
      </c>
      <c r="I80" s="180">
        <v>2.16</v>
      </c>
      <c r="J80" s="41">
        <v>3.2000000000000001E-2</v>
      </c>
    </row>
    <row r="81" spans="1:10" ht="27.75" customHeight="1" x14ac:dyDescent="0.25">
      <c r="A81" s="172" t="s">
        <v>433</v>
      </c>
      <c r="B81" s="25"/>
      <c r="C81" s="181" t="s">
        <v>124</v>
      </c>
      <c r="D81" s="143">
        <v>4.3410000000000002</v>
      </c>
      <c r="E81" s="144">
        <v>0.57099999999999995</v>
      </c>
      <c r="F81" s="142">
        <v>0.40600000000000003</v>
      </c>
      <c r="G81" s="175"/>
      <c r="H81" s="175"/>
      <c r="I81" s="179"/>
      <c r="J81" s="42"/>
    </row>
    <row r="82" spans="1:10" ht="27.75" customHeight="1" x14ac:dyDescent="0.25">
      <c r="A82" s="172" t="s">
        <v>434</v>
      </c>
      <c r="B82" s="25"/>
      <c r="C82" s="181" t="s">
        <v>127</v>
      </c>
      <c r="D82" s="140">
        <v>-1.7470000000000001</v>
      </c>
      <c r="E82" s="141">
        <v>-0.159</v>
      </c>
      <c r="F82" s="142">
        <v>-3.3000000000000002E-2</v>
      </c>
      <c r="G82" s="174">
        <v>0</v>
      </c>
      <c r="H82" s="175"/>
      <c r="I82" s="179"/>
      <c r="J82" s="42"/>
    </row>
    <row r="83" spans="1:10" ht="27.75" customHeight="1" x14ac:dyDescent="0.25">
      <c r="A83" s="172" t="s">
        <v>435</v>
      </c>
      <c r="B83" s="25"/>
      <c r="C83" s="181">
        <v>0</v>
      </c>
      <c r="D83" s="140">
        <v>-1.899</v>
      </c>
      <c r="E83" s="141">
        <v>-0.17100000000000001</v>
      </c>
      <c r="F83" s="142">
        <v>-3.6999999999999998E-2</v>
      </c>
      <c r="G83" s="174">
        <v>0</v>
      </c>
      <c r="H83" s="175"/>
      <c r="I83" s="179"/>
      <c r="J83" s="42"/>
    </row>
    <row r="84" spans="1:10" ht="27.75" customHeight="1" x14ac:dyDescent="0.25">
      <c r="A84" s="172" t="s">
        <v>436</v>
      </c>
      <c r="B84" s="25"/>
      <c r="C84" s="181">
        <v>0</v>
      </c>
      <c r="D84" s="140">
        <v>-1.7470000000000001</v>
      </c>
      <c r="E84" s="141">
        <v>-0.159</v>
      </c>
      <c r="F84" s="142">
        <v>-3.3000000000000002E-2</v>
      </c>
      <c r="G84" s="174">
        <v>0</v>
      </c>
      <c r="H84" s="175"/>
      <c r="I84" s="179"/>
      <c r="J84" s="41">
        <v>5.5E-2</v>
      </c>
    </row>
    <row r="85" spans="1:10" ht="27.75" customHeight="1" x14ac:dyDescent="0.25">
      <c r="A85" s="172" t="s">
        <v>437</v>
      </c>
      <c r="B85" s="25"/>
      <c r="C85" s="181">
        <v>0</v>
      </c>
      <c r="D85" s="140">
        <v>-1.899</v>
      </c>
      <c r="E85" s="141">
        <v>-0.17100000000000001</v>
      </c>
      <c r="F85" s="142">
        <v>-3.6999999999999998E-2</v>
      </c>
      <c r="G85" s="174">
        <v>0</v>
      </c>
      <c r="H85" s="175"/>
      <c r="I85" s="179"/>
      <c r="J85" s="41">
        <v>5.5E-2</v>
      </c>
    </row>
    <row r="86" spans="1:10" ht="27.75" customHeight="1" x14ac:dyDescent="0.25">
      <c r="A86" s="172" t="s">
        <v>438</v>
      </c>
      <c r="B86" s="25"/>
      <c r="C86" s="181">
        <v>0</v>
      </c>
      <c r="D86" s="140">
        <v>-2.843</v>
      </c>
      <c r="E86" s="141">
        <v>-0.24</v>
      </c>
      <c r="F86" s="142">
        <v>-6.8000000000000005E-2</v>
      </c>
      <c r="G86" s="174">
        <v>41.97</v>
      </c>
      <c r="H86" s="175"/>
      <c r="I86" s="179"/>
      <c r="J86" s="41">
        <v>0.1</v>
      </c>
    </row>
    <row r="87" spans="1:10" ht="27.75" customHeight="1" x14ac:dyDescent="0.25">
      <c r="A87" s="172" t="s">
        <v>439</v>
      </c>
      <c r="B87" s="25"/>
      <c r="C87" s="181" t="s">
        <v>114</v>
      </c>
      <c r="D87" s="140">
        <v>1.139</v>
      </c>
      <c r="E87" s="141">
        <v>0.21199999999999999</v>
      </c>
      <c r="F87" s="142">
        <v>0.13900000000000001</v>
      </c>
      <c r="G87" s="174">
        <v>0.65</v>
      </c>
      <c r="H87" s="175"/>
      <c r="I87" s="179"/>
      <c r="J87" s="42"/>
    </row>
    <row r="88" spans="1:10" ht="27.75" customHeight="1" x14ac:dyDescent="0.25">
      <c r="A88" s="172" t="s">
        <v>440</v>
      </c>
      <c r="B88" s="25"/>
      <c r="C88" s="181">
        <v>2</v>
      </c>
      <c r="D88" s="140">
        <v>1.139</v>
      </c>
      <c r="E88" s="141">
        <v>0.21199999999999999</v>
      </c>
      <c r="F88" s="142">
        <v>0.13900000000000001</v>
      </c>
      <c r="G88" s="175"/>
      <c r="H88" s="175"/>
      <c r="I88" s="179"/>
      <c r="J88" s="42"/>
    </row>
    <row r="89" spans="1:10" ht="27.75" customHeight="1" x14ac:dyDescent="0.25">
      <c r="A89" s="172" t="s">
        <v>441</v>
      </c>
      <c r="B89" s="25"/>
      <c r="C89" s="181" t="s">
        <v>116</v>
      </c>
      <c r="D89" s="140">
        <v>0.93700000000000006</v>
      </c>
      <c r="E89" s="141">
        <v>0.19400000000000001</v>
      </c>
      <c r="F89" s="142">
        <v>0.13500000000000001</v>
      </c>
      <c r="G89" s="174">
        <v>1.0900000000000001</v>
      </c>
      <c r="H89" s="175"/>
      <c r="I89" s="179"/>
      <c r="J89" s="42"/>
    </row>
    <row r="90" spans="1:10" ht="27.75" customHeight="1" x14ac:dyDescent="0.25">
      <c r="A90" s="172" t="s">
        <v>442</v>
      </c>
      <c r="B90" s="25"/>
      <c r="C90" s="181">
        <v>4</v>
      </c>
      <c r="D90" s="140">
        <v>0.93700000000000006</v>
      </c>
      <c r="E90" s="141">
        <v>0.19400000000000001</v>
      </c>
      <c r="F90" s="142">
        <v>0.13500000000000001</v>
      </c>
      <c r="G90" s="175"/>
      <c r="H90" s="175"/>
      <c r="I90" s="179"/>
      <c r="J90" s="42"/>
    </row>
    <row r="91" spans="1:10" ht="27.75" customHeight="1" x14ac:dyDescent="0.25">
      <c r="A91" s="172" t="s">
        <v>443</v>
      </c>
      <c r="B91" s="25"/>
      <c r="C91" s="181">
        <v>0</v>
      </c>
      <c r="D91" s="140">
        <v>0.75</v>
      </c>
      <c r="E91" s="141">
        <v>0.17599999999999999</v>
      </c>
      <c r="F91" s="142">
        <v>0.13200000000000001</v>
      </c>
      <c r="G91" s="174">
        <v>1.55</v>
      </c>
      <c r="H91" s="174">
        <v>0.33</v>
      </c>
      <c r="I91" s="180">
        <v>0.68</v>
      </c>
      <c r="J91" s="41">
        <v>1.7999999999999999E-2</v>
      </c>
    </row>
    <row r="92" spans="1:10" ht="27.75" customHeight="1" x14ac:dyDescent="0.25">
      <c r="A92" s="172" t="s">
        <v>444</v>
      </c>
      <c r="B92" s="25"/>
      <c r="C92" s="181">
        <v>0</v>
      </c>
      <c r="D92" s="140">
        <v>0.80500000000000005</v>
      </c>
      <c r="E92" s="141">
        <v>0.23400000000000001</v>
      </c>
      <c r="F92" s="142">
        <v>0.19500000000000001</v>
      </c>
      <c r="G92" s="174">
        <v>1.79</v>
      </c>
      <c r="H92" s="174">
        <v>0.52</v>
      </c>
      <c r="I92" s="180">
        <v>0.95</v>
      </c>
      <c r="J92" s="41">
        <v>2.1000000000000001E-2</v>
      </c>
    </row>
    <row r="93" spans="1:10" ht="27.75" customHeight="1" x14ac:dyDescent="0.25">
      <c r="A93" s="172" t="s">
        <v>445</v>
      </c>
      <c r="B93" s="25"/>
      <c r="C93" s="181">
        <v>0</v>
      </c>
      <c r="D93" s="140">
        <v>0.872</v>
      </c>
      <c r="E93" s="141">
        <v>0.26900000000000002</v>
      </c>
      <c r="F93" s="142">
        <v>0.23</v>
      </c>
      <c r="G93" s="174">
        <v>17.55</v>
      </c>
      <c r="H93" s="174">
        <v>0.65</v>
      </c>
      <c r="I93" s="180">
        <v>1.22</v>
      </c>
      <c r="J93" s="41">
        <v>1.7999999999999999E-2</v>
      </c>
    </row>
    <row r="94" spans="1:10" ht="27.75" customHeight="1" x14ac:dyDescent="0.25">
      <c r="A94" s="17" t="s">
        <v>446</v>
      </c>
      <c r="B94" s="25"/>
      <c r="C94" s="181">
        <v>0</v>
      </c>
      <c r="D94" s="140">
        <v>0.63100000000000001</v>
      </c>
      <c r="E94" s="141">
        <v>5.6000000000000001E-2</v>
      </c>
      <c r="F94" s="142">
        <v>1.2999999999999999E-2</v>
      </c>
      <c r="G94" s="174">
        <v>1.55</v>
      </c>
      <c r="H94" s="174">
        <v>0.33</v>
      </c>
      <c r="I94" s="180">
        <v>0.68</v>
      </c>
      <c r="J94" s="41">
        <v>1.7999999999999999E-2</v>
      </c>
    </row>
    <row r="95" spans="1:10" ht="27.75" customHeight="1" x14ac:dyDescent="0.25">
      <c r="A95" s="17" t="s">
        <v>447</v>
      </c>
      <c r="B95" s="25"/>
      <c r="C95" s="181">
        <v>0</v>
      </c>
      <c r="D95" s="140">
        <v>0.625</v>
      </c>
      <c r="E95" s="141">
        <v>5.2999999999999999E-2</v>
      </c>
      <c r="F95" s="142">
        <v>1.4999999999999999E-2</v>
      </c>
      <c r="G95" s="174">
        <v>1.79</v>
      </c>
      <c r="H95" s="174">
        <v>0.52</v>
      </c>
      <c r="I95" s="180">
        <v>0.95</v>
      </c>
      <c r="J95" s="41">
        <v>2.1000000000000001E-2</v>
      </c>
    </row>
    <row r="96" spans="1:10" ht="27.75" customHeight="1" x14ac:dyDescent="0.25">
      <c r="A96" s="17" t="s">
        <v>448</v>
      </c>
      <c r="B96" s="25"/>
      <c r="C96" s="181">
        <v>0</v>
      </c>
      <c r="D96" s="140">
        <v>0.65800000000000003</v>
      </c>
      <c r="E96" s="141">
        <v>5.3999999999999999E-2</v>
      </c>
      <c r="F96" s="142">
        <v>1.6E-2</v>
      </c>
      <c r="G96" s="174">
        <v>17.55</v>
      </c>
      <c r="H96" s="174">
        <v>0.65</v>
      </c>
      <c r="I96" s="180">
        <v>1.22</v>
      </c>
      <c r="J96" s="41">
        <v>1.7999999999999999E-2</v>
      </c>
    </row>
    <row r="97" spans="1:10" ht="27.75" customHeight="1" x14ac:dyDescent="0.25">
      <c r="A97" s="172" t="s">
        <v>449</v>
      </c>
      <c r="B97" s="25"/>
      <c r="C97" s="181" t="s">
        <v>124</v>
      </c>
      <c r="D97" s="143">
        <v>2.4550000000000001</v>
      </c>
      <c r="E97" s="144">
        <v>0.32300000000000001</v>
      </c>
      <c r="F97" s="142">
        <v>0.23</v>
      </c>
      <c r="G97" s="175"/>
      <c r="H97" s="175"/>
      <c r="I97" s="179"/>
      <c r="J97" s="42"/>
    </row>
    <row r="98" spans="1:10" ht="27.75" customHeight="1" x14ac:dyDescent="0.25">
      <c r="A98" s="172" t="s">
        <v>450</v>
      </c>
      <c r="B98" s="25"/>
      <c r="C98" s="181" t="s">
        <v>127</v>
      </c>
      <c r="D98" s="140">
        <v>-0.98799999999999999</v>
      </c>
      <c r="E98" s="141">
        <v>-0.09</v>
      </c>
      <c r="F98" s="142">
        <v>-1.9E-2</v>
      </c>
      <c r="G98" s="174">
        <v>0</v>
      </c>
      <c r="H98" s="175"/>
      <c r="I98" s="179"/>
      <c r="J98" s="42"/>
    </row>
    <row r="99" spans="1:10" ht="27.75" customHeight="1" x14ac:dyDescent="0.25">
      <c r="A99" s="172" t="s">
        <v>451</v>
      </c>
      <c r="B99" s="25"/>
      <c r="C99" s="181">
        <v>0</v>
      </c>
      <c r="D99" s="140">
        <v>-1.0740000000000001</v>
      </c>
      <c r="E99" s="141">
        <v>-9.7000000000000003E-2</v>
      </c>
      <c r="F99" s="142">
        <v>-2.1000000000000001E-2</v>
      </c>
      <c r="G99" s="174">
        <v>0</v>
      </c>
      <c r="H99" s="175"/>
      <c r="I99" s="179"/>
      <c r="J99" s="42"/>
    </row>
    <row r="100" spans="1:10" ht="27.75" customHeight="1" x14ac:dyDescent="0.25">
      <c r="A100" s="172" t="s">
        <v>452</v>
      </c>
      <c r="B100" s="25"/>
      <c r="C100" s="181">
        <v>0</v>
      </c>
      <c r="D100" s="140">
        <v>-0.98799999999999999</v>
      </c>
      <c r="E100" s="141">
        <v>-0.09</v>
      </c>
      <c r="F100" s="142">
        <v>-1.9E-2</v>
      </c>
      <c r="G100" s="174">
        <v>0</v>
      </c>
      <c r="H100" s="175"/>
      <c r="I100" s="179"/>
      <c r="J100" s="41">
        <v>3.1E-2</v>
      </c>
    </row>
    <row r="101" spans="1:10" ht="27.75" customHeight="1" x14ac:dyDescent="0.25">
      <c r="A101" s="172" t="s">
        <v>453</v>
      </c>
      <c r="B101" s="25"/>
      <c r="C101" s="181">
        <v>0</v>
      </c>
      <c r="D101" s="140">
        <v>-1.0740000000000001</v>
      </c>
      <c r="E101" s="141">
        <v>-9.7000000000000003E-2</v>
      </c>
      <c r="F101" s="142">
        <v>-2.1000000000000001E-2</v>
      </c>
      <c r="G101" s="174">
        <v>0</v>
      </c>
      <c r="H101" s="175"/>
      <c r="I101" s="179"/>
      <c r="J101" s="41">
        <v>3.1E-2</v>
      </c>
    </row>
    <row r="102" spans="1:10" ht="27.75" customHeight="1" x14ac:dyDescent="0.25">
      <c r="A102" s="172" t="s">
        <v>454</v>
      </c>
      <c r="B102" s="25"/>
      <c r="C102" s="181">
        <v>0</v>
      </c>
      <c r="D102" s="140">
        <v>-1.6080000000000001</v>
      </c>
      <c r="E102" s="141">
        <v>-0.13600000000000001</v>
      </c>
      <c r="F102" s="142">
        <v>-3.7999999999999999E-2</v>
      </c>
      <c r="G102" s="174">
        <v>23.74</v>
      </c>
      <c r="H102" s="175"/>
      <c r="I102" s="179"/>
      <c r="J102" s="41">
        <v>5.7000000000000002E-2</v>
      </c>
    </row>
    <row r="103" spans="1:10" ht="27.75" customHeight="1" x14ac:dyDescent="0.25">
      <c r="A103" s="172" t="s">
        <v>455</v>
      </c>
      <c r="B103" s="25"/>
      <c r="C103" s="181" t="s">
        <v>114</v>
      </c>
      <c r="D103" s="140">
        <v>0.33100000000000002</v>
      </c>
      <c r="E103" s="141">
        <v>6.2E-2</v>
      </c>
      <c r="F103" s="142">
        <v>0.04</v>
      </c>
      <c r="G103" s="174">
        <v>0.34</v>
      </c>
      <c r="H103" s="175"/>
      <c r="I103" s="179"/>
      <c r="J103" s="42"/>
    </row>
    <row r="104" spans="1:10" ht="27.75" customHeight="1" x14ac:dyDescent="0.25">
      <c r="A104" s="172" t="s">
        <v>456</v>
      </c>
      <c r="B104" s="25"/>
      <c r="C104" s="181">
        <v>2</v>
      </c>
      <c r="D104" s="140">
        <v>0.33100000000000002</v>
      </c>
      <c r="E104" s="141">
        <v>6.2E-2</v>
      </c>
      <c r="F104" s="142">
        <v>0.04</v>
      </c>
      <c r="G104" s="175"/>
      <c r="H104" s="175"/>
      <c r="I104" s="179"/>
      <c r="J104" s="42"/>
    </row>
    <row r="105" spans="1:10" ht="27.75" customHeight="1" x14ac:dyDescent="0.25">
      <c r="A105" s="172" t="s">
        <v>457</v>
      </c>
      <c r="B105" s="25"/>
      <c r="C105" s="181" t="s">
        <v>116</v>
      </c>
      <c r="D105" s="140">
        <v>0.27200000000000002</v>
      </c>
      <c r="E105" s="141">
        <v>5.6000000000000001E-2</v>
      </c>
      <c r="F105" s="142">
        <v>3.9E-2</v>
      </c>
      <c r="G105" s="174">
        <v>0.46</v>
      </c>
      <c r="H105" s="175"/>
      <c r="I105" s="179"/>
      <c r="J105" s="42"/>
    </row>
    <row r="106" spans="1:10" ht="27.75" customHeight="1" x14ac:dyDescent="0.25">
      <c r="A106" s="172" t="s">
        <v>458</v>
      </c>
      <c r="B106" s="25"/>
      <c r="C106" s="181">
        <v>4</v>
      </c>
      <c r="D106" s="140">
        <v>0.27200000000000002</v>
      </c>
      <c r="E106" s="141">
        <v>5.6000000000000001E-2</v>
      </c>
      <c r="F106" s="142">
        <v>3.9E-2</v>
      </c>
      <c r="G106" s="175"/>
      <c r="H106" s="175"/>
      <c r="I106" s="179"/>
      <c r="J106" s="42"/>
    </row>
    <row r="107" spans="1:10" ht="27.75" customHeight="1" x14ac:dyDescent="0.25">
      <c r="A107" s="172" t="s">
        <v>459</v>
      </c>
      <c r="B107" s="25"/>
      <c r="C107" s="181">
        <v>0</v>
      </c>
      <c r="D107" s="140">
        <v>0.218</v>
      </c>
      <c r="E107" s="141">
        <v>5.0999999999999997E-2</v>
      </c>
      <c r="F107" s="142">
        <v>3.7999999999999999E-2</v>
      </c>
      <c r="G107" s="174">
        <v>0.6</v>
      </c>
      <c r="H107" s="174">
        <v>0.1</v>
      </c>
      <c r="I107" s="180">
        <v>0.2</v>
      </c>
      <c r="J107" s="41">
        <v>5.0000000000000001E-3</v>
      </c>
    </row>
    <row r="108" spans="1:10" ht="27.75" customHeight="1" x14ac:dyDescent="0.25">
      <c r="A108" s="172" t="s">
        <v>460</v>
      </c>
      <c r="B108" s="25"/>
      <c r="C108" s="181">
        <v>0</v>
      </c>
      <c r="D108" s="140">
        <v>0.23400000000000001</v>
      </c>
      <c r="E108" s="141">
        <v>6.8000000000000005E-2</v>
      </c>
      <c r="F108" s="142">
        <v>5.7000000000000002E-2</v>
      </c>
      <c r="G108" s="174">
        <v>0.67</v>
      </c>
      <c r="H108" s="174">
        <v>0.15</v>
      </c>
      <c r="I108" s="180">
        <v>0.28000000000000003</v>
      </c>
      <c r="J108" s="41">
        <v>6.0000000000000001E-3</v>
      </c>
    </row>
    <row r="109" spans="1:10" ht="27.75" customHeight="1" x14ac:dyDescent="0.25">
      <c r="A109" s="172" t="s">
        <v>461</v>
      </c>
      <c r="B109" s="25"/>
      <c r="C109" s="181">
        <v>0</v>
      </c>
      <c r="D109" s="140">
        <v>0.253</v>
      </c>
      <c r="E109" s="141">
        <v>7.8E-2</v>
      </c>
      <c r="F109" s="142">
        <v>6.7000000000000004E-2</v>
      </c>
      <c r="G109" s="174">
        <v>5.25</v>
      </c>
      <c r="H109" s="174">
        <v>0.19</v>
      </c>
      <c r="I109" s="180">
        <v>0.35</v>
      </c>
      <c r="J109" s="41">
        <v>5.0000000000000001E-3</v>
      </c>
    </row>
    <row r="110" spans="1:10" ht="27.75" customHeight="1" x14ac:dyDescent="0.25">
      <c r="A110" s="17" t="s">
        <v>462</v>
      </c>
      <c r="B110" s="25"/>
      <c r="C110" s="181">
        <v>0</v>
      </c>
      <c r="D110" s="140">
        <v>0.183</v>
      </c>
      <c r="E110" s="141">
        <v>1.6E-2</v>
      </c>
      <c r="F110" s="142">
        <v>4.0000000000000001E-3</v>
      </c>
      <c r="G110" s="174">
        <v>0.6</v>
      </c>
      <c r="H110" s="174">
        <v>0.1</v>
      </c>
      <c r="I110" s="180">
        <v>0.2</v>
      </c>
      <c r="J110" s="41">
        <v>5.0000000000000001E-3</v>
      </c>
    </row>
    <row r="111" spans="1:10" ht="27.75" customHeight="1" x14ac:dyDescent="0.25">
      <c r="A111" s="17" t="s">
        <v>463</v>
      </c>
      <c r="B111" s="25"/>
      <c r="C111" s="181">
        <v>0</v>
      </c>
      <c r="D111" s="140">
        <v>0.182</v>
      </c>
      <c r="E111" s="141">
        <v>1.4999999999999999E-2</v>
      </c>
      <c r="F111" s="142">
        <v>4.0000000000000001E-3</v>
      </c>
      <c r="G111" s="174">
        <v>0.67</v>
      </c>
      <c r="H111" s="174">
        <v>0.15</v>
      </c>
      <c r="I111" s="180">
        <v>0.28000000000000003</v>
      </c>
      <c r="J111" s="41">
        <v>6.0000000000000001E-3</v>
      </c>
    </row>
    <row r="112" spans="1:10" ht="27.75" customHeight="1" x14ac:dyDescent="0.25">
      <c r="A112" s="17" t="s">
        <v>464</v>
      </c>
      <c r="B112" s="25"/>
      <c r="C112" s="181">
        <v>0</v>
      </c>
      <c r="D112" s="140">
        <v>0.191</v>
      </c>
      <c r="E112" s="141">
        <v>1.6E-2</v>
      </c>
      <c r="F112" s="142">
        <v>5.0000000000000001E-3</v>
      </c>
      <c r="G112" s="174">
        <v>5.25</v>
      </c>
      <c r="H112" s="174">
        <v>0.19</v>
      </c>
      <c r="I112" s="180">
        <v>0.35</v>
      </c>
      <c r="J112" s="41">
        <v>5.0000000000000001E-3</v>
      </c>
    </row>
    <row r="113" spans="1:10" ht="27.75" customHeight="1" x14ac:dyDescent="0.25">
      <c r="A113" s="172" t="s">
        <v>465</v>
      </c>
      <c r="B113" s="25"/>
      <c r="C113" s="181" t="s">
        <v>124</v>
      </c>
      <c r="D113" s="143">
        <v>0.71299999999999997</v>
      </c>
      <c r="E113" s="144">
        <v>9.4E-2</v>
      </c>
      <c r="F113" s="142">
        <v>6.7000000000000004E-2</v>
      </c>
      <c r="G113" s="175"/>
      <c r="H113" s="175"/>
      <c r="I113" s="179"/>
      <c r="J113" s="42"/>
    </row>
    <row r="114" spans="1:10" ht="27.75" customHeight="1" x14ac:dyDescent="0.25">
      <c r="A114" s="172" t="s">
        <v>466</v>
      </c>
      <c r="B114" s="25"/>
      <c r="C114" s="181" t="s">
        <v>127</v>
      </c>
      <c r="D114" s="140">
        <v>-0.28699999999999998</v>
      </c>
      <c r="E114" s="141">
        <v>-2.5999999999999999E-2</v>
      </c>
      <c r="F114" s="142">
        <v>-5.0000000000000001E-3</v>
      </c>
      <c r="G114" s="174">
        <v>0</v>
      </c>
      <c r="H114" s="175"/>
      <c r="I114" s="179"/>
      <c r="J114" s="42"/>
    </row>
    <row r="115" spans="1:10" ht="27.75" customHeight="1" x14ac:dyDescent="0.25">
      <c r="A115" s="172" t="s">
        <v>467</v>
      </c>
      <c r="B115" s="25"/>
      <c r="C115" s="181">
        <v>0</v>
      </c>
      <c r="D115" s="140">
        <v>-0.312</v>
      </c>
      <c r="E115" s="141">
        <v>-2.8000000000000001E-2</v>
      </c>
      <c r="F115" s="142">
        <v>-6.0000000000000001E-3</v>
      </c>
      <c r="G115" s="174">
        <v>0</v>
      </c>
      <c r="H115" s="175"/>
      <c r="I115" s="179"/>
      <c r="J115" s="42"/>
    </row>
    <row r="116" spans="1:10" ht="27.75" customHeight="1" x14ac:dyDescent="0.25">
      <c r="A116" s="172" t="s">
        <v>468</v>
      </c>
      <c r="B116" s="25"/>
      <c r="C116" s="181">
        <v>0</v>
      </c>
      <c r="D116" s="140">
        <v>-0.28699999999999998</v>
      </c>
      <c r="E116" s="141">
        <v>-2.5999999999999999E-2</v>
      </c>
      <c r="F116" s="142">
        <v>-5.0000000000000001E-3</v>
      </c>
      <c r="G116" s="174">
        <v>0</v>
      </c>
      <c r="H116" s="175"/>
      <c r="I116" s="179"/>
      <c r="J116" s="41">
        <v>8.9999999999999993E-3</v>
      </c>
    </row>
    <row r="117" spans="1:10" ht="27.75" customHeight="1" x14ac:dyDescent="0.25">
      <c r="A117" s="172" t="s">
        <v>469</v>
      </c>
      <c r="B117" s="25"/>
      <c r="C117" s="181">
        <v>0</v>
      </c>
      <c r="D117" s="140">
        <v>-0.312</v>
      </c>
      <c r="E117" s="141">
        <v>-2.8000000000000001E-2</v>
      </c>
      <c r="F117" s="142">
        <v>-6.0000000000000001E-3</v>
      </c>
      <c r="G117" s="174">
        <v>0</v>
      </c>
      <c r="H117" s="175"/>
      <c r="I117" s="179"/>
      <c r="J117" s="41">
        <v>8.9999999999999993E-3</v>
      </c>
    </row>
    <row r="118" spans="1:10" ht="27.75" customHeight="1" x14ac:dyDescent="0.25">
      <c r="A118" s="172" t="s">
        <v>470</v>
      </c>
      <c r="B118" s="25"/>
      <c r="C118" s="181">
        <v>0</v>
      </c>
      <c r="D118" s="140">
        <v>-0.46700000000000003</v>
      </c>
      <c r="E118" s="141">
        <v>-3.9E-2</v>
      </c>
      <c r="F118" s="142">
        <v>-1.0999999999999999E-2</v>
      </c>
      <c r="G118" s="174">
        <v>6.9</v>
      </c>
      <c r="H118" s="175"/>
      <c r="I118" s="179"/>
      <c r="J118" s="41">
        <v>1.6E-2</v>
      </c>
    </row>
  </sheetData>
  <mergeCells count="10">
    <mergeCell ref="H9:J9"/>
    <mergeCell ref="F6:G6"/>
    <mergeCell ref="F7:G7"/>
    <mergeCell ref="F8:G8"/>
    <mergeCell ref="F9:G9"/>
    <mergeCell ref="F5:G5"/>
    <mergeCell ref="A2:J2"/>
    <mergeCell ref="A4:D4"/>
    <mergeCell ref="F4:J4"/>
    <mergeCell ref="B8:D8"/>
  </mergeCells>
  <hyperlinks>
    <hyperlink ref="A1" location="Overview!A1" display="Back to Overview" xr:uid="{00000000-0004-0000-18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M118"/>
  <sheetViews>
    <sheetView zoomScale="70" zoomScaleNormal="70" zoomScaleSheetLayoutView="85" workbookViewId="0">
      <selection activeCell="K2" sqref="K2"/>
    </sheetView>
  </sheetViews>
  <sheetFormatPr defaultColWidth="9.1796875" defaultRowHeight="27.75" customHeight="1" x14ac:dyDescent="0.25"/>
  <cols>
    <col min="1" max="1" width="58" style="2" bestFit="1" customWidth="1"/>
    <col min="2" max="2" width="17.7265625" style="3" customWidth="1"/>
    <col min="3" max="4" width="17.7265625" style="2" customWidth="1"/>
    <col min="5" max="7" width="17.7265625" style="3" customWidth="1"/>
    <col min="8" max="9" width="17.7265625" style="9" customWidth="1"/>
    <col min="10" max="10" width="17.7265625" style="4" customWidth="1"/>
    <col min="11" max="11" width="15.54296875" style="4" customWidth="1"/>
    <col min="12" max="17" width="15.54296875" style="2" customWidth="1"/>
    <col min="18" max="16384" width="9.1796875" style="2"/>
  </cols>
  <sheetData>
    <row r="1" spans="1:13" ht="27.75" customHeight="1" x14ac:dyDescent="0.25">
      <c r="A1" s="51" t="s">
        <v>34</v>
      </c>
      <c r="C1" s="3"/>
      <c r="D1" s="3"/>
      <c r="F1" s="2"/>
      <c r="G1" s="2"/>
      <c r="H1" s="2"/>
      <c r="I1" s="2"/>
      <c r="J1" s="2"/>
      <c r="K1" s="2"/>
    </row>
    <row r="2" spans="1:13" ht="31.5" customHeight="1" x14ac:dyDescent="0.25">
      <c r="A2" s="393" t="str">
        <f>Overview!B4&amp; " - Effective from "&amp;Overview!D4&amp;" - "&amp;Overview!E4&amp;" LDNO tariffs in WPD South West Area (GSP Group _L)"</f>
        <v>Southern Electric Power Distribution plc - Effective from 1 April 2021 - Final LDNO tariffs in WPD South West Area (GSP Group _L)</v>
      </c>
      <c r="B2" s="393"/>
      <c r="C2" s="393"/>
      <c r="D2" s="393"/>
      <c r="E2" s="393"/>
      <c r="F2" s="393"/>
      <c r="G2" s="393"/>
      <c r="H2" s="393"/>
      <c r="I2" s="393"/>
      <c r="J2" s="393"/>
    </row>
    <row r="3" spans="1:13" ht="8.25" customHeight="1" x14ac:dyDescent="0.25">
      <c r="A3" s="86"/>
      <c r="B3" s="86"/>
      <c r="C3" s="86"/>
      <c r="D3" s="86"/>
      <c r="E3" s="86"/>
      <c r="F3" s="86"/>
      <c r="G3" s="86"/>
      <c r="H3" s="86"/>
      <c r="I3" s="86"/>
      <c r="J3" s="86"/>
    </row>
    <row r="4" spans="1:13" ht="27" customHeight="1" x14ac:dyDescent="0.25">
      <c r="A4" s="326" t="s">
        <v>35</v>
      </c>
      <c r="B4" s="326"/>
      <c r="C4" s="326"/>
      <c r="D4" s="326"/>
      <c r="E4" s="87"/>
      <c r="F4" s="326" t="s">
        <v>36</v>
      </c>
      <c r="G4" s="326"/>
      <c r="H4" s="326"/>
      <c r="I4" s="326"/>
      <c r="J4" s="326"/>
      <c r="L4" s="4"/>
    </row>
    <row r="5" spans="1:13" ht="30" customHeight="1" x14ac:dyDescent="0.25">
      <c r="A5" s="185" t="s">
        <v>37</v>
      </c>
      <c r="B5" s="186" t="s">
        <v>38</v>
      </c>
      <c r="C5" s="187" t="s">
        <v>39</v>
      </c>
      <c r="D5" s="188" t="s">
        <v>40</v>
      </c>
      <c r="E5" s="86"/>
      <c r="F5" s="394"/>
      <c r="G5" s="395"/>
      <c r="H5" s="189" t="s">
        <v>41</v>
      </c>
      <c r="I5" s="190" t="s">
        <v>42</v>
      </c>
      <c r="J5" s="188" t="s">
        <v>40</v>
      </c>
      <c r="K5" s="183"/>
      <c r="L5" s="4"/>
      <c r="M5" s="4"/>
    </row>
    <row r="6" spans="1:13" ht="45" customHeight="1" x14ac:dyDescent="0.25">
      <c r="A6" s="204" t="s">
        <v>103</v>
      </c>
      <c r="B6" s="198" t="s">
        <v>287</v>
      </c>
      <c r="C6" s="298" t="s">
        <v>284</v>
      </c>
      <c r="D6" s="199" t="s">
        <v>285</v>
      </c>
      <c r="E6" s="183"/>
      <c r="F6" s="343" t="s">
        <v>286</v>
      </c>
      <c r="G6" s="343"/>
      <c r="H6" s="198" t="s">
        <v>287</v>
      </c>
      <c r="I6" s="304" t="s">
        <v>284</v>
      </c>
      <c r="J6" s="304" t="s">
        <v>285</v>
      </c>
      <c r="K6" s="183"/>
      <c r="L6" s="4"/>
      <c r="M6" s="4"/>
    </row>
    <row r="7" spans="1:13" ht="45" customHeight="1" x14ac:dyDescent="0.25">
      <c r="A7" s="204" t="s">
        <v>108</v>
      </c>
      <c r="B7" s="200"/>
      <c r="C7" s="216" t="s">
        <v>288</v>
      </c>
      <c r="D7" s="304" t="s">
        <v>289</v>
      </c>
      <c r="E7" s="183"/>
      <c r="F7" s="343" t="s">
        <v>290</v>
      </c>
      <c r="G7" s="343"/>
      <c r="H7" s="200"/>
      <c r="I7" s="304" t="s">
        <v>291</v>
      </c>
      <c r="J7" s="304" t="s">
        <v>285</v>
      </c>
      <c r="K7" s="183"/>
      <c r="L7" s="4"/>
      <c r="M7" s="4"/>
    </row>
    <row r="8" spans="1:13" ht="45" customHeight="1" x14ac:dyDescent="0.25">
      <c r="A8" s="299" t="s">
        <v>52</v>
      </c>
      <c r="B8" s="329" t="s">
        <v>112</v>
      </c>
      <c r="C8" s="329"/>
      <c r="D8" s="329"/>
      <c r="E8" s="183"/>
      <c r="F8" s="343" t="s">
        <v>108</v>
      </c>
      <c r="G8" s="343"/>
      <c r="H8" s="200"/>
      <c r="I8" s="304" t="s">
        <v>288</v>
      </c>
      <c r="J8" s="304" t="s">
        <v>289</v>
      </c>
      <c r="K8" s="183"/>
      <c r="L8" s="4"/>
      <c r="M8" s="4"/>
    </row>
    <row r="9" spans="1:13" s="78" customFormat="1" ht="45" customHeight="1" x14ac:dyDescent="0.25">
      <c r="A9" s="217"/>
      <c r="B9" s="218"/>
      <c r="C9" s="219"/>
      <c r="D9" s="218"/>
      <c r="E9" s="214"/>
      <c r="F9" s="353" t="s">
        <v>52</v>
      </c>
      <c r="G9" s="353"/>
      <c r="H9" s="354" t="s">
        <v>112</v>
      </c>
      <c r="I9" s="355"/>
      <c r="J9" s="356"/>
      <c r="K9" s="183"/>
      <c r="L9" s="50"/>
      <c r="M9" s="50"/>
    </row>
    <row r="10" spans="1:13" ht="18.75" customHeight="1" x14ac:dyDescent="0.25">
      <c r="A10" s="50"/>
      <c r="B10" s="50"/>
      <c r="C10" s="50"/>
      <c r="D10" s="50"/>
      <c r="E10" s="50"/>
      <c r="F10" s="50"/>
      <c r="G10" s="50"/>
      <c r="H10" s="50"/>
      <c r="I10" s="50"/>
      <c r="J10" s="50"/>
    </row>
    <row r="13" spans="1:13" ht="78.75" customHeight="1" x14ac:dyDescent="0.25">
      <c r="A13" s="177" t="s">
        <v>54</v>
      </c>
      <c r="B13" s="177" t="s">
        <v>365</v>
      </c>
      <c r="C13" s="178" t="s">
        <v>56</v>
      </c>
      <c r="D13" s="55" t="s">
        <v>57</v>
      </c>
      <c r="E13" s="55" t="s">
        <v>58</v>
      </c>
      <c r="F13" s="55" t="s">
        <v>59</v>
      </c>
      <c r="G13" s="178" t="s">
        <v>60</v>
      </c>
      <c r="H13" s="178" t="s">
        <v>61</v>
      </c>
      <c r="I13" s="178" t="s">
        <v>62</v>
      </c>
      <c r="J13" s="178" t="s">
        <v>63</v>
      </c>
    </row>
    <row r="14" spans="1:13" ht="27.75" customHeight="1" x14ac:dyDescent="0.25">
      <c r="A14" s="172" t="s">
        <v>366</v>
      </c>
      <c r="B14" s="25"/>
      <c r="C14" s="173" t="s">
        <v>114</v>
      </c>
      <c r="D14" s="140">
        <v>9.7219999999999995</v>
      </c>
      <c r="E14" s="141">
        <v>1.2889999999999999</v>
      </c>
      <c r="F14" s="142">
        <v>0.89300000000000002</v>
      </c>
      <c r="G14" s="174">
        <v>3.5</v>
      </c>
      <c r="H14" s="175"/>
      <c r="I14" s="179"/>
      <c r="J14" s="42"/>
    </row>
    <row r="15" spans="1:13" ht="27.75" customHeight="1" x14ac:dyDescent="0.25">
      <c r="A15" s="172" t="s">
        <v>367</v>
      </c>
      <c r="B15" s="25"/>
      <c r="C15" s="173">
        <v>2</v>
      </c>
      <c r="D15" s="140">
        <v>9.7219999999999995</v>
      </c>
      <c r="E15" s="141">
        <v>1.2889999999999999</v>
      </c>
      <c r="F15" s="142">
        <v>0.89300000000000002</v>
      </c>
      <c r="G15" s="175"/>
      <c r="H15" s="175"/>
      <c r="I15" s="179"/>
      <c r="J15" s="42"/>
    </row>
    <row r="16" spans="1:13" ht="27.75" customHeight="1" x14ac:dyDescent="0.25">
      <c r="A16" s="172" t="s">
        <v>368</v>
      </c>
      <c r="B16" s="25"/>
      <c r="C16" s="173" t="s">
        <v>116</v>
      </c>
      <c r="D16" s="140">
        <v>8.6980000000000004</v>
      </c>
      <c r="E16" s="141">
        <v>1.238</v>
      </c>
      <c r="F16" s="142">
        <v>0.88700000000000001</v>
      </c>
      <c r="G16" s="174">
        <v>6.19</v>
      </c>
      <c r="H16" s="175"/>
      <c r="I16" s="179"/>
      <c r="J16" s="42"/>
    </row>
    <row r="17" spans="1:10" ht="27.75" customHeight="1" x14ac:dyDescent="0.25">
      <c r="A17" s="172" t="s">
        <v>369</v>
      </c>
      <c r="B17" s="25"/>
      <c r="C17" s="173">
        <v>4</v>
      </c>
      <c r="D17" s="140">
        <v>8.6980000000000004</v>
      </c>
      <c r="E17" s="141">
        <v>1.238</v>
      </c>
      <c r="F17" s="142">
        <v>0.88700000000000001</v>
      </c>
      <c r="G17" s="175"/>
      <c r="H17" s="175"/>
      <c r="I17" s="179"/>
      <c r="J17" s="42"/>
    </row>
    <row r="18" spans="1:10" ht="27.75" customHeight="1" x14ac:dyDescent="0.25">
      <c r="A18" s="172" t="s">
        <v>370</v>
      </c>
      <c r="B18" s="25"/>
      <c r="C18" s="173">
        <v>0</v>
      </c>
      <c r="D18" s="140">
        <v>5.8869999999999996</v>
      </c>
      <c r="E18" s="141">
        <v>1.071</v>
      </c>
      <c r="F18" s="142">
        <v>0.86599999999999999</v>
      </c>
      <c r="G18" s="174">
        <v>8.42</v>
      </c>
      <c r="H18" s="174">
        <v>2.4</v>
      </c>
      <c r="I18" s="180">
        <v>5.15</v>
      </c>
      <c r="J18" s="41">
        <v>7.2999999999999995E-2</v>
      </c>
    </row>
    <row r="19" spans="1:10" ht="27.75" customHeight="1" x14ac:dyDescent="0.25">
      <c r="A19" s="172" t="s">
        <v>371</v>
      </c>
      <c r="B19" s="25"/>
      <c r="C19" s="173">
        <v>0</v>
      </c>
      <c r="D19" s="140">
        <v>5.048</v>
      </c>
      <c r="E19" s="141">
        <v>0.23100000000000001</v>
      </c>
      <c r="F19" s="142">
        <v>2.7E-2</v>
      </c>
      <c r="G19" s="174">
        <v>8.42</v>
      </c>
      <c r="H19" s="174">
        <v>2.4</v>
      </c>
      <c r="I19" s="180">
        <v>5.15</v>
      </c>
      <c r="J19" s="41">
        <v>7.2999999999999995E-2</v>
      </c>
    </row>
    <row r="20" spans="1:10" ht="27.75" customHeight="1" x14ac:dyDescent="0.25">
      <c r="A20" s="172" t="s">
        <v>372</v>
      </c>
      <c r="B20" s="25"/>
      <c r="C20" s="181" t="s">
        <v>124</v>
      </c>
      <c r="D20" s="143">
        <v>19.66</v>
      </c>
      <c r="E20" s="144">
        <v>2.0510000000000002</v>
      </c>
      <c r="F20" s="142">
        <v>1.4650000000000001</v>
      </c>
      <c r="G20" s="175"/>
      <c r="H20" s="175"/>
      <c r="I20" s="179"/>
      <c r="J20" s="42"/>
    </row>
    <row r="21" spans="1:10" ht="27.75" customHeight="1" x14ac:dyDescent="0.25">
      <c r="A21" s="172" t="s">
        <v>373</v>
      </c>
      <c r="B21" s="25"/>
      <c r="C21" s="181" t="s">
        <v>127</v>
      </c>
      <c r="D21" s="140">
        <v>-8.4269999999999996</v>
      </c>
      <c r="E21" s="141">
        <v>-0.42699999999999999</v>
      </c>
      <c r="F21" s="142">
        <v>-5.0999999999999997E-2</v>
      </c>
      <c r="G21" s="174">
        <v>0</v>
      </c>
      <c r="H21" s="175"/>
      <c r="I21" s="179"/>
      <c r="J21" s="42"/>
    </row>
    <row r="22" spans="1:10" ht="27.75" customHeight="1" x14ac:dyDescent="0.25">
      <c r="A22" s="172" t="s">
        <v>374</v>
      </c>
      <c r="B22" s="25"/>
      <c r="C22" s="181">
        <v>0</v>
      </c>
      <c r="D22" s="140">
        <v>-8.4269999999999996</v>
      </c>
      <c r="E22" s="141">
        <v>-0.42699999999999999</v>
      </c>
      <c r="F22" s="142">
        <v>-5.0999999999999997E-2</v>
      </c>
      <c r="G22" s="174">
        <v>0</v>
      </c>
      <c r="H22" s="175"/>
      <c r="I22" s="179"/>
      <c r="J22" s="41">
        <v>0.13</v>
      </c>
    </row>
    <row r="23" spans="1:10" ht="27.75" customHeight="1" x14ac:dyDescent="0.25">
      <c r="A23" s="176" t="s">
        <v>375</v>
      </c>
      <c r="B23" s="25"/>
      <c r="C23" s="181" t="s">
        <v>114</v>
      </c>
      <c r="D23" s="140">
        <v>6.5759999999999996</v>
      </c>
      <c r="E23" s="141">
        <v>0.872</v>
      </c>
      <c r="F23" s="142">
        <v>0.60399999999999998</v>
      </c>
      <c r="G23" s="174">
        <v>2.4500000000000002</v>
      </c>
      <c r="H23" s="175"/>
      <c r="I23" s="179"/>
      <c r="J23" s="42"/>
    </row>
    <row r="24" spans="1:10" ht="27.75" customHeight="1" x14ac:dyDescent="0.25">
      <c r="A24" s="176" t="s">
        <v>376</v>
      </c>
      <c r="B24" s="25"/>
      <c r="C24" s="181">
        <v>2</v>
      </c>
      <c r="D24" s="140">
        <v>6.5759999999999996</v>
      </c>
      <c r="E24" s="141">
        <v>0.872</v>
      </c>
      <c r="F24" s="142">
        <v>0.60399999999999998</v>
      </c>
      <c r="G24" s="175"/>
      <c r="H24" s="175"/>
      <c r="I24" s="179"/>
      <c r="J24" s="42"/>
    </row>
    <row r="25" spans="1:10" ht="27.75" customHeight="1" x14ac:dyDescent="0.25">
      <c r="A25" s="176" t="s">
        <v>377</v>
      </c>
      <c r="B25" s="25"/>
      <c r="C25" s="181" t="s">
        <v>116</v>
      </c>
      <c r="D25" s="140">
        <v>5.8840000000000003</v>
      </c>
      <c r="E25" s="141">
        <v>0.83699999999999997</v>
      </c>
      <c r="F25" s="142">
        <v>0.6</v>
      </c>
      <c r="G25" s="174">
        <v>4.2699999999999996</v>
      </c>
      <c r="H25" s="175"/>
      <c r="I25" s="179"/>
      <c r="J25" s="42"/>
    </row>
    <row r="26" spans="1:10" ht="27.75" customHeight="1" x14ac:dyDescent="0.25">
      <c r="A26" s="176" t="s">
        <v>378</v>
      </c>
      <c r="B26" s="25"/>
      <c r="C26" s="181">
        <v>4</v>
      </c>
      <c r="D26" s="140">
        <v>5.8840000000000003</v>
      </c>
      <c r="E26" s="141">
        <v>0.83699999999999997</v>
      </c>
      <c r="F26" s="142">
        <v>0.6</v>
      </c>
      <c r="G26" s="175"/>
      <c r="H26" s="175"/>
      <c r="I26" s="179"/>
      <c r="J26" s="42"/>
    </row>
    <row r="27" spans="1:10" ht="27.75" customHeight="1" x14ac:dyDescent="0.25">
      <c r="A27" s="176" t="s">
        <v>379</v>
      </c>
      <c r="B27" s="25"/>
      <c r="C27" s="181">
        <v>0</v>
      </c>
      <c r="D27" s="140">
        <v>3.9820000000000002</v>
      </c>
      <c r="E27" s="141">
        <v>0.72399999999999998</v>
      </c>
      <c r="F27" s="142">
        <v>0.58599999999999997</v>
      </c>
      <c r="G27" s="174">
        <v>5.78</v>
      </c>
      <c r="H27" s="174">
        <v>1.62</v>
      </c>
      <c r="I27" s="180">
        <v>3.49</v>
      </c>
      <c r="J27" s="41">
        <v>4.9000000000000002E-2</v>
      </c>
    </row>
    <row r="28" spans="1:10" ht="27.75" customHeight="1" x14ac:dyDescent="0.25">
      <c r="A28" s="176" t="s">
        <v>380</v>
      </c>
      <c r="B28" s="25"/>
      <c r="C28" s="181">
        <v>0</v>
      </c>
      <c r="D28" s="140">
        <v>5.3220000000000001</v>
      </c>
      <c r="E28" s="141">
        <v>1.093</v>
      </c>
      <c r="F28" s="142">
        <v>0.95199999999999996</v>
      </c>
      <c r="G28" s="174">
        <v>7.35</v>
      </c>
      <c r="H28" s="174">
        <v>2.4300000000000002</v>
      </c>
      <c r="I28" s="180">
        <v>4.74</v>
      </c>
      <c r="J28" s="41">
        <v>5.5E-2</v>
      </c>
    </row>
    <row r="29" spans="1:10" ht="27.75" customHeight="1" x14ac:dyDescent="0.25">
      <c r="A29" s="176" t="s">
        <v>381</v>
      </c>
      <c r="B29" s="25"/>
      <c r="C29" s="181">
        <v>0</v>
      </c>
      <c r="D29" s="140">
        <v>4.9729999999999999</v>
      </c>
      <c r="E29" s="141">
        <v>1.2130000000000001</v>
      </c>
      <c r="F29" s="142">
        <v>1.1180000000000001</v>
      </c>
      <c r="G29" s="174">
        <v>77.94</v>
      </c>
      <c r="H29" s="174">
        <v>2.41</v>
      </c>
      <c r="I29" s="180">
        <v>5.51</v>
      </c>
      <c r="J29" s="41">
        <v>4.3999999999999997E-2</v>
      </c>
    </row>
    <row r="30" spans="1:10" ht="27.75" customHeight="1" x14ac:dyDescent="0.25">
      <c r="A30" s="17" t="s">
        <v>382</v>
      </c>
      <c r="B30" s="25"/>
      <c r="C30" s="181">
        <v>0</v>
      </c>
      <c r="D30" s="140">
        <v>3.4140000000000001</v>
      </c>
      <c r="E30" s="141">
        <v>0.156</v>
      </c>
      <c r="F30" s="142">
        <v>1.7999999999999999E-2</v>
      </c>
      <c r="G30" s="174">
        <v>5.78</v>
      </c>
      <c r="H30" s="174">
        <v>1.62</v>
      </c>
      <c r="I30" s="180">
        <v>3.49</v>
      </c>
      <c r="J30" s="41">
        <v>4.9000000000000002E-2</v>
      </c>
    </row>
    <row r="31" spans="1:10" ht="27.75" customHeight="1" x14ac:dyDescent="0.25">
      <c r="A31" s="17" t="s">
        <v>383</v>
      </c>
      <c r="B31" s="25"/>
      <c r="C31" s="181">
        <v>0</v>
      </c>
      <c r="D31" s="140">
        <v>4.3879999999999999</v>
      </c>
      <c r="E31" s="141">
        <v>0.158</v>
      </c>
      <c r="F31" s="142">
        <v>1.7000000000000001E-2</v>
      </c>
      <c r="G31" s="174">
        <v>7.35</v>
      </c>
      <c r="H31" s="174">
        <v>2.4300000000000002</v>
      </c>
      <c r="I31" s="180">
        <v>4.74</v>
      </c>
      <c r="J31" s="41">
        <v>5.5E-2</v>
      </c>
    </row>
    <row r="32" spans="1:10" ht="27.75" customHeight="1" x14ac:dyDescent="0.25">
      <c r="A32" s="17" t="s">
        <v>384</v>
      </c>
      <c r="B32" s="25"/>
      <c r="C32" s="181">
        <v>0</v>
      </c>
      <c r="D32" s="140">
        <v>3.8650000000000002</v>
      </c>
      <c r="E32" s="141">
        <v>0.106</v>
      </c>
      <c r="F32" s="142">
        <v>1.0999999999999999E-2</v>
      </c>
      <c r="G32" s="174">
        <v>77.94</v>
      </c>
      <c r="H32" s="174">
        <v>2.41</v>
      </c>
      <c r="I32" s="180">
        <v>5.51</v>
      </c>
      <c r="J32" s="41">
        <v>4.3999999999999997E-2</v>
      </c>
    </row>
    <row r="33" spans="1:10" ht="27.75" customHeight="1" x14ac:dyDescent="0.25">
      <c r="A33" s="176" t="s">
        <v>385</v>
      </c>
      <c r="B33" s="25"/>
      <c r="C33" s="181" t="s">
        <v>124</v>
      </c>
      <c r="D33" s="143">
        <v>13.298999999999999</v>
      </c>
      <c r="E33" s="144">
        <v>1.387</v>
      </c>
      <c r="F33" s="142">
        <v>0.99099999999999999</v>
      </c>
      <c r="G33" s="175"/>
      <c r="H33" s="175"/>
      <c r="I33" s="179"/>
      <c r="J33" s="42"/>
    </row>
    <row r="34" spans="1:10" ht="27.75" customHeight="1" x14ac:dyDescent="0.25">
      <c r="A34" s="176" t="s">
        <v>386</v>
      </c>
      <c r="B34" s="25"/>
      <c r="C34" s="181" t="s">
        <v>127</v>
      </c>
      <c r="D34" s="140">
        <v>-8.4269999999999996</v>
      </c>
      <c r="E34" s="141">
        <v>-0.42699999999999999</v>
      </c>
      <c r="F34" s="142">
        <v>-5.0999999999999997E-2</v>
      </c>
      <c r="G34" s="174">
        <v>0</v>
      </c>
      <c r="H34" s="175"/>
      <c r="I34" s="179"/>
      <c r="J34" s="42"/>
    </row>
    <row r="35" spans="1:10" ht="27.75" customHeight="1" x14ac:dyDescent="0.25">
      <c r="A35" s="176" t="s">
        <v>387</v>
      </c>
      <c r="B35" s="25"/>
      <c r="C35" s="181">
        <v>0</v>
      </c>
      <c r="D35" s="140">
        <v>-7.6680000000000001</v>
      </c>
      <c r="E35" s="141">
        <v>-0.36499999999999999</v>
      </c>
      <c r="F35" s="142">
        <v>-4.2999999999999997E-2</v>
      </c>
      <c r="G35" s="174">
        <v>0</v>
      </c>
      <c r="H35" s="175"/>
      <c r="I35" s="179"/>
      <c r="J35" s="42"/>
    </row>
    <row r="36" spans="1:10" ht="27.75" customHeight="1" x14ac:dyDescent="0.25">
      <c r="A36" s="176" t="s">
        <v>388</v>
      </c>
      <c r="B36" s="25"/>
      <c r="C36" s="181">
        <v>0</v>
      </c>
      <c r="D36" s="140">
        <v>-8.4269999999999996</v>
      </c>
      <c r="E36" s="141">
        <v>-0.42699999999999999</v>
      </c>
      <c r="F36" s="142">
        <v>-5.0999999999999997E-2</v>
      </c>
      <c r="G36" s="174">
        <v>0</v>
      </c>
      <c r="H36" s="175"/>
      <c r="I36" s="179"/>
      <c r="J36" s="41">
        <v>0.13</v>
      </c>
    </row>
    <row r="37" spans="1:10" ht="27.75" customHeight="1" x14ac:dyDescent="0.25">
      <c r="A37" s="176" t="s">
        <v>389</v>
      </c>
      <c r="B37" s="25"/>
      <c r="C37" s="181">
        <v>0</v>
      </c>
      <c r="D37" s="140">
        <v>-7.6680000000000001</v>
      </c>
      <c r="E37" s="141">
        <v>-0.36499999999999999</v>
      </c>
      <c r="F37" s="142">
        <v>-4.2999999999999997E-2</v>
      </c>
      <c r="G37" s="174">
        <v>0</v>
      </c>
      <c r="H37" s="175"/>
      <c r="I37" s="179"/>
      <c r="J37" s="41">
        <v>0.105</v>
      </c>
    </row>
    <row r="38" spans="1:10" ht="27.75" customHeight="1" x14ac:dyDescent="0.25">
      <c r="A38" s="176" t="s">
        <v>390</v>
      </c>
      <c r="B38" s="25"/>
      <c r="C38" s="181">
        <v>0</v>
      </c>
      <c r="D38" s="140">
        <v>-5.2060000000000004</v>
      </c>
      <c r="E38" s="141">
        <v>-0.16900000000000001</v>
      </c>
      <c r="F38" s="142">
        <v>-1.7999999999999999E-2</v>
      </c>
      <c r="G38" s="174">
        <v>0</v>
      </c>
      <c r="H38" s="175"/>
      <c r="I38" s="179"/>
      <c r="J38" s="41">
        <v>0.08</v>
      </c>
    </row>
    <row r="39" spans="1:10" ht="27.75" customHeight="1" x14ac:dyDescent="0.25">
      <c r="A39" s="172" t="s">
        <v>391</v>
      </c>
      <c r="B39" s="25"/>
      <c r="C39" s="181" t="s">
        <v>114</v>
      </c>
      <c r="D39" s="140">
        <v>4.5170000000000003</v>
      </c>
      <c r="E39" s="141">
        <v>0.59899999999999998</v>
      </c>
      <c r="F39" s="142">
        <v>0.41499999999999998</v>
      </c>
      <c r="G39" s="174">
        <v>1.77</v>
      </c>
      <c r="H39" s="175"/>
      <c r="I39" s="179"/>
      <c r="J39" s="42"/>
    </row>
    <row r="40" spans="1:10" ht="27.75" customHeight="1" x14ac:dyDescent="0.25">
      <c r="A40" s="172" t="s">
        <v>392</v>
      </c>
      <c r="B40" s="25"/>
      <c r="C40" s="181">
        <v>2</v>
      </c>
      <c r="D40" s="140">
        <v>4.5170000000000003</v>
      </c>
      <c r="E40" s="141">
        <v>0.59899999999999998</v>
      </c>
      <c r="F40" s="142">
        <v>0.41499999999999998</v>
      </c>
      <c r="G40" s="175"/>
      <c r="H40" s="175"/>
      <c r="I40" s="179"/>
      <c r="J40" s="42"/>
    </row>
    <row r="41" spans="1:10" ht="27.75" customHeight="1" x14ac:dyDescent="0.25">
      <c r="A41" s="172" t="s">
        <v>393</v>
      </c>
      <c r="B41" s="25"/>
      <c r="C41" s="181" t="s">
        <v>116</v>
      </c>
      <c r="D41" s="140">
        <v>4.0410000000000004</v>
      </c>
      <c r="E41" s="141">
        <v>0.57499999999999996</v>
      </c>
      <c r="F41" s="142">
        <v>0.41199999999999998</v>
      </c>
      <c r="G41" s="174">
        <v>3.01</v>
      </c>
      <c r="H41" s="175"/>
      <c r="I41" s="179"/>
      <c r="J41" s="42"/>
    </row>
    <row r="42" spans="1:10" ht="27.75" customHeight="1" x14ac:dyDescent="0.25">
      <c r="A42" s="172" t="s">
        <v>394</v>
      </c>
      <c r="B42" s="25"/>
      <c r="C42" s="181">
        <v>4</v>
      </c>
      <c r="D42" s="140">
        <v>4.0410000000000004</v>
      </c>
      <c r="E42" s="141">
        <v>0.57499999999999996</v>
      </c>
      <c r="F42" s="142">
        <v>0.41199999999999998</v>
      </c>
      <c r="G42" s="175"/>
      <c r="H42" s="175"/>
      <c r="I42" s="179"/>
      <c r="J42" s="42"/>
    </row>
    <row r="43" spans="1:10" ht="27.75" customHeight="1" x14ac:dyDescent="0.25">
      <c r="A43" s="172" t="s">
        <v>395</v>
      </c>
      <c r="B43" s="25"/>
      <c r="C43" s="181">
        <v>0</v>
      </c>
      <c r="D43" s="140">
        <v>2.7349999999999999</v>
      </c>
      <c r="E43" s="141">
        <v>0.497</v>
      </c>
      <c r="F43" s="142">
        <v>0.40300000000000002</v>
      </c>
      <c r="G43" s="174">
        <v>4.05</v>
      </c>
      <c r="H43" s="174">
        <v>1.1200000000000001</v>
      </c>
      <c r="I43" s="180">
        <v>2.4</v>
      </c>
      <c r="J43" s="41">
        <v>3.4000000000000002E-2</v>
      </c>
    </row>
    <row r="44" spans="1:10" ht="27.75" customHeight="1" x14ac:dyDescent="0.25">
      <c r="A44" s="172" t="s">
        <v>396</v>
      </c>
      <c r="B44" s="25"/>
      <c r="C44" s="181">
        <v>0</v>
      </c>
      <c r="D44" s="140">
        <v>3.6080000000000001</v>
      </c>
      <c r="E44" s="141">
        <v>0.74099999999999999</v>
      </c>
      <c r="F44" s="142">
        <v>0.64500000000000002</v>
      </c>
      <c r="G44" s="174">
        <v>5.0599999999999996</v>
      </c>
      <c r="H44" s="174">
        <v>1.65</v>
      </c>
      <c r="I44" s="180">
        <v>3.21</v>
      </c>
      <c r="J44" s="41">
        <v>3.6999999999999998E-2</v>
      </c>
    </row>
    <row r="45" spans="1:10" ht="27.75" customHeight="1" x14ac:dyDescent="0.25">
      <c r="A45" s="172" t="s">
        <v>397</v>
      </c>
      <c r="B45" s="25"/>
      <c r="C45" s="181">
        <v>0</v>
      </c>
      <c r="D45" s="140">
        <v>3.35</v>
      </c>
      <c r="E45" s="141">
        <v>0.81699999999999995</v>
      </c>
      <c r="F45" s="142">
        <v>0.753</v>
      </c>
      <c r="G45" s="174">
        <v>52.58</v>
      </c>
      <c r="H45" s="174">
        <v>1.62</v>
      </c>
      <c r="I45" s="180">
        <v>3.71</v>
      </c>
      <c r="J45" s="41">
        <v>0.03</v>
      </c>
    </row>
    <row r="46" spans="1:10" ht="27.75" customHeight="1" x14ac:dyDescent="0.25">
      <c r="A46" s="17" t="s">
        <v>398</v>
      </c>
      <c r="B46" s="25"/>
      <c r="C46" s="181">
        <v>0</v>
      </c>
      <c r="D46" s="140">
        <v>2.3450000000000002</v>
      </c>
      <c r="E46" s="141">
        <v>0.107</v>
      </c>
      <c r="F46" s="142">
        <v>1.2999999999999999E-2</v>
      </c>
      <c r="G46" s="174">
        <v>4.05</v>
      </c>
      <c r="H46" s="174">
        <v>1.1200000000000001</v>
      </c>
      <c r="I46" s="180">
        <v>2.4</v>
      </c>
      <c r="J46" s="41">
        <v>3.4000000000000002E-2</v>
      </c>
    </row>
    <row r="47" spans="1:10" ht="27.75" customHeight="1" x14ac:dyDescent="0.25">
      <c r="A47" s="17" t="s">
        <v>399</v>
      </c>
      <c r="B47" s="25"/>
      <c r="C47" s="181">
        <v>0</v>
      </c>
      <c r="D47" s="140">
        <v>2.9750000000000001</v>
      </c>
      <c r="E47" s="141">
        <v>0.107</v>
      </c>
      <c r="F47" s="142">
        <v>1.2E-2</v>
      </c>
      <c r="G47" s="174">
        <v>5.0599999999999996</v>
      </c>
      <c r="H47" s="174">
        <v>1.65</v>
      </c>
      <c r="I47" s="180">
        <v>3.21</v>
      </c>
      <c r="J47" s="41">
        <v>3.6999999999999998E-2</v>
      </c>
    </row>
    <row r="48" spans="1:10" ht="27.75" customHeight="1" x14ac:dyDescent="0.25">
      <c r="A48" s="17" t="s">
        <v>400</v>
      </c>
      <c r="B48" s="25"/>
      <c r="C48" s="181">
        <v>0</v>
      </c>
      <c r="D48" s="140">
        <v>2.6040000000000001</v>
      </c>
      <c r="E48" s="141">
        <v>7.0999999999999994E-2</v>
      </c>
      <c r="F48" s="142">
        <v>7.0000000000000001E-3</v>
      </c>
      <c r="G48" s="174">
        <v>52.58</v>
      </c>
      <c r="H48" s="174">
        <v>1.62</v>
      </c>
      <c r="I48" s="180">
        <v>3.71</v>
      </c>
      <c r="J48" s="41">
        <v>0.03</v>
      </c>
    </row>
    <row r="49" spans="1:10" ht="27.75" customHeight="1" x14ac:dyDescent="0.25">
      <c r="A49" s="172" t="s">
        <v>401</v>
      </c>
      <c r="B49" s="25"/>
      <c r="C49" s="181" t="s">
        <v>124</v>
      </c>
      <c r="D49" s="143">
        <v>9.1349999999999998</v>
      </c>
      <c r="E49" s="144">
        <v>0.95299999999999996</v>
      </c>
      <c r="F49" s="142">
        <v>0.68100000000000005</v>
      </c>
      <c r="G49" s="175"/>
      <c r="H49" s="175"/>
      <c r="I49" s="179"/>
      <c r="J49" s="42"/>
    </row>
    <row r="50" spans="1:10" ht="27.75" customHeight="1" x14ac:dyDescent="0.25">
      <c r="A50" s="172" t="s">
        <v>402</v>
      </c>
      <c r="B50" s="25"/>
      <c r="C50" s="181" t="s">
        <v>127</v>
      </c>
      <c r="D50" s="140">
        <v>-3.94</v>
      </c>
      <c r="E50" s="141">
        <v>-0.2</v>
      </c>
      <c r="F50" s="142">
        <v>-2.4E-2</v>
      </c>
      <c r="G50" s="174">
        <v>0</v>
      </c>
      <c r="H50" s="175"/>
      <c r="I50" s="179"/>
      <c r="J50" s="42"/>
    </row>
    <row r="51" spans="1:10" ht="27.75" customHeight="1" x14ac:dyDescent="0.25">
      <c r="A51" s="172" t="s">
        <v>403</v>
      </c>
      <c r="B51" s="25"/>
      <c r="C51" s="181">
        <v>0</v>
      </c>
      <c r="D51" s="140">
        <v>-4.2220000000000004</v>
      </c>
      <c r="E51" s="141">
        <v>-0.20100000000000001</v>
      </c>
      <c r="F51" s="142">
        <v>-2.4E-2</v>
      </c>
      <c r="G51" s="174">
        <v>0</v>
      </c>
      <c r="H51" s="175"/>
      <c r="I51" s="179"/>
      <c r="J51" s="42"/>
    </row>
    <row r="52" spans="1:10" ht="27.75" customHeight="1" x14ac:dyDescent="0.25">
      <c r="A52" s="172" t="s">
        <v>404</v>
      </c>
      <c r="B52" s="25"/>
      <c r="C52" s="181">
        <v>0</v>
      </c>
      <c r="D52" s="140">
        <v>-3.94</v>
      </c>
      <c r="E52" s="141">
        <v>-0.2</v>
      </c>
      <c r="F52" s="142">
        <v>-2.4E-2</v>
      </c>
      <c r="G52" s="174">
        <v>0</v>
      </c>
      <c r="H52" s="175"/>
      <c r="I52" s="179"/>
      <c r="J52" s="41">
        <v>6.0999999999999999E-2</v>
      </c>
    </row>
    <row r="53" spans="1:10" ht="27.75" customHeight="1" x14ac:dyDescent="0.25">
      <c r="A53" s="172" t="s">
        <v>405</v>
      </c>
      <c r="B53" s="25"/>
      <c r="C53" s="181">
        <v>0</v>
      </c>
      <c r="D53" s="140">
        <v>-4.2220000000000004</v>
      </c>
      <c r="E53" s="141">
        <v>-0.20100000000000001</v>
      </c>
      <c r="F53" s="142">
        <v>-2.4E-2</v>
      </c>
      <c r="G53" s="174">
        <v>0</v>
      </c>
      <c r="H53" s="175"/>
      <c r="I53" s="179"/>
      <c r="J53" s="41">
        <v>5.8000000000000003E-2</v>
      </c>
    </row>
    <row r="54" spans="1:10" ht="27.75" customHeight="1" x14ac:dyDescent="0.25">
      <c r="A54" s="172" t="s">
        <v>406</v>
      </c>
      <c r="B54" s="25"/>
      <c r="C54" s="181">
        <v>0</v>
      </c>
      <c r="D54" s="140">
        <v>-5.2060000000000004</v>
      </c>
      <c r="E54" s="141">
        <v>-0.16900000000000001</v>
      </c>
      <c r="F54" s="142">
        <v>-1.7999999999999999E-2</v>
      </c>
      <c r="G54" s="174">
        <v>59.49</v>
      </c>
      <c r="H54" s="175"/>
      <c r="I54" s="179"/>
      <c r="J54" s="41">
        <v>0.08</v>
      </c>
    </row>
    <row r="55" spans="1:10" ht="27.75" customHeight="1" x14ac:dyDescent="0.25">
      <c r="A55" s="172" t="s">
        <v>407</v>
      </c>
      <c r="B55" s="25"/>
      <c r="C55" s="181" t="s">
        <v>114</v>
      </c>
      <c r="D55" s="140">
        <v>3.512</v>
      </c>
      <c r="E55" s="141">
        <v>0.46600000000000003</v>
      </c>
      <c r="F55" s="142">
        <v>0.32300000000000001</v>
      </c>
      <c r="G55" s="174">
        <v>1.43</v>
      </c>
      <c r="H55" s="175"/>
      <c r="I55" s="179"/>
      <c r="J55" s="42"/>
    </row>
    <row r="56" spans="1:10" ht="27.75" customHeight="1" x14ac:dyDescent="0.25">
      <c r="A56" s="172" t="s">
        <v>408</v>
      </c>
      <c r="B56" s="25"/>
      <c r="C56" s="181">
        <v>2</v>
      </c>
      <c r="D56" s="140">
        <v>3.512</v>
      </c>
      <c r="E56" s="141">
        <v>0.46600000000000003</v>
      </c>
      <c r="F56" s="142">
        <v>0.32300000000000001</v>
      </c>
      <c r="G56" s="175"/>
      <c r="H56" s="175"/>
      <c r="I56" s="179"/>
      <c r="J56" s="42"/>
    </row>
    <row r="57" spans="1:10" ht="27.75" customHeight="1" x14ac:dyDescent="0.25">
      <c r="A57" s="172" t="s">
        <v>409</v>
      </c>
      <c r="B57" s="25"/>
      <c r="C57" s="181" t="s">
        <v>116</v>
      </c>
      <c r="D57" s="140">
        <v>3.1419999999999999</v>
      </c>
      <c r="E57" s="141">
        <v>0.44700000000000001</v>
      </c>
      <c r="F57" s="142">
        <v>0.32</v>
      </c>
      <c r="G57" s="174">
        <v>2.4</v>
      </c>
      <c r="H57" s="175"/>
      <c r="I57" s="179"/>
      <c r="J57" s="42"/>
    </row>
    <row r="58" spans="1:10" ht="27.75" customHeight="1" x14ac:dyDescent="0.25">
      <c r="A58" s="172" t="s">
        <v>410</v>
      </c>
      <c r="B58" s="25"/>
      <c r="C58" s="181">
        <v>4</v>
      </c>
      <c r="D58" s="140">
        <v>3.1419999999999999</v>
      </c>
      <c r="E58" s="141">
        <v>0.44700000000000001</v>
      </c>
      <c r="F58" s="142">
        <v>0.32</v>
      </c>
      <c r="G58" s="175"/>
      <c r="H58" s="175"/>
      <c r="I58" s="179"/>
      <c r="J58" s="42"/>
    </row>
    <row r="59" spans="1:10" ht="27.75" customHeight="1" x14ac:dyDescent="0.25">
      <c r="A59" s="172" t="s">
        <v>411</v>
      </c>
      <c r="B59" s="25"/>
      <c r="C59" s="181">
        <v>0</v>
      </c>
      <c r="D59" s="140">
        <v>2.1269999999999998</v>
      </c>
      <c r="E59" s="141">
        <v>0.38700000000000001</v>
      </c>
      <c r="F59" s="142">
        <v>0.313</v>
      </c>
      <c r="G59" s="174">
        <v>3.2</v>
      </c>
      <c r="H59" s="174">
        <v>0.87</v>
      </c>
      <c r="I59" s="180">
        <v>1.86</v>
      </c>
      <c r="J59" s="41">
        <v>2.5999999999999999E-2</v>
      </c>
    </row>
    <row r="60" spans="1:10" ht="27.75" customHeight="1" x14ac:dyDescent="0.25">
      <c r="A60" s="172" t="s">
        <v>412</v>
      </c>
      <c r="B60" s="25"/>
      <c r="C60" s="181">
        <v>0</v>
      </c>
      <c r="D60" s="140">
        <v>2.8050000000000002</v>
      </c>
      <c r="E60" s="141">
        <v>0.57599999999999996</v>
      </c>
      <c r="F60" s="142">
        <v>0.502</v>
      </c>
      <c r="G60" s="174">
        <v>3.99</v>
      </c>
      <c r="H60" s="174">
        <v>1.28</v>
      </c>
      <c r="I60" s="180">
        <v>2.5</v>
      </c>
      <c r="J60" s="41">
        <v>2.9000000000000001E-2</v>
      </c>
    </row>
    <row r="61" spans="1:10" ht="27.75" customHeight="1" x14ac:dyDescent="0.25">
      <c r="A61" s="172" t="s">
        <v>413</v>
      </c>
      <c r="B61" s="25"/>
      <c r="C61" s="181">
        <v>0</v>
      </c>
      <c r="D61" s="140">
        <v>2.6040000000000001</v>
      </c>
      <c r="E61" s="141">
        <v>0.63500000000000001</v>
      </c>
      <c r="F61" s="142">
        <v>0.58599999999999997</v>
      </c>
      <c r="G61" s="174">
        <v>40.94</v>
      </c>
      <c r="H61" s="174">
        <v>1.26</v>
      </c>
      <c r="I61" s="180">
        <v>2.89</v>
      </c>
      <c r="J61" s="41">
        <v>2.3E-2</v>
      </c>
    </row>
    <row r="62" spans="1:10" ht="27.75" customHeight="1" x14ac:dyDescent="0.25">
      <c r="A62" s="17" t="s">
        <v>414</v>
      </c>
      <c r="B62" s="25"/>
      <c r="C62" s="181">
        <v>0</v>
      </c>
      <c r="D62" s="140">
        <v>1.823</v>
      </c>
      <c r="E62" s="141">
        <v>8.3000000000000004E-2</v>
      </c>
      <c r="F62" s="142">
        <v>0.01</v>
      </c>
      <c r="G62" s="174">
        <v>3.2</v>
      </c>
      <c r="H62" s="174">
        <v>0.87</v>
      </c>
      <c r="I62" s="180">
        <v>1.86</v>
      </c>
      <c r="J62" s="41">
        <v>2.5999999999999999E-2</v>
      </c>
    </row>
    <row r="63" spans="1:10" ht="27.75" customHeight="1" x14ac:dyDescent="0.25">
      <c r="A63" s="17" t="s">
        <v>415</v>
      </c>
      <c r="B63" s="25"/>
      <c r="C63" s="181">
        <v>0</v>
      </c>
      <c r="D63" s="140">
        <v>2.3130000000000002</v>
      </c>
      <c r="E63" s="141">
        <v>8.3000000000000004E-2</v>
      </c>
      <c r="F63" s="142">
        <v>8.9999999999999993E-3</v>
      </c>
      <c r="G63" s="174">
        <v>3.99</v>
      </c>
      <c r="H63" s="174">
        <v>1.28</v>
      </c>
      <c r="I63" s="180">
        <v>2.5</v>
      </c>
      <c r="J63" s="41">
        <v>2.9000000000000001E-2</v>
      </c>
    </row>
    <row r="64" spans="1:10" ht="27.75" customHeight="1" x14ac:dyDescent="0.25">
      <c r="A64" s="17" t="s">
        <v>416</v>
      </c>
      <c r="B64" s="25"/>
      <c r="C64" s="181">
        <v>0</v>
      </c>
      <c r="D64" s="140">
        <v>2.024</v>
      </c>
      <c r="E64" s="141">
        <v>5.5E-2</v>
      </c>
      <c r="F64" s="142">
        <v>6.0000000000000001E-3</v>
      </c>
      <c r="G64" s="174">
        <v>40.94</v>
      </c>
      <c r="H64" s="174">
        <v>1.26</v>
      </c>
      <c r="I64" s="180">
        <v>2.89</v>
      </c>
      <c r="J64" s="41">
        <v>2.3E-2</v>
      </c>
    </row>
    <row r="65" spans="1:10" ht="27.75" customHeight="1" x14ac:dyDescent="0.25">
      <c r="A65" s="172" t="s">
        <v>417</v>
      </c>
      <c r="B65" s="25"/>
      <c r="C65" s="181" t="s">
        <v>124</v>
      </c>
      <c r="D65" s="143">
        <v>7.1020000000000003</v>
      </c>
      <c r="E65" s="144">
        <v>0.74099999999999999</v>
      </c>
      <c r="F65" s="142">
        <v>0.52900000000000003</v>
      </c>
      <c r="G65" s="175"/>
      <c r="H65" s="175"/>
      <c r="I65" s="179"/>
      <c r="J65" s="42"/>
    </row>
    <row r="66" spans="1:10" ht="27.75" customHeight="1" x14ac:dyDescent="0.25">
      <c r="A66" s="172" t="s">
        <v>418</v>
      </c>
      <c r="B66" s="25"/>
      <c r="C66" s="181" t="s">
        <v>127</v>
      </c>
      <c r="D66" s="140">
        <v>-3.0630000000000002</v>
      </c>
      <c r="E66" s="141">
        <v>-0.155</v>
      </c>
      <c r="F66" s="142">
        <v>-1.7999999999999999E-2</v>
      </c>
      <c r="G66" s="174">
        <v>0</v>
      </c>
      <c r="H66" s="175"/>
      <c r="I66" s="179"/>
      <c r="J66" s="42"/>
    </row>
    <row r="67" spans="1:10" ht="27.75" customHeight="1" x14ac:dyDescent="0.25">
      <c r="A67" s="172" t="s">
        <v>419</v>
      </c>
      <c r="B67" s="25"/>
      <c r="C67" s="181">
        <v>0</v>
      </c>
      <c r="D67" s="140">
        <v>-3.282</v>
      </c>
      <c r="E67" s="141">
        <v>-0.156</v>
      </c>
      <c r="F67" s="142">
        <v>-1.7999999999999999E-2</v>
      </c>
      <c r="G67" s="174">
        <v>0</v>
      </c>
      <c r="H67" s="175"/>
      <c r="I67" s="179"/>
      <c r="J67" s="42"/>
    </row>
    <row r="68" spans="1:10" ht="27.75" customHeight="1" x14ac:dyDescent="0.25">
      <c r="A68" s="172" t="s">
        <v>420</v>
      </c>
      <c r="B68" s="25"/>
      <c r="C68" s="181">
        <v>0</v>
      </c>
      <c r="D68" s="140">
        <v>-3.0630000000000002</v>
      </c>
      <c r="E68" s="141">
        <v>-0.155</v>
      </c>
      <c r="F68" s="142">
        <v>-1.7999999999999999E-2</v>
      </c>
      <c r="G68" s="174">
        <v>0</v>
      </c>
      <c r="H68" s="175"/>
      <c r="I68" s="179"/>
      <c r="J68" s="41">
        <v>4.7E-2</v>
      </c>
    </row>
    <row r="69" spans="1:10" ht="27.75" customHeight="1" x14ac:dyDescent="0.25">
      <c r="A69" s="172" t="s">
        <v>421</v>
      </c>
      <c r="B69" s="25"/>
      <c r="C69" s="181">
        <v>0</v>
      </c>
      <c r="D69" s="140">
        <v>-3.282</v>
      </c>
      <c r="E69" s="141">
        <v>-0.156</v>
      </c>
      <c r="F69" s="142">
        <v>-1.7999999999999999E-2</v>
      </c>
      <c r="G69" s="174">
        <v>0</v>
      </c>
      <c r="H69" s="175"/>
      <c r="I69" s="179"/>
      <c r="J69" s="41">
        <v>4.4999999999999998E-2</v>
      </c>
    </row>
    <row r="70" spans="1:10" ht="27.75" customHeight="1" x14ac:dyDescent="0.25">
      <c r="A70" s="172" t="s">
        <v>422</v>
      </c>
      <c r="B70" s="25"/>
      <c r="C70" s="181">
        <v>0</v>
      </c>
      <c r="D70" s="140">
        <v>-4.0469999999999997</v>
      </c>
      <c r="E70" s="141">
        <v>-0.13100000000000001</v>
      </c>
      <c r="F70" s="142">
        <v>-1.4E-2</v>
      </c>
      <c r="G70" s="174">
        <v>46.25</v>
      </c>
      <c r="H70" s="175"/>
      <c r="I70" s="179"/>
      <c r="J70" s="41">
        <v>6.2E-2</v>
      </c>
    </row>
    <row r="71" spans="1:10" ht="27.75" customHeight="1" x14ac:dyDescent="0.25">
      <c r="A71" s="172" t="s">
        <v>423</v>
      </c>
      <c r="B71" s="25"/>
      <c r="C71" s="181" t="s">
        <v>114</v>
      </c>
      <c r="D71" s="140">
        <v>2.68</v>
      </c>
      <c r="E71" s="141">
        <v>0.35499999999999998</v>
      </c>
      <c r="F71" s="142">
        <v>0.246</v>
      </c>
      <c r="G71" s="174">
        <v>1.1499999999999999</v>
      </c>
      <c r="H71" s="175"/>
      <c r="I71" s="179"/>
      <c r="J71" s="42"/>
    </row>
    <row r="72" spans="1:10" ht="27.75" customHeight="1" x14ac:dyDescent="0.25">
      <c r="A72" s="172" t="s">
        <v>424</v>
      </c>
      <c r="B72" s="25"/>
      <c r="C72" s="181">
        <v>2</v>
      </c>
      <c r="D72" s="140">
        <v>2.68</v>
      </c>
      <c r="E72" s="141">
        <v>0.35499999999999998</v>
      </c>
      <c r="F72" s="142">
        <v>0.246</v>
      </c>
      <c r="G72" s="175"/>
      <c r="H72" s="175"/>
      <c r="I72" s="179"/>
      <c r="J72" s="42"/>
    </row>
    <row r="73" spans="1:10" ht="27.75" customHeight="1" x14ac:dyDescent="0.25">
      <c r="A73" s="172" t="s">
        <v>425</v>
      </c>
      <c r="B73" s="25"/>
      <c r="C73" s="181" t="s">
        <v>116</v>
      </c>
      <c r="D73" s="140">
        <v>2.3969999999999998</v>
      </c>
      <c r="E73" s="141">
        <v>0.34100000000000003</v>
      </c>
      <c r="F73" s="142">
        <v>0.24399999999999999</v>
      </c>
      <c r="G73" s="174">
        <v>1.89</v>
      </c>
      <c r="H73" s="175"/>
      <c r="I73" s="179"/>
      <c r="J73" s="42"/>
    </row>
    <row r="74" spans="1:10" ht="27.75" customHeight="1" x14ac:dyDescent="0.25">
      <c r="A74" s="172" t="s">
        <v>426</v>
      </c>
      <c r="B74" s="25"/>
      <c r="C74" s="181">
        <v>4</v>
      </c>
      <c r="D74" s="140">
        <v>2.3969999999999998</v>
      </c>
      <c r="E74" s="141">
        <v>0.34100000000000003</v>
      </c>
      <c r="F74" s="142">
        <v>0.24399999999999999</v>
      </c>
      <c r="G74" s="175"/>
      <c r="H74" s="175"/>
      <c r="I74" s="179"/>
      <c r="J74" s="42"/>
    </row>
    <row r="75" spans="1:10" ht="27.75" customHeight="1" x14ac:dyDescent="0.25">
      <c r="A75" s="172" t="s">
        <v>427</v>
      </c>
      <c r="B75" s="25"/>
      <c r="C75" s="181">
        <v>0</v>
      </c>
      <c r="D75" s="140">
        <v>1.623</v>
      </c>
      <c r="E75" s="141">
        <v>0.29499999999999998</v>
      </c>
      <c r="F75" s="142">
        <v>0.23899999999999999</v>
      </c>
      <c r="G75" s="174">
        <v>2.5</v>
      </c>
      <c r="H75" s="174">
        <v>0.66</v>
      </c>
      <c r="I75" s="180">
        <v>1.42</v>
      </c>
      <c r="J75" s="41">
        <v>0.02</v>
      </c>
    </row>
    <row r="76" spans="1:10" ht="27.75" customHeight="1" x14ac:dyDescent="0.25">
      <c r="A76" s="172" t="s">
        <v>428</v>
      </c>
      <c r="B76" s="25"/>
      <c r="C76" s="181">
        <v>0</v>
      </c>
      <c r="D76" s="140">
        <v>2.14</v>
      </c>
      <c r="E76" s="141">
        <v>0.439</v>
      </c>
      <c r="F76" s="142">
        <v>0.38300000000000001</v>
      </c>
      <c r="G76" s="174">
        <v>3.1</v>
      </c>
      <c r="H76" s="174">
        <v>0.98</v>
      </c>
      <c r="I76" s="180">
        <v>1.91</v>
      </c>
      <c r="J76" s="41">
        <v>2.1999999999999999E-2</v>
      </c>
    </row>
    <row r="77" spans="1:10" ht="27.75" customHeight="1" x14ac:dyDescent="0.25">
      <c r="A77" s="172" t="s">
        <v>429</v>
      </c>
      <c r="B77" s="25"/>
      <c r="C77" s="181">
        <v>0</v>
      </c>
      <c r="D77" s="140">
        <v>1.9870000000000001</v>
      </c>
      <c r="E77" s="141">
        <v>0.48499999999999999</v>
      </c>
      <c r="F77" s="142">
        <v>0.44700000000000001</v>
      </c>
      <c r="G77" s="174">
        <v>31.29</v>
      </c>
      <c r="H77" s="174">
        <v>0.96</v>
      </c>
      <c r="I77" s="180">
        <v>2.2000000000000002</v>
      </c>
      <c r="J77" s="41">
        <v>1.7999999999999999E-2</v>
      </c>
    </row>
    <row r="78" spans="1:10" ht="27.75" customHeight="1" x14ac:dyDescent="0.25">
      <c r="A78" s="17" t="s">
        <v>430</v>
      </c>
      <c r="B78" s="25"/>
      <c r="C78" s="181">
        <v>0</v>
      </c>
      <c r="D78" s="140">
        <v>1.391</v>
      </c>
      <c r="E78" s="141">
        <v>6.4000000000000001E-2</v>
      </c>
      <c r="F78" s="142">
        <v>7.0000000000000001E-3</v>
      </c>
      <c r="G78" s="174">
        <v>2.5</v>
      </c>
      <c r="H78" s="174">
        <v>0.66</v>
      </c>
      <c r="I78" s="180">
        <v>1.42</v>
      </c>
      <c r="J78" s="41">
        <v>0.02</v>
      </c>
    </row>
    <row r="79" spans="1:10" ht="27.75" customHeight="1" x14ac:dyDescent="0.25">
      <c r="A79" s="17" t="s">
        <v>431</v>
      </c>
      <c r="B79" s="25"/>
      <c r="C79" s="181">
        <v>0</v>
      </c>
      <c r="D79" s="140">
        <v>1.764</v>
      </c>
      <c r="E79" s="141">
        <v>6.4000000000000001E-2</v>
      </c>
      <c r="F79" s="142">
        <v>7.0000000000000001E-3</v>
      </c>
      <c r="G79" s="174">
        <v>3.1</v>
      </c>
      <c r="H79" s="174">
        <v>0.98</v>
      </c>
      <c r="I79" s="180">
        <v>1.91</v>
      </c>
      <c r="J79" s="41">
        <v>2.1999999999999999E-2</v>
      </c>
    </row>
    <row r="80" spans="1:10" ht="27.75" customHeight="1" x14ac:dyDescent="0.25">
      <c r="A80" s="17" t="s">
        <v>432</v>
      </c>
      <c r="B80" s="25"/>
      <c r="C80" s="181">
        <v>0</v>
      </c>
      <c r="D80" s="140">
        <v>1.544</v>
      </c>
      <c r="E80" s="141">
        <v>4.2000000000000003E-2</v>
      </c>
      <c r="F80" s="142">
        <v>4.0000000000000001E-3</v>
      </c>
      <c r="G80" s="174">
        <v>31.29</v>
      </c>
      <c r="H80" s="174">
        <v>0.96</v>
      </c>
      <c r="I80" s="180">
        <v>2.2000000000000002</v>
      </c>
      <c r="J80" s="41">
        <v>1.7999999999999999E-2</v>
      </c>
    </row>
    <row r="81" spans="1:10" ht="27.75" customHeight="1" x14ac:dyDescent="0.25">
      <c r="A81" s="172" t="s">
        <v>433</v>
      </c>
      <c r="B81" s="25"/>
      <c r="C81" s="181" t="s">
        <v>124</v>
      </c>
      <c r="D81" s="143">
        <v>5.4189999999999996</v>
      </c>
      <c r="E81" s="144">
        <v>0.56499999999999995</v>
      </c>
      <c r="F81" s="142">
        <v>0.40400000000000003</v>
      </c>
      <c r="G81" s="175"/>
      <c r="H81" s="175"/>
      <c r="I81" s="179"/>
      <c r="J81" s="42"/>
    </row>
    <row r="82" spans="1:10" ht="27.75" customHeight="1" x14ac:dyDescent="0.25">
      <c r="A82" s="172" t="s">
        <v>434</v>
      </c>
      <c r="B82" s="25"/>
      <c r="C82" s="181" t="s">
        <v>127</v>
      </c>
      <c r="D82" s="140">
        <v>-2.3370000000000002</v>
      </c>
      <c r="E82" s="141">
        <v>-0.11799999999999999</v>
      </c>
      <c r="F82" s="142">
        <v>-1.4E-2</v>
      </c>
      <c r="G82" s="174">
        <v>0</v>
      </c>
      <c r="H82" s="175"/>
      <c r="I82" s="179"/>
      <c r="J82" s="42"/>
    </row>
    <row r="83" spans="1:10" ht="27.75" customHeight="1" x14ac:dyDescent="0.25">
      <c r="A83" s="172" t="s">
        <v>435</v>
      </c>
      <c r="B83" s="25"/>
      <c r="C83" s="181">
        <v>0</v>
      </c>
      <c r="D83" s="140">
        <v>-2.504</v>
      </c>
      <c r="E83" s="141">
        <v>-0.11899999999999999</v>
      </c>
      <c r="F83" s="142">
        <v>-1.4E-2</v>
      </c>
      <c r="G83" s="174">
        <v>0</v>
      </c>
      <c r="H83" s="175"/>
      <c r="I83" s="179"/>
      <c r="J83" s="42"/>
    </row>
    <row r="84" spans="1:10" ht="27.75" customHeight="1" x14ac:dyDescent="0.25">
      <c r="A84" s="172" t="s">
        <v>436</v>
      </c>
      <c r="B84" s="25"/>
      <c r="C84" s="181">
        <v>0</v>
      </c>
      <c r="D84" s="140">
        <v>-2.3370000000000002</v>
      </c>
      <c r="E84" s="141">
        <v>-0.11799999999999999</v>
      </c>
      <c r="F84" s="142">
        <v>-1.4E-2</v>
      </c>
      <c r="G84" s="174">
        <v>0</v>
      </c>
      <c r="H84" s="175"/>
      <c r="I84" s="179"/>
      <c r="J84" s="41">
        <v>3.5999999999999997E-2</v>
      </c>
    </row>
    <row r="85" spans="1:10" ht="27.75" customHeight="1" x14ac:dyDescent="0.25">
      <c r="A85" s="172" t="s">
        <v>437</v>
      </c>
      <c r="B85" s="25"/>
      <c r="C85" s="181">
        <v>0</v>
      </c>
      <c r="D85" s="140">
        <v>-2.504</v>
      </c>
      <c r="E85" s="141">
        <v>-0.11899999999999999</v>
      </c>
      <c r="F85" s="142">
        <v>-1.4E-2</v>
      </c>
      <c r="G85" s="174">
        <v>0</v>
      </c>
      <c r="H85" s="175"/>
      <c r="I85" s="179"/>
      <c r="J85" s="41">
        <v>3.4000000000000002E-2</v>
      </c>
    </row>
    <row r="86" spans="1:10" ht="27.75" customHeight="1" x14ac:dyDescent="0.25">
      <c r="A86" s="172" t="s">
        <v>438</v>
      </c>
      <c r="B86" s="25"/>
      <c r="C86" s="181">
        <v>0</v>
      </c>
      <c r="D86" s="140">
        <v>-3.0880000000000001</v>
      </c>
      <c r="E86" s="141">
        <v>-0.1</v>
      </c>
      <c r="F86" s="142">
        <v>-1.0999999999999999E-2</v>
      </c>
      <c r="G86" s="174">
        <v>35.29</v>
      </c>
      <c r="H86" s="175"/>
      <c r="I86" s="179"/>
      <c r="J86" s="41">
        <v>4.7E-2</v>
      </c>
    </row>
    <row r="87" spans="1:10" ht="27.75" customHeight="1" x14ac:dyDescent="0.25">
      <c r="A87" s="172" t="s">
        <v>439</v>
      </c>
      <c r="B87" s="25"/>
      <c r="C87" s="181" t="s">
        <v>114</v>
      </c>
      <c r="D87" s="140">
        <v>1.861</v>
      </c>
      <c r="E87" s="141">
        <v>0.247</v>
      </c>
      <c r="F87" s="142">
        <v>0.17100000000000001</v>
      </c>
      <c r="G87" s="174">
        <v>0.88</v>
      </c>
      <c r="H87" s="175"/>
      <c r="I87" s="179"/>
      <c r="J87" s="42"/>
    </row>
    <row r="88" spans="1:10" ht="27.75" customHeight="1" x14ac:dyDescent="0.25">
      <c r="A88" s="172" t="s">
        <v>440</v>
      </c>
      <c r="B88" s="25"/>
      <c r="C88" s="181">
        <v>2</v>
      </c>
      <c r="D88" s="140">
        <v>1.861</v>
      </c>
      <c r="E88" s="141">
        <v>0.247</v>
      </c>
      <c r="F88" s="142">
        <v>0.17100000000000001</v>
      </c>
      <c r="G88" s="175"/>
      <c r="H88" s="175"/>
      <c r="I88" s="179"/>
      <c r="J88" s="42"/>
    </row>
    <row r="89" spans="1:10" ht="27.75" customHeight="1" x14ac:dyDescent="0.25">
      <c r="A89" s="172" t="s">
        <v>441</v>
      </c>
      <c r="B89" s="25"/>
      <c r="C89" s="181" t="s">
        <v>116</v>
      </c>
      <c r="D89" s="140">
        <v>1.665</v>
      </c>
      <c r="E89" s="141">
        <v>0.23699999999999999</v>
      </c>
      <c r="F89" s="142">
        <v>0.17</v>
      </c>
      <c r="G89" s="174">
        <v>1.39</v>
      </c>
      <c r="H89" s="175"/>
      <c r="I89" s="179"/>
      <c r="J89" s="42"/>
    </row>
    <row r="90" spans="1:10" ht="27.75" customHeight="1" x14ac:dyDescent="0.25">
      <c r="A90" s="172" t="s">
        <v>442</v>
      </c>
      <c r="B90" s="25"/>
      <c r="C90" s="181">
        <v>4</v>
      </c>
      <c r="D90" s="140">
        <v>1.665</v>
      </c>
      <c r="E90" s="141">
        <v>0.23699999999999999</v>
      </c>
      <c r="F90" s="142">
        <v>0.17</v>
      </c>
      <c r="G90" s="175"/>
      <c r="H90" s="175"/>
      <c r="I90" s="179"/>
      <c r="J90" s="42"/>
    </row>
    <row r="91" spans="1:10" ht="27.75" customHeight="1" x14ac:dyDescent="0.25">
      <c r="A91" s="172" t="s">
        <v>443</v>
      </c>
      <c r="B91" s="25"/>
      <c r="C91" s="181">
        <v>0</v>
      </c>
      <c r="D91" s="140">
        <v>1.127</v>
      </c>
      <c r="E91" s="141">
        <v>0.20499999999999999</v>
      </c>
      <c r="F91" s="142">
        <v>0.16600000000000001</v>
      </c>
      <c r="G91" s="174">
        <v>1.81</v>
      </c>
      <c r="H91" s="174">
        <v>0.46</v>
      </c>
      <c r="I91" s="180">
        <v>0.99</v>
      </c>
      <c r="J91" s="41">
        <v>1.4E-2</v>
      </c>
    </row>
    <row r="92" spans="1:10" ht="27.75" customHeight="1" x14ac:dyDescent="0.25">
      <c r="A92" s="172" t="s">
        <v>444</v>
      </c>
      <c r="B92" s="25"/>
      <c r="C92" s="181">
        <v>0</v>
      </c>
      <c r="D92" s="140">
        <v>1.486</v>
      </c>
      <c r="E92" s="141">
        <v>0.30499999999999999</v>
      </c>
      <c r="F92" s="142">
        <v>0.26600000000000001</v>
      </c>
      <c r="G92" s="174">
        <v>2.23</v>
      </c>
      <c r="H92" s="174">
        <v>0.68</v>
      </c>
      <c r="I92" s="180">
        <v>1.32</v>
      </c>
      <c r="J92" s="41">
        <v>1.4999999999999999E-2</v>
      </c>
    </row>
    <row r="93" spans="1:10" ht="27.75" customHeight="1" x14ac:dyDescent="0.25">
      <c r="A93" s="172" t="s">
        <v>445</v>
      </c>
      <c r="B93" s="25"/>
      <c r="C93" s="181">
        <v>0</v>
      </c>
      <c r="D93" s="140">
        <v>1.38</v>
      </c>
      <c r="E93" s="141">
        <v>0.33700000000000002</v>
      </c>
      <c r="F93" s="142">
        <v>0.31</v>
      </c>
      <c r="G93" s="174">
        <v>21.8</v>
      </c>
      <c r="H93" s="174">
        <v>0.67</v>
      </c>
      <c r="I93" s="180">
        <v>1.53</v>
      </c>
      <c r="J93" s="41">
        <v>1.2E-2</v>
      </c>
    </row>
    <row r="94" spans="1:10" ht="27.75" customHeight="1" x14ac:dyDescent="0.25">
      <c r="A94" s="17" t="s">
        <v>446</v>
      </c>
      <c r="B94" s="25"/>
      <c r="C94" s="181">
        <v>0</v>
      </c>
      <c r="D94" s="140">
        <v>0.96599999999999997</v>
      </c>
      <c r="E94" s="141">
        <v>4.3999999999999997E-2</v>
      </c>
      <c r="F94" s="142">
        <v>5.0000000000000001E-3</v>
      </c>
      <c r="G94" s="174">
        <v>1.81</v>
      </c>
      <c r="H94" s="174">
        <v>0.46</v>
      </c>
      <c r="I94" s="180">
        <v>0.99</v>
      </c>
      <c r="J94" s="41">
        <v>1.4E-2</v>
      </c>
    </row>
    <row r="95" spans="1:10" ht="27.75" customHeight="1" x14ac:dyDescent="0.25">
      <c r="A95" s="17" t="s">
        <v>447</v>
      </c>
      <c r="B95" s="25"/>
      <c r="C95" s="181">
        <v>0</v>
      </c>
      <c r="D95" s="140">
        <v>1.2250000000000001</v>
      </c>
      <c r="E95" s="141">
        <v>4.3999999999999997E-2</v>
      </c>
      <c r="F95" s="142">
        <v>5.0000000000000001E-3</v>
      </c>
      <c r="G95" s="174">
        <v>2.23</v>
      </c>
      <c r="H95" s="174">
        <v>0.68</v>
      </c>
      <c r="I95" s="180">
        <v>1.32</v>
      </c>
      <c r="J95" s="41">
        <v>1.4999999999999999E-2</v>
      </c>
    </row>
    <row r="96" spans="1:10" ht="27.75" customHeight="1" x14ac:dyDescent="0.25">
      <c r="A96" s="17" t="s">
        <v>448</v>
      </c>
      <c r="B96" s="25"/>
      <c r="C96" s="181">
        <v>0</v>
      </c>
      <c r="D96" s="140">
        <v>1.0720000000000001</v>
      </c>
      <c r="E96" s="141">
        <v>2.9000000000000001E-2</v>
      </c>
      <c r="F96" s="142">
        <v>3.0000000000000001E-3</v>
      </c>
      <c r="G96" s="174">
        <v>21.8</v>
      </c>
      <c r="H96" s="174">
        <v>0.67</v>
      </c>
      <c r="I96" s="180">
        <v>1.53</v>
      </c>
      <c r="J96" s="41">
        <v>1.2E-2</v>
      </c>
    </row>
    <row r="97" spans="1:10" ht="27.75" customHeight="1" x14ac:dyDescent="0.25">
      <c r="A97" s="172" t="s">
        <v>449</v>
      </c>
      <c r="B97" s="25"/>
      <c r="C97" s="181" t="s">
        <v>124</v>
      </c>
      <c r="D97" s="143">
        <v>3.762</v>
      </c>
      <c r="E97" s="144">
        <v>0.39200000000000002</v>
      </c>
      <c r="F97" s="142">
        <v>0.28000000000000003</v>
      </c>
      <c r="G97" s="175"/>
      <c r="H97" s="175"/>
      <c r="I97" s="179"/>
      <c r="J97" s="42"/>
    </row>
    <row r="98" spans="1:10" ht="27.75" customHeight="1" x14ac:dyDescent="0.25">
      <c r="A98" s="172" t="s">
        <v>450</v>
      </c>
      <c r="B98" s="25"/>
      <c r="C98" s="181" t="s">
        <v>127</v>
      </c>
      <c r="D98" s="140">
        <v>-1.623</v>
      </c>
      <c r="E98" s="141">
        <v>-8.2000000000000003E-2</v>
      </c>
      <c r="F98" s="142">
        <v>-0.01</v>
      </c>
      <c r="G98" s="174">
        <v>0</v>
      </c>
      <c r="H98" s="175"/>
      <c r="I98" s="179"/>
      <c r="J98" s="42"/>
    </row>
    <row r="99" spans="1:10" ht="27.75" customHeight="1" x14ac:dyDescent="0.25">
      <c r="A99" s="172" t="s">
        <v>451</v>
      </c>
      <c r="B99" s="25"/>
      <c r="C99" s="181">
        <v>0</v>
      </c>
      <c r="D99" s="140">
        <v>-1.7390000000000001</v>
      </c>
      <c r="E99" s="141">
        <v>-8.3000000000000004E-2</v>
      </c>
      <c r="F99" s="142">
        <v>-0.01</v>
      </c>
      <c r="G99" s="174">
        <v>0</v>
      </c>
      <c r="H99" s="175"/>
      <c r="I99" s="179"/>
      <c r="J99" s="42"/>
    </row>
    <row r="100" spans="1:10" ht="27.75" customHeight="1" x14ac:dyDescent="0.25">
      <c r="A100" s="172" t="s">
        <v>452</v>
      </c>
      <c r="B100" s="25"/>
      <c r="C100" s="181">
        <v>0</v>
      </c>
      <c r="D100" s="140">
        <v>-1.623</v>
      </c>
      <c r="E100" s="141">
        <v>-8.2000000000000003E-2</v>
      </c>
      <c r="F100" s="142">
        <v>-0.01</v>
      </c>
      <c r="G100" s="174">
        <v>0</v>
      </c>
      <c r="H100" s="175"/>
      <c r="I100" s="179"/>
      <c r="J100" s="41">
        <v>2.5000000000000001E-2</v>
      </c>
    </row>
    <row r="101" spans="1:10" ht="27.75" customHeight="1" x14ac:dyDescent="0.25">
      <c r="A101" s="172" t="s">
        <v>453</v>
      </c>
      <c r="B101" s="25"/>
      <c r="C101" s="181">
        <v>0</v>
      </c>
      <c r="D101" s="140">
        <v>-1.7390000000000001</v>
      </c>
      <c r="E101" s="141">
        <v>-8.3000000000000004E-2</v>
      </c>
      <c r="F101" s="142">
        <v>-0.01</v>
      </c>
      <c r="G101" s="174">
        <v>0</v>
      </c>
      <c r="H101" s="175"/>
      <c r="I101" s="179"/>
      <c r="J101" s="41">
        <v>2.4E-2</v>
      </c>
    </row>
    <row r="102" spans="1:10" ht="27.75" customHeight="1" x14ac:dyDescent="0.25">
      <c r="A102" s="172" t="s">
        <v>454</v>
      </c>
      <c r="B102" s="25"/>
      <c r="C102" s="181">
        <v>0</v>
      </c>
      <c r="D102" s="140">
        <v>-2.1440000000000001</v>
      </c>
      <c r="E102" s="141">
        <v>-7.0000000000000007E-2</v>
      </c>
      <c r="F102" s="142">
        <v>-7.0000000000000001E-3</v>
      </c>
      <c r="G102" s="174">
        <v>24.5</v>
      </c>
      <c r="H102" s="175"/>
      <c r="I102" s="179"/>
      <c r="J102" s="41">
        <v>3.3000000000000002E-2</v>
      </c>
    </row>
    <row r="103" spans="1:10" ht="27.75" customHeight="1" x14ac:dyDescent="0.25">
      <c r="A103" s="172" t="s">
        <v>455</v>
      </c>
      <c r="B103" s="25"/>
      <c r="C103" s="181" t="s">
        <v>114</v>
      </c>
      <c r="D103" s="140">
        <v>0.76400000000000001</v>
      </c>
      <c r="E103" s="141">
        <v>0.10100000000000001</v>
      </c>
      <c r="F103" s="142">
        <v>7.0000000000000007E-2</v>
      </c>
      <c r="G103" s="174">
        <v>0.51</v>
      </c>
      <c r="H103" s="175"/>
      <c r="I103" s="179"/>
      <c r="J103" s="42"/>
    </row>
    <row r="104" spans="1:10" ht="27.75" customHeight="1" x14ac:dyDescent="0.25">
      <c r="A104" s="172" t="s">
        <v>456</v>
      </c>
      <c r="B104" s="25"/>
      <c r="C104" s="181">
        <v>2</v>
      </c>
      <c r="D104" s="140">
        <v>0.76400000000000001</v>
      </c>
      <c r="E104" s="141">
        <v>0.10100000000000001</v>
      </c>
      <c r="F104" s="142">
        <v>7.0000000000000007E-2</v>
      </c>
      <c r="G104" s="175"/>
      <c r="H104" s="175"/>
      <c r="I104" s="179"/>
      <c r="J104" s="42"/>
    </row>
    <row r="105" spans="1:10" ht="27.75" customHeight="1" x14ac:dyDescent="0.25">
      <c r="A105" s="172" t="s">
        <v>457</v>
      </c>
      <c r="B105" s="25"/>
      <c r="C105" s="181" t="s">
        <v>116</v>
      </c>
      <c r="D105" s="140">
        <v>0.68400000000000005</v>
      </c>
      <c r="E105" s="141">
        <v>9.7000000000000003E-2</v>
      </c>
      <c r="F105" s="142">
        <v>7.0000000000000007E-2</v>
      </c>
      <c r="G105" s="174">
        <v>0.72</v>
      </c>
      <c r="H105" s="175"/>
      <c r="I105" s="179"/>
      <c r="J105" s="42"/>
    </row>
    <row r="106" spans="1:10" ht="27.75" customHeight="1" x14ac:dyDescent="0.25">
      <c r="A106" s="172" t="s">
        <v>458</v>
      </c>
      <c r="B106" s="25"/>
      <c r="C106" s="181">
        <v>4</v>
      </c>
      <c r="D106" s="140">
        <v>0.68400000000000005</v>
      </c>
      <c r="E106" s="141">
        <v>9.7000000000000003E-2</v>
      </c>
      <c r="F106" s="142">
        <v>7.0000000000000007E-2</v>
      </c>
      <c r="G106" s="175"/>
      <c r="H106" s="175"/>
      <c r="I106" s="179"/>
      <c r="J106" s="42"/>
    </row>
    <row r="107" spans="1:10" ht="27.75" customHeight="1" x14ac:dyDescent="0.25">
      <c r="A107" s="172" t="s">
        <v>459</v>
      </c>
      <c r="B107" s="25"/>
      <c r="C107" s="181">
        <v>0</v>
      </c>
      <c r="D107" s="140">
        <v>0.46300000000000002</v>
      </c>
      <c r="E107" s="141">
        <v>8.4000000000000005E-2</v>
      </c>
      <c r="F107" s="142">
        <v>6.8000000000000005E-2</v>
      </c>
      <c r="G107" s="174">
        <v>0.89</v>
      </c>
      <c r="H107" s="174">
        <v>0.19</v>
      </c>
      <c r="I107" s="180">
        <v>0.41</v>
      </c>
      <c r="J107" s="41">
        <v>6.0000000000000001E-3</v>
      </c>
    </row>
    <row r="108" spans="1:10" ht="27.75" customHeight="1" x14ac:dyDescent="0.25">
      <c r="A108" s="172" t="s">
        <v>460</v>
      </c>
      <c r="B108" s="25"/>
      <c r="C108" s="181">
        <v>0</v>
      </c>
      <c r="D108" s="140">
        <v>0.61099999999999999</v>
      </c>
      <c r="E108" s="141">
        <v>0.125</v>
      </c>
      <c r="F108" s="142">
        <v>0.109</v>
      </c>
      <c r="G108" s="174">
        <v>1.06</v>
      </c>
      <c r="H108" s="174">
        <v>0.28000000000000003</v>
      </c>
      <c r="I108" s="180">
        <v>0.54</v>
      </c>
      <c r="J108" s="41">
        <v>6.0000000000000001E-3</v>
      </c>
    </row>
    <row r="109" spans="1:10" ht="27.75" customHeight="1" x14ac:dyDescent="0.25">
      <c r="A109" s="172" t="s">
        <v>461</v>
      </c>
      <c r="B109" s="25"/>
      <c r="C109" s="181">
        <v>0</v>
      </c>
      <c r="D109" s="140">
        <v>0.56699999999999995</v>
      </c>
      <c r="E109" s="141">
        <v>0.13800000000000001</v>
      </c>
      <c r="F109" s="142">
        <v>0.127</v>
      </c>
      <c r="G109" s="174">
        <v>9.1</v>
      </c>
      <c r="H109" s="174">
        <v>0.27</v>
      </c>
      <c r="I109" s="180">
        <v>0.63</v>
      </c>
      <c r="J109" s="41">
        <v>5.0000000000000001E-3</v>
      </c>
    </row>
    <row r="110" spans="1:10" ht="27.75" customHeight="1" x14ac:dyDescent="0.25">
      <c r="A110" s="17" t="s">
        <v>462</v>
      </c>
      <c r="B110" s="25"/>
      <c r="C110" s="181">
        <v>0</v>
      </c>
      <c r="D110" s="140">
        <v>0.39700000000000002</v>
      </c>
      <c r="E110" s="141">
        <v>1.7999999999999999E-2</v>
      </c>
      <c r="F110" s="142">
        <v>2E-3</v>
      </c>
      <c r="G110" s="174">
        <v>0.89</v>
      </c>
      <c r="H110" s="174">
        <v>0.19</v>
      </c>
      <c r="I110" s="180">
        <v>0.41</v>
      </c>
      <c r="J110" s="41">
        <v>6.0000000000000001E-3</v>
      </c>
    </row>
    <row r="111" spans="1:10" ht="27.75" customHeight="1" x14ac:dyDescent="0.25">
      <c r="A111" s="17" t="s">
        <v>463</v>
      </c>
      <c r="B111" s="25"/>
      <c r="C111" s="181">
        <v>0</v>
      </c>
      <c r="D111" s="140">
        <v>0.503</v>
      </c>
      <c r="E111" s="141">
        <v>1.7999999999999999E-2</v>
      </c>
      <c r="F111" s="142">
        <v>2E-3</v>
      </c>
      <c r="G111" s="174">
        <v>1.06</v>
      </c>
      <c r="H111" s="174">
        <v>0.28000000000000003</v>
      </c>
      <c r="I111" s="180">
        <v>0.54</v>
      </c>
      <c r="J111" s="41">
        <v>6.0000000000000001E-3</v>
      </c>
    </row>
    <row r="112" spans="1:10" ht="27.75" customHeight="1" x14ac:dyDescent="0.25">
      <c r="A112" s="17" t="s">
        <v>464</v>
      </c>
      <c r="B112" s="25"/>
      <c r="C112" s="181">
        <v>0</v>
      </c>
      <c r="D112" s="140">
        <v>0.441</v>
      </c>
      <c r="E112" s="141">
        <v>1.2E-2</v>
      </c>
      <c r="F112" s="142">
        <v>1E-3</v>
      </c>
      <c r="G112" s="174">
        <v>9.1</v>
      </c>
      <c r="H112" s="174">
        <v>0.27</v>
      </c>
      <c r="I112" s="180">
        <v>0.63</v>
      </c>
      <c r="J112" s="41">
        <v>5.0000000000000001E-3</v>
      </c>
    </row>
    <row r="113" spans="1:10" ht="27.75" customHeight="1" x14ac:dyDescent="0.25">
      <c r="A113" s="172" t="s">
        <v>465</v>
      </c>
      <c r="B113" s="25"/>
      <c r="C113" s="181" t="s">
        <v>124</v>
      </c>
      <c r="D113" s="143">
        <v>1.546</v>
      </c>
      <c r="E113" s="144">
        <v>0.161</v>
      </c>
      <c r="F113" s="142">
        <v>0.115</v>
      </c>
      <c r="G113" s="175"/>
      <c r="H113" s="175"/>
      <c r="I113" s="179"/>
      <c r="J113" s="42"/>
    </row>
    <row r="114" spans="1:10" ht="27.75" customHeight="1" x14ac:dyDescent="0.25">
      <c r="A114" s="172" t="s">
        <v>466</v>
      </c>
      <c r="B114" s="25"/>
      <c r="C114" s="181" t="s">
        <v>127</v>
      </c>
      <c r="D114" s="140">
        <v>-0.66700000000000004</v>
      </c>
      <c r="E114" s="141">
        <v>-3.4000000000000002E-2</v>
      </c>
      <c r="F114" s="142">
        <v>-4.0000000000000001E-3</v>
      </c>
      <c r="G114" s="174">
        <v>0</v>
      </c>
      <c r="H114" s="175"/>
      <c r="I114" s="179"/>
      <c r="J114" s="42"/>
    </row>
    <row r="115" spans="1:10" ht="27.75" customHeight="1" x14ac:dyDescent="0.25">
      <c r="A115" s="172" t="s">
        <v>467</v>
      </c>
      <c r="B115" s="25"/>
      <c r="C115" s="181">
        <v>0</v>
      </c>
      <c r="D115" s="140">
        <v>-0.71399999999999997</v>
      </c>
      <c r="E115" s="141">
        <v>-3.4000000000000002E-2</v>
      </c>
      <c r="F115" s="142">
        <v>-4.0000000000000001E-3</v>
      </c>
      <c r="G115" s="174">
        <v>0</v>
      </c>
      <c r="H115" s="175"/>
      <c r="I115" s="179"/>
      <c r="J115" s="42"/>
    </row>
    <row r="116" spans="1:10" ht="27.75" customHeight="1" x14ac:dyDescent="0.25">
      <c r="A116" s="172" t="s">
        <v>468</v>
      </c>
      <c r="B116" s="25"/>
      <c r="C116" s="181">
        <v>0</v>
      </c>
      <c r="D116" s="140">
        <v>-0.66700000000000004</v>
      </c>
      <c r="E116" s="141">
        <v>-3.4000000000000002E-2</v>
      </c>
      <c r="F116" s="142">
        <v>-4.0000000000000001E-3</v>
      </c>
      <c r="G116" s="174">
        <v>0</v>
      </c>
      <c r="H116" s="175"/>
      <c r="I116" s="179"/>
      <c r="J116" s="41">
        <v>0.01</v>
      </c>
    </row>
    <row r="117" spans="1:10" ht="27.75" customHeight="1" x14ac:dyDescent="0.25">
      <c r="A117" s="172" t="s">
        <v>469</v>
      </c>
      <c r="B117" s="25"/>
      <c r="C117" s="181">
        <v>0</v>
      </c>
      <c r="D117" s="140">
        <v>-0.71399999999999997</v>
      </c>
      <c r="E117" s="141">
        <v>-3.4000000000000002E-2</v>
      </c>
      <c r="F117" s="142">
        <v>-4.0000000000000001E-3</v>
      </c>
      <c r="G117" s="174">
        <v>0</v>
      </c>
      <c r="H117" s="175"/>
      <c r="I117" s="179"/>
      <c r="J117" s="41">
        <v>0.01</v>
      </c>
    </row>
    <row r="118" spans="1:10" ht="27.75" customHeight="1" x14ac:dyDescent="0.25">
      <c r="A118" s="172" t="s">
        <v>470</v>
      </c>
      <c r="B118" s="25"/>
      <c r="C118" s="181">
        <v>0</v>
      </c>
      <c r="D118" s="140">
        <v>-0.88100000000000001</v>
      </c>
      <c r="E118" s="141">
        <v>-2.9000000000000001E-2</v>
      </c>
      <c r="F118" s="142">
        <v>-3.0000000000000001E-3</v>
      </c>
      <c r="G118" s="174">
        <v>10.07</v>
      </c>
      <c r="H118" s="175"/>
      <c r="I118" s="179"/>
      <c r="J118" s="41">
        <v>1.4E-2</v>
      </c>
    </row>
  </sheetData>
  <mergeCells count="10">
    <mergeCell ref="H9:J9"/>
    <mergeCell ref="F6:G6"/>
    <mergeCell ref="F7:G7"/>
    <mergeCell ref="F8:G8"/>
    <mergeCell ref="F9:G9"/>
    <mergeCell ref="F5:G5"/>
    <mergeCell ref="A2:J2"/>
    <mergeCell ref="A4:D4"/>
    <mergeCell ref="F4:J4"/>
    <mergeCell ref="B8:D8"/>
  </mergeCells>
  <hyperlinks>
    <hyperlink ref="A1" location="Overview!A1" display="Back to Overview" xr:uid="{00000000-0004-0000-19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M118"/>
  <sheetViews>
    <sheetView zoomScale="70" zoomScaleNormal="70" zoomScaleSheetLayoutView="85" workbookViewId="0">
      <selection activeCell="K2" sqref="K2"/>
    </sheetView>
  </sheetViews>
  <sheetFormatPr defaultColWidth="9.1796875" defaultRowHeight="27.75" customHeight="1" x14ac:dyDescent="0.25"/>
  <cols>
    <col min="1" max="1" width="58" style="2" bestFit="1" customWidth="1"/>
    <col min="2" max="2" width="17.7265625" style="3" customWidth="1"/>
    <col min="3" max="4" width="17.7265625" style="2" customWidth="1"/>
    <col min="5" max="7" width="17.7265625" style="3" customWidth="1"/>
    <col min="8" max="9" width="17.7265625" style="9" customWidth="1"/>
    <col min="10" max="10" width="17.7265625" style="4" customWidth="1"/>
    <col min="11" max="11" width="15.54296875" style="4" customWidth="1"/>
    <col min="12" max="17" width="15.54296875" style="2" customWidth="1"/>
    <col min="18" max="16384" width="9.1796875" style="2"/>
  </cols>
  <sheetData>
    <row r="1" spans="1:13" ht="27.75" customHeight="1" x14ac:dyDescent="0.25">
      <c r="A1" s="51" t="s">
        <v>34</v>
      </c>
      <c r="B1" s="2"/>
      <c r="E1" s="2"/>
      <c r="F1" s="2"/>
      <c r="G1" s="2"/>
      <c r="H1" s="2"/>
      <c r="I1" s="2"/>
      <c r="J1" s="2"/>
      <c r="K1" s="2"/>
    </row>
    <row r="2" spans="1:13" ht="31.5" customHeight="1" x14ac:dyDescent="0.25">
      <c r="A2" s="393" t="str">
        <f>Overview!B4&amp; " - Effective from "&amp;Overview!D4&amp;" - "&amp;Overview!E4&amp;" LDNO tariffs in NPG Yorkshire Area (GSP Group _M)"</f>
        <v>Southern Electric Power Distribution plc - Effective from 1 April 2021 - Final LDNO tariffs in NPG Yorkshire Area (GSP Group _M)</v>
      </c>
      <c r="B2" s="393"/>
      <c r="C2" s="393"/>
      <c r="D2" s="393"/>
      <c r="E2" s="393"/>
      <c r="F2" s="393"/>
      <c r="G2" s="393"/>
      <c r="H2" s="393"/>
      <c r="I2" s="393"/>
      <c r="J2" s="393"/>
    </row>
    <row r="3" spans="1:13" ht="8.25" customHeight="1" x14ac:dyDescent="0.25">
      <c r="A3" s="86"/>
      <c r="B3" s="86"/>
      <c r="C3" s="86"/>
      <c r="D3" s="86"/>
      <c r="E3" s="86"/>
      <c r="F3" s="86"/>
      <c r="G3" s="86"/>
      <c r="H3" s="86"/>
      <c r="I3" s="86"/>
      <c r="J3" s="86"/>
    </row>
    <row r="4" spans="1:13" ht="27" customHeight="1" x14ac:dyDescent="0.25">
      <c r="A4" s="326" t="s">
        <v>35</v>
      </c>
      <c r="B4" s="326"/>
      <c r="C4" s="326"/>
      <c r="D4" s="326"/>
      <c r="E4" s="87"/>
      <c r="F4" s="326" t="s">
        <v>36</v>
      </c>
      <c r="G4" s="326"/>
      <c r="H4" s="326"/>
      <c r="I4" s="326"/>
      <c r="J4" s="326"/>
      <c r="L4" s="4"/>
    </row>
    <row r="5" spans="1:13" ht="30" customHeight="1" x14ac:dyDescent="0.25">
      <c r="A5" s="185" t="s">
        <v>37</v>
      </c>
      <c r="B5" s="186" t="s">
        <v>38</v>
      </c>
      <c r="C5" s="187" t="s">
        <v>39</v>
      </c>
      <c r="D5" s="188" t="s">
        <v>40</v>
      </c>
      <c r="E5" s="86"/>
      <c r="F5" s="394"/>
      <c r="G5" s="395"/>
      <c r="H5" s="189" t="s">
        <v>41</v>
      </c>
      <c r="I5" s="190" t="s">
        <v>42</v>
      </c>
      <c r="J5" s="188" t="s">
        <v>40</v>
      </c>
      <c r="K5" s="183"/>
      <c r="L5" s="4"/>
      <c r="M5" s="4"/>
    </row>
    <row r="6" spans="1:13" ht="45" customHeight="1" x14ac:dyDescent="0.25">
      <c r="A6" s="80" t="s">
        <v>43</v>
      </c>
      <c r="B6" s="303" t="s">
        <v>198</v>
      </c>
      <c r="C6" s="303" t="s">
        <v>199</v>
      </c>
      <c r="D6" s="303" t="s">
        <v>200</v>
      </c>
      <c r="E6" s="183"/>
      <c r="F6" s="359" t="s">
        <v>47</v>
      </c>
      <c r="G6" s="359"/>
      <c r="H6" s="21" t="s">
        <v>198</v>
      </c>
      <c r="I6" s="303" t="s">
        <v>199</v>
      </c>
      <c r="J6" s="303" t="s">
        <v>200</v>
      </c>
      <c r="K6" s="183"/>
      <c r="L6" s="4"/>
      <c r="M6" s="4"/>
    </row>
    <row r="7" spans="1:13" ht="57" customHeight="1" x14ac:dyDescent="0.25">
      <c r="A7" s="80" t="s">
        <v>48</v>
      </c>
      <c r="B7" s="205">
        <v>0</v>
      </c>
      <c r="C7" s="205">
        <v>0</v>
      </c>
      <c r="D7" s="303" t="s">
        <v>109</v>
      </c>
      <c r="E7" s="183"/>
      <c r="F7" s="359" t="s">
        <v>201</v>
      </c>
      <c r="G7" s="359"/>
      <c r="H7" s="205">
        <v>0</v>
      </c>
      <c r="I7" s="303" t="s">
        <v>202</v>
      </c>
      <c r="J7" s="303" t="s">
        <v>200</v>
      </c>
      <c r="K7" s="183"/>
      <c r="L7" s="4"/>
      <c r="M7" s="4"/>
    </row>
    <row r="8" spans="1:13" ht="45" customHeight="1" x14ac:dyDescent="0.25">
      <c r="A8" s="302" t="s">
        <v>52</v>
      </c>
      <c r="B8" s="354" t="s">
        <v>112</v>
      </c>
      <c r="C8" s="355"/>
      <c r="D8" s="356"/>
      <c r="E8" s="183"/>
      <c r="F8" s="359" t="s">
        <v>140</v>
      </c>
      <c r="G8" s="359"/>
      <c r="H8" s="205">
        <v>0</v>
      </c>
      <c r="I8" s="205">
        <v>0</v>
      </c>
      <c r="J8" s="303" t="s">
        <v>109</v>
      </c>
      <c r="K8" s="183"/>
      <c r="L8" s="4"/>
      <c r="M8" s="4"/>
    </row>
    <row r="9" spans="1:13" s="78" customFormat="1" ht="45" customHeight="1" x14ac:dyDescent="0.25">
      <c r="A9" s="84"/>
      <c r="B9" s="183"/>
      <c r="C9" s="183"/>
      <c r="D9" s="183"/>
      <c r="E9" s="214"/>
      <c r="F9" s="336" t="s">
        <v>52</v>
      </c>
      <c r="G9" s="336"/>
      <c r="H9" s="397" t="s">
        <v>112</v>
      </c>
      <c r="I9" s="397"/>
      <c r="J9" s="397"/>
      <c r="K9" s="183"/>
      <c r="L9" s="50"/>
      <c r="M9" s="50"/>
    </row>
    <row r="10" spans="1:13" ht="18.75" customHeight="1" x14ac:dyDescent="0.25">
      <c r="A10" s="50"/>
      <c r="B10" s="50"/>
      <c r="C10" s="50"/>
      <c r="D10" s="50"/>
      <c r="E10" s="50"/>
      <c r="F10" s="50"/>
      <c r="G10" s="50"/>
      <c r="H10" s="50"/>
      <c r="I10" s="50"/>
      <c r="J10" s="50"/>
    </row>
    <row r="13" spans="1:13" ht="78.75" customHeight="1" x14ac:dyDescent="0.25">
      <c r="A13" s="177" t="s">
        <v>54</v>
      </c>
      <c r="B13" s="177" t="s">
        <v>365</v>
      </c>
      <c r="C13" s="178" t="s">
        <v>56</v>
      </c>
      <c r="D13" s="55" t="s">
        <v>57</v>
      </c>
      <c r="E13" s="55" t="s">
        <v>58</v>
      </c>
      <c r="F13" s="55" t="s">
        <v>59</v>
      </c>
      <c r="G13" s="178" t="s">
        <v>60</v>
      </c>
      <c r="H13" s="178" t="s">
        <v>61</v>
      </c>
      <c r="I13" s="178" t="s">
        <v>62</v>
      </c>
      <c r="J13" s="178" t="s">
        <v>63</v>
      </c>
    </row>
    <row r="14" spans="1:13" ht="27.75" customHeight="1" x14ac:dyDescent="0.25">
      <c r="A14" s="172" t="s">
        <v>366</v>
      </c>
      <c r="B14" s="25"/>
      <c r="C14" s="173" t="s">
        <v>204</v>
      </c>
      <c r="D14" s="140">
        <v>3.3340000000000001</v>
      </c>
      <c r="E14" s="141">
        <v>1.0960000000000001</v>
      </c>
      <c r="F14" s="142">
        <v>0.66200000000000003</v>
      </c>
      <c r="G14" s="174">
        <v>4.01</v>
      </c>
      <c r="H14" s="175"/>
      <c r="I14" s="179"/>
      <c r="J14" s="42"/>
    </row>
    <row r="15" spans="1:13" ht="27.75" customHeight="1" x14ac:dyDescent="0.25">
      <c r="A15" s="172" t="s">
        <v>367</v>
      </c>
      <c r="B15" s="25"/>
      <c r="C15" s="173">
        <v>2</v>
      </c>
      <c r="D15" s="140">
        <v>3.3340000000000001</v>
      </c>
      <c r="E15" s="141">
        <v>1.0960000000000001</v>
      </c>
      <c r="F15" s="142">
        <v>0.66200000000000003</v>
      </c>
      <c r="G15" s="175"/>
      <c r="H15" s="175"/>
      <c r="I15" s="179"/>
      <c r="J15" s="42"/>
    </row>
    <row r="16" spans="1:13" ht="27.75" customHeight="1" x14ac:dyDescent="0.25">
      <c r="A16" s="172" t="s">
        <v>368</v>
      </c>
      <c r="B16" s="25"/>
      <c r="C16" s="173" t="s">
        <v>205</v>
      </c>
      <c r="D16" s="140">
        <v>3.6819999999999999</v>
      </c>
      <c r="E16" s="141">
        <v>1.157</v>
      </c>
      <c r="F16" s="142">
        <v>0.66700000000000004</v>
      </c>
      <c r="G16" s="174">
        <v>4.25</v>
      </c>
      <c r="H16" s="175"/>
      <c r="I16" s="179"/>
      <c r="J16" s="42"/>
    </row>
    <row r="17" spans="1:10" ht="27.75" customHeight="1" x14ac:dyDescent="0.25">
      <c r="A17" s="172" t="s">
        <v>369</v>
      </c>
      <c r="B17" s="25"/>
      <c r="C17" s="173">
        <v>4</v>
      </c>
      <c r="D17" s="140">
        <v>3.6819999999999999</v>
      </c>
      <c r="E17" s="141">
        <v>1.157</v>
      </c>
      <c r="F17" s="142">
        <v>0.66700000000000004</v>
      </c>
      <c r="G17" s="175"/>
      <c r="H17" s="175"/>
      <c r="I17" s="179"/>
      <c r="J17" s="42"/>
    </row>
    <row r="18" spans="1:10" ht="27.75" customHeight="1" x14ac:dyDescent="0.25">
      <c r="A18" s="172" t="s">
        <v>370</v>
      </c>
      <c r="B18" s="25"/>
      <c r="C18" s="173">
        <v>0</v>
      </c>
      <c r="D18" s="140">
        <v>3.0259999999999998</v>
      </c>
      <c r="E18" s="141">
        <v>1.034</v>
      </c>
      <c r="F18" s="142">
        <v>0.65700000000000003</v>
      </c>
      <c r="G18" s="174">
        <v>9</v>
      </c>
      <c r="H18" s="174">
        <v>0.77</v>
      </c>
      <c r="I18" s="180">
        <v>1.61</v>
      </c>
      <c r="J18" s="41">
        <v>8.4000000000000005E-2</v>
      </c>
    </row>
    <row r="19" spans="1:10" ht="27.75" customHeight="1" x14ac:dyDescent="0.25">
      <c r="A19" s="172" t="s">
        <v>371</v>
      </c>
      <c r="B19" s="25"/>
      <c r="C19" s="173">
        <v>0</v>
      </c>
      <c r="D19" s="284">
        <v>2.4020000000000001</v>
      </c>
      <c r="E19" s="285">
        <v>0.41</v>
      </c>
      <c r="F19" s="286">
        <v>3.3000000000000002E-2</v>
      </c>
      <c r="G19" s="174">
        <v>9</v>
      </c>
      <c r="H19" s="174">
        <v>0.77</v>
      </c>
      <c r="I19" s="180">
        <v>1.61</v>
      </c>
      <c r="J19" s="41">
        <v>8.4000000000000005E-2</v>
      </c>
    </row>
    <row r="20" spans="1:10" ht="27.75" customHeight="1" x14ac:dyDescent="0.25">
      <c r="A20" s="172" t="s">
        <v>372</v>
      </c>
      <c r="B20" s="25"/>
      <c r="C20" s="181" t="s">
        <v>213</v>
      </c>
      <c r="D20" s="143">
        <v>6.976</v>
      </c>
      <c r="E20" s="144">
        <v>1.01</v>
      </c>
      <c r="F20" s="142">
        <v>0.65700000000000003</v>
      </c>
      <c r="G20" s="175"/>
      <c r="H20" s="175"/>
      <c r="I20" s="179"/>
      <c r="J20" s="42"/>
    </row>
    <row r="21" spans="1:10" ht="27.75" customHeight="1" x14ac:dyDescent="0.25">
      <c r="A21" s="172" t="s">
        <v>373</v>
      </c>
      <c r="B21" s="25"/>
      <c r="C21" s="181" t="s">
        <v>476</v>
      </c>
      <c r="D21" s="140">
        <v>-3.4079999999999999</v>
      </c>
      <c r="E21" s="141">
        <v>-0.59299999999999997</v>
      </c>
      <c r="F21" s="142">
        <v>-4.8000000000000001E-2</v>
      </c>
      <c r="G21" s="174">
        <v>0</v>
      </c>
      <c r="H21" s="175"/>
      <c r="I21" s="179"/>
      <c r="J21" s="42"/>
    </row>
    <row r="22" spans="1:10" ht="27.75" customHeight="1" x14ac:dyDescent="0.25">
      <c r="A22" s="172" t="s">
        <v>374</v>
      </c>
      <c r="B22" s="25"/>
      <c r="C22" s="181">
        <v>0</v>
      </c>
      <c r="D22" s="140">
        <v>-3.4079999999999999</v>
      </c>
      <c r="E22" s="141">
        <v>-0.59299999999999997</v>
      </c>
      <c r="F22" s="142">
        <v>-4.8000000000000001E-2</v>
      </c>
      <c r="G22" s="174">
        <v>0</v>
      </c>
      <c r="H22" s="175"/>
      <c r="I22" s="179"/>
      <c r="J22" s="41">
        <v>0.107</v>
      </c>
    </row>
    <row r="23" spans="1:10" ht="27.75" customHeight="1" x14ac:dyDescent="0.25">
      <c r="A23" s="176" t="s">
        <v>375</v>
      </c>
      <c r="B23" s="25"/>
      <c r="C23" s="181" t="s">
        <v>204</v>
      </c>
      <c r="D23" s="140">
        <v>2.2810000000000001</v>
      </c>
      <c r="E23" s="141">
        <v>0.75</v>
      </c>
      <c r="F23" s="142">
        <v>0.45300000000000001</v>
      </c>
      <c r="G23" s="174">
        <v>2.79</v>
      </c>
      <c r="H23" s="175"/>
      <c r="I23" s="179"/>
      <c r="J23" s="42"/>
    </row>
    <row r="24" spans="1:10" ht="27.75" customHeight="1" x14ac:dyDescent="0.25">
      <c r="A24" s="176" t="s">
        <v>376</v>
      </c>
      <c r="B24" s="25"/>
      <c r="C24" s="181">
        <v>2</v>
      </c>
      <c r="D24" s="140">
        <v>2.2810000000000001</v>
      </c>
      <c r="E24" s="141">
        <v>0.75</v>
      </c>
      <c r="F24" s="142">
        <v>0.45300000000000001</v>
      </c>
      <c r="G24" s="175"/>
      <c r="H24" s="175"/>
      <c r="I24" s="179"/>
      <c r="J24" s="42"/>
    </row>
    <row r="25" spans="1:10" ht="27.75" customHeight="1" x14ac:dyDescent="0.25">
      <c r="A25" s="176" t="s">
        <v>377</v>
      </c>
      <c r="B25" s="25"/>
      <c r="C25" s="181" t="s">
        <v>205</v>
      </c>
      <c r="D25" s="140">
        <v>2.5190000000000001</v>
      </c>
      <c r="E25" s="141">
        <v>0.79100000000000004</v>
      </c>
      <c r="F25" s="142">
        <v>0.45700000000000002</v>
      </c>
      <c r="G25" s="174">
        <v>2.96</v>
      </c>
      <c r="H25" s="175"/>
      <c r="I25" s="179"/>
      <c r="J25" s="42"/>
    </row>
    <row r="26" spans="1:10" ht="27.75" customHeight="1" x14ac:dyDescent="0.25">
      <c r="A26" s="176" t="s">
        <v>378</v>
      </c>
      <c r="B26" s="25"/>
      <c r="C26" s="181">
        <v>4</v>
      </c>
      <c r="D26" s="140">
        <v>2.5190000000000001</v>
      </c>
      <c r="E26" s="141">
        <v>0.79100000000000004</v>
      </c>
      <c r="F26" s="142">
        <v>0.45700000000000002</v>
      </c>
      <c r="G26" s="175"/>
      <c r="H26" s="175"/>
      <c r="I26" s="179"/>
      <c r="J26" s="42"/>
    </row>
    <row r="27" spans="1:10" ht="27.75" customHeight="1" x14ac:dyDescent="0.25">
      <c r="A27" s="176" t="s">
        <v>379</v>
      </c>
      <c r="B27" s="25"/>
      <c r="C27" s="181">
        <v>0</v>
      </c>
      <c r="D27" s="140">
        <v>2.0710000000000002</v>
      </c>
      <c r="E27" s="141">
        <v>0.70799999999999996</v>
      </c>
      <c r="F27" s="142">
        <v>0.45</v>
      </c>
      <c r="G27" s="174">
        <v>6.21</v>
      </c>
      <c r="H27" s="174">
        <v>0.53</v>
      </c>
      <c r="I27" s="180">
        <v>1.1000000000000001</v>
      </c>
      <c r="J27" s="41">
        <v>5.8000000000000003E-2</v>
      </c>
    </row>
    <row r="28" spans="1:10" ht="27.75" customHeight="1" x14ac:dyDescent="0.25">
      <c r="A28" s="176" t="s">
        <v>380</v>
      </c>
      <c r="B28" s="25"/>
      <c r="C28" s="181">
        <v>0</v>
      </c>
      <c r="D28" s="140">
        <v>2.585</v>
      </c>
      <c r="E28" s="141">
        <v>1.0189999999999999</v>
      </c>
      <c r="F28" s="142">
        <v>0.73899999999999999</v>
      </c>
      <c r="G28" s="174">
        <v>10.3</v>
      </c>
      <c r="H28" s="174">
        <v>1.07</v>
      </c>
      <c r="I28" s="180">
        <v>1.66</v>
      </c>
      <c r="J28" s="41">
        <v>5.8999999999999997E-2</v>
      </c>
    </row>
    <row r="29" spans="1:10" ht="27.75" customHeight="1" x14ac:dyDescent="0.25">
      <c r="A29" s="176" t="s">
        <v>381</v>
      </c>
      <c r="B29" s="25"/>
      <c r="C29" s="181">
        <v>0</v>
      </c>
      <c r="D29" s="140">
        <v>2.5659999999999998</v>
      </c>
      <c r="E29" s="141">
        <v>1.147</v>
      </c>
      <c r="F29" s="142">
        <v>0.91500000000000004</v>
      </c>
      <c r="G29" s="174">
        <v>155.27000000000001</v>
      </c>
      <c r="H29" s="174">
        <v>1.63</v>
      </c>
      <c r="I29" s="180">
        <v>2.6</v>
      </c>
      <c r="J29" s="41">
        <v>4.5999999999999999E-2</v>
      </c>
    </row>
    <row r="30" spans="1:10" ht="27.75" customHeight="1" x14ac:dyDescent="0.25">
      <c r="A30" s="17" t="s">
        <v>382</v>
      </c>
      <c r="B30" s="25"/>
      <c r="C30" s="181">
        <v>0</v>
      </c>
      <c r="D30" s="284">
        <v>1.643</v>
      </c>
      <c r="E30" s="285">
        <v>0.28100000000000003</v>
      </c>
      <c r="F30" s="286">
        <v>2.1999999999999999E-2</v>
      </c>
      <c r="G30" s="174">
        <v>6.21</v>
      </c>
      <c r="H30" s="174">
        <v>0.53</v>
      </c>
      <c r="I30" s="180">
        <v>1.1000000000000001</v>
      </c>
      <c r="J30" s="41">
        <v>5.8000000000000003E-2</v>
      </c>
    </row>
    <row r="31" spans="1:10" ht="27.75" customHeight="1" x14ac:dyDescent="0.25">
      <c r="A31" s="17" t="s">
        <v>383</v>
      </c>
      <c r="B31" s="25"/>
      <c r="C31" s="181">
        <v>0</v>
      </c>
      <c r="D31" s="284">
        <v>1.869</v>
      </c>
      <c r="E31" s="285">
        <v>0.30399999999999999</v>
      </c>
      <c r="F31" s="286">
        <v>2.4E-2</v>
      </c>
      <c r="G31" s="174">
        <v>10.3</v>
      </c>
      <c r="H31" s="174">
        <v>1.07</v>
      </c>
      <c r="I31" s="180">
        <v>1.66</v>
      </c>
      <c r="J31" s="41">
        <v>5.8999999999999997E-2</v>
      </c>
    </row>
    <row r="32" spans="1:10" ht="27.75" customHeight="1" x14ac:dyDescent="0.25">
      <c r="A32" s="17" t="s">
        <v>384</v>
      </c>
      <c r="B32" s="25"/>
      <c r="C32" s="181">
        <v>0</v>
      </c>
      <c r="D32" s="284">
        <v>1.669</v>
      </c>
      <c r="E32" s="285">
        <v>0.251</v>
      </c>
      <c r="F32" s="286">
        <v>1.9E-2</v>
      </c>
      <c r="G32" s="174">
        <v>155.27000000000001</v>
      </c>
      <c r="H32" s="174">
        <v>1.63</v>
      </c>
      <c r="I32" s="180">
        <v>2.6</v>
      </c>
      <c r="J32" s="41">
        <v>4.5999999999999999E-2</v>
      </c>
    </row>
    <row r="33" spans="1:10" ht="27.75" customHeight="1" x14ac:dyDescent="0.25">
      <c r="A33" s="176" t="s">
        <v>385</v>
      </c>
      <c r="B33" s="25"/>
      <c r="C33" s="181" t="s">
        <v>213</v>
      </c>
      <c r="D33" s="143">
        <v>4.7729999999999997</v>
      </c>
      <c r="E33" s="144">
        <v>0.69099999999999995</v>
      </c>
      <c r="F33" s="142">
        <v>0.45</v>
      </c>
      <c r="G33" s="175"/>
      <c r="H33" s="175"/>
      <c r="I33" s="179"/>
      <c r="J33" s="42"/>
    </row>
    <row r="34" spans="1:10" ht="27.75" customHeight="1" x14ac:dyDescent="0.25">
      <c r="A34" s="176" t="s">
        <v>386</v>
      </c>
      <c r="B34" s="25"/>
      <c r="C34" s="181" t="s">
        <v>476</v>
      </c>
      <c r="D34" s="140">
        <v>-3.4079999999999999</v>
      </c>
      <c r="E34" s="141">
        <v>-0.59299999999999997</v>
      </c>
      <c r="F34" s="142">
        <v>-4.8000000000000001E-2</v>
      </c>
      <c r="G34" s="174">
        <v>0</v>
      </c>
      <c r="H34" s="175"/>
      <c r="I34" s="179"/>
      <c r="J34" s="42"/>
    </row>
    <row r="35" spans="1:10" ht="27.75" customHeight="1" x14ac:dyDescent="0.25">
      <c r="A35" s="176" t="s">
        <v>387</v>
      </c>
      <c r="B35" s="25"/>
      <c r="C35" s="181">
        <v>8</v>
      </c>
      <c r="D35" s="140">
        <v>-3.0249999999999999</v>
      </c>
      <c r="E35" s="141">
        <v>-0.52100000000000002</v>
      </c>
      <c r="F35" s="142">
        <v>-4.2000000000000003E-2</v>
      </c>
      <c r="G35" s="174">
        <v>0</v>
      </c>
      <c r="H35" s="175"/>
      <c r="I35" s="179"/>
      <c r="J35" s="42"/>
    </row>
    <row r="36" spans="1:10" ht="27.75" customHeight="1" x14ac:dyDescent="0.25">
      <c r="A36" s="176" t="s">
        <v>388</v>
      </c>
      <c r="B36" s="25"/>
      <c r="C36" s="181">
        <v>0</v>
      </c>
      <c r="D36" s="140">
        <v>-3.4079999999999999</v>
      </c>
      <c r="E36" s="141">
        <v>-0.59299999999999997</v>
      </c>
      <c r="F36" s="142">
        <v>-4.8000000000000001E-2</v>
      </c>
      <c r="G36" s="174">
        <v>0</v>
      </c>
      <c r="H36" s="175"/>
      <c r="I36" s="179"/>
      <c r="J36" s="41">
        <v>0.107</v>
      </c>
    </row>
    <row r="37" spans="1:10" ht="27.75" customHeight="1" x14ac:dyDescent="0.25">
      <c r="A37" s="176" t="s">
        <v>389</v>
      </c>
      <c r="B37" s="25"/>
      <c r="C37" s="181">
        <v>0</v>
      </c>
      <c r="D37" s="140">
        <v>-3.0249999999999999</v>
      </c>
      <c r="E37" s="141">
        <v>-0.52100000000000002</v>
      </c>
      <c r="F37" s="142">
        <v>-4.2000000000000003E-2</v>
      </c>
      <c r="G37" s="174">
        <v>0</v>
      </c>
      <c r="H37" s="175"/>
      <c r="I37" s="179"/>
      <c r="J37" s="41">
        <v>0.1</v>
      </c>
    </row>
    <row r="38" spans="1:10" ht="27.75" customHeight="1" x14ac:dyDescent="0.25">
      <c r="A38" s="176" t="s">
        <v>390</v>
      </c>
      <c r="B38" s="25"/>
      <c r="C38" s="181">
        <v>0</v>
      </c>
      <c r="D38" s="140">
        <v>-2.1949999999999998</v>
      </c>
      <c r="E38" s="141">
        <v>-0.35299999999999998</v>
      </c>
      <c r="F38" s="142">
        <v>-2.8000000000000001E-2</v>
      </c>
      <c r="G38" s="174">
        <v>0</v>
      </c>
      <c r="H38" s="175"/>
      <c r="I38" s="179"/>
      <c r="J38" s="41">
        <v>8.1000000000000003E-2</v>
      </c>
    </row>
    <row r="39" spans="1:10" ht="27.75" customHeight="1" x14ac:dyDescent="0.25">
      <c r="A39" s="172" t="s">
        <v>391</v>
      </c>
      <c r="B39" s="25"/>
      <c r="C39" s="181" t="s">
        <v>204</v>
      </c>
      <c r="D39" s="140">
        <v>1.5740000000000001</v>
      </c>
      <c r="E39" s="141">
        <v>0.51800000000000002</v>
      </c>
      <c r="F39" s="142">
        <v>0.313</v>
      </c>
      <c r="G39" s="174">
        <v>1.98</v>
      </c>
      <c r="H39" s="175"/>
      <c r="I39" s="179"/>
      <c r="J39" s="42"/>
    </row>
    <row r="40" spans="1:10" ht="27.75" customHeight="1" x14ac:dyDescent="0.25">
      <c r="A40" s="172" t="s">
        <v>392</v>
      </c>
      <c r="B40" s="25"/>
      <c r="C40" s="181">
        <v>2</v>
      </c>
      <c r="D40" s="140">
        <v>1.5740000000000001</v>
      </c>
      <c r="E40" s="141">
        <v>0.51800000000000002</v>
      </c>
      <c r="F40" s="142">
        <v>0.313</v>
      </c>
      <c r="G40" s="175"/>
      <c r="H40" s="175"/>
      <c r="I40" s="179"/>
      <c r="J40" s="42"/>
    </row>
    <row r="41" spans="1:10" ht="27.75" customHeight="1" x14ac:dyDescent="0.25">
      <c r="A41" s="172" t="s">
        <v>393</v>
      </c>
      <c r="B41" s="25"/>
      <c r="C41" s="181" t="s">
        <v>205</v>
      </c>
      <c r="D41" s="140">
        <v>1.7390000000000001</v>
      </c>
      <c r="E41" s="141">
        <v>0.54600000000000004</v>
      </c>
      <c r="F41" s="142">
        <v>0.315</v>
      </c>
      <c r="G41" s="174">
        <v>2.09</v>
      </c>
      <c r="H41" s="175"/>
      <c r="I41" s="179"/>
      <c r="J41" s="42"/>
    </row>
    <row r="42" spans="1:10" ht="27.75" customHeight="1" x14ac:dyDescent="0.25">
      <c r="A42" s="172" t="s">
        <v>394</v>
      </c>
      <c r="B42" s="25"/>
      <c r="C42" s="181">
        <v>4</v>
      </c>
      <c r="D42" s="140">
        <v>1.7390000000000001</v>
      </c>
      <c r="E42" s="141">
        <v>0.54600000000000004</v>
      </c>
      <c r="F42" s="142">
        <v>0.315</v>
      </c>
      <c r="G42" s="175"/>
      <c r="H42" s="175"/>
      <c r="I42" s="179"/>
      <c r="J42" s="42"/>
    </row>
    <row r="43" spans="1:10" ht="27.75" customHeight="1" x14ac:dyDescent="0.25">
      <c r="A43" s="172" t="s">
        <v>395</v>
      </c>
      <c r="B43" s="25"/>
      <c r="C43" s="181">
        <v>0</v>
      </c>
      <c r="D43" s="140">
        <v>1.429</v>
      </c>
      <c r="E43" s="141">
        <v>0.48899999999999999</v>
      </c>
      <c r="F43" s="142">
        <v>0.31</v>
      </c>
      <c r="G43" s="174">
        <v>4.33</v>
      </c>
      <c r="H43" s="174">
        <v>0.36</v>
      </c>
      <c r="I43" s="180">
        <v>0.76</v>
      </c>
      <c r="J43" s="41">
        <v>0.04</v>
      </c>
    </row>
    <row r="44" spans="1:10" ht="27.75" customHeight="1" x14ac:dyDescent="0.25">
      <c r="A44" s="172" t="s">
        <v>396</v>
      </c>
      <c r="B44" s="25"/>
      <c r="C44" s="181">
        <v>0</v>
      </c>
      <c r="D44" s="140">
        <v>1.7629999999999999</v>
      </c>
      <c r="E44" s="141">
        <v>0.69499999999999995</v>
      </c>
      <c r="F44" s="142">
        <v>0.504</v>
      </c>
      <c r="G44" s="174">
        <v>7.07</v>
      </c>
      <c r="H44" s="174">
        <v>0.73</v>
      </c>
      <c r="I44" s="180">
        <v>1.1299999999999999</v>
      </c>
      <c r="J44" s="41">
        <v>0.04</v>
      </c>
    </row>
    <row r="45" spans="1:10" ht="27.75" customHeight="1" x14ac:dyDescent="0.25">
      <c r="A45" s="172" t="s">
        <v>397</v>
      </c>
      <c r="B45" s="25"/>
      <c r="C45" s="181">
        <v>0</v>
      </c>
      <c r="D45" s="140">
        <v>1.7330000000000001</v>
      </c>
      <c r="E45" s="141">
        <v>0.77500000000000002</v>
      </c>
      <c r="F45" s="142">
        <v>0.61799999999999999</v>
      </c>
      <c r="G45" s="174">
        <v>104.92</v>
      </c>
      <c r="H45" s="174">
        <v>1.1000000000000001</v>
      </c>
      <c r="I45" s="180">
        <v>1.76</v>
      </c>
      <c r="J45" s="41">
        <v>3.1E-2</v>
      </c>
    </row>
    <row r="46" spans="1:10" ht="27.75" customHeight="1" x14ac:dyDescent="0.25">
      <c r="A46" s="172" t="s">
        <v>398</v>
      </c>
      <c r="B46" s="25"/>
      <c r="C46" s="181">
        <v>0</v>
      </c>
      <c r="D46" s="284">
        <v>1.1339999999999999</v>
      </c>
      <c r="E46" s="285">
        <v>0.19400000000000001</v>
      </c>
      <c r="F46" s="286">
        <v>1.4999999999999999E-2</v>
      </c>
      <c r="G46" s="174">
        <v>4.33</v>
      </c>
      <c r="H46" s="174">
        <v>0.36</v>
      </c>
      <c r="I46" s="180">
        <v>0.76</v>
      </c>
      <c r="J46" s="41">
        <v>0.04</v>
      </c>
    </row>
    <row r="47" spans="1:10" ht="27.75" customHeight="1" x14ac:dyDescent="0.25">
      <c r="A47" s="172" t="s">
        <v>399</v>
      </c>
      <c r="B47" s="25"/>
      <c r="C47" s="181">
        <v>0</v>
      </c>
      <c r="D47" s="284">
        <v>1.2749999999999999</v>
      </c>
      <c r="E47" s="285">
        <v>0.20699999999999999</v>
      </c>
      <c r="F47" s="286">
        <v>1.6E-2</v>
      </c>
      <c r="G47" s="174">
        <v>7.07</v>
      </c>
      <c r="H47" s="174">
        <v>0.73</v>
      </c>
      <c r="I47" s="180">
        <v>1.1299999999999999</v>
      </c>
      <c r="J47" s="41">
        <v>0.04</v>
      </c>
    </row>
    <row r="48" spans="1:10" ht="27.75" customHeight="1" x14ac:dyDescent="0.25">
      <c r="A48" s="172" t="s">
        <v>400</v>
      </c>
      <c r="B48" s="25"/>
      <c r="C48" s="181">
        <v>0</v>
      </c>
      <c r="D48" s="284">
        <v>1.1279999999999999</v>
      </c>
      <c r="E48" s="285">
        <v>0.17</v>
      </c>
      <c r="F48" s="286">
        <v>1.2999999999999999E-2</v>
      </c>
      <c r="G48" s="174">
        <v>104.92</v>
      </c>
      <c r="H48" s="174">
        <v>1.1000000000000001</v>
      </c>
      <c r="I48" s="180">
        <v>1.76</v>
      </c>
      <c r="J48" s="41">
        <v>3.1E-2</v>
      </c>
    </row>
    <row r="49" spans="1:10" ht="27.75" customHeight="1" x14ac:dyDescent="0.25">
      <c r="A49" s="172" t="s">
        <v>401</v>
      </c>
      <c r="B49" s="25"/>
      <c r="C49" s="181" t="s">
        <v>213</v>
      </c>
      <c r="D49" s="143">
        <v>3.2949999999999999</v>
      </c>
      <c r="E49" s="144">
        <v>0.47699999999999998</v>
      </c>
      <c r="F49" s="142">
        <v>0.31</v>
      </c>
      <c r="G49" s="175"/>
      <c r="H49" s="175"/>
      <c r="I49" s="179"/>
      <c r="J49" s="42"/>
    </row>
    <row r="50" spans="1:10" ht="27.75" customHeight="1" x14ac:dyDescent="0.25">
      <c r="A50" s="172" t="s">
        <v>402</v>
      </c>
      <c r="B50" s="25"/>
      <c r="C50" s="181">
        <v>8</v>
      </c>
      <c r="D50" s="140">
        <v>-1.599</v>
      </c>
      <c r="E50" s="141">
        <v>-0.27800000000000002</v>
      </c>
      <c r="F50" s="142">
        <v>-2.1999999999999999E-2</v>
      </c>
      <c r="G50" s="174">
        <v>0</v>
      </c>
      <c r="H50" s="175"/>
      <c r="I50" s="179"/>
      <c r="J50" s="42"/>
    </row>
    <row r="51" spans="1:10" ht="27.75" customHeight="1" x14ac:dyDescent="0.25">
      <c r="A51" s="172" t="s">
        <v>403</v>
      </c>
      <c r="B51" s="25"/>
      <c r="C51" s="181">
        <v>8</v>
      </c>
      <c r="D51" s="140">
        <v>-1.7589999999999999</v>
      </c>
      <c r="E51" s="141">
        <v>-0.30299999999999999</v>
      </c>
      <c r="F51" s="142">
        <v>-2.4E-2</v>
      </c>
      <c r="G51" s="174">
        <v>0</v>
      </c>
      <c r="H51" s="175"/>
      <c r="I51" s="179"/>
      <c r="J51" s="42"/>
    </row>
    <row r="52" spans="1:10" ht="27.75" customHeight="1" x14ac:dyDescent="0.25">
      <c r="A52" s="172" t="s">
        <v>404</v>
      </c>
      <c r="B52" s="25"/>
      <c r="C52" s="181">
        <v>0</v>
      </c>
      <c r="D52" s="140">
        <v>-1.599</v>
      </c>
      <c r="E52" s="141">
        <v>-0.27800000000000002</v>
      </c>
      <c r="F52" s="142">
        <v>-2.1999999999999999E-2</v>
      </c>
      <c r="G52" s="174">
        <v>0</v>
      </c>
      <c r="H52" s="175"/>
      <c r="I52" s="179"/>
      <c r="J52" s="41">
        <v>0.05</v>
      </c>
    </row>
    <row r="53" spans="1:10" ht="27.75" customHeight="1" x14ac:dyDescent="0.25">
      <c r="A53" s="172" t="s">
        <v>405</v>
      </c>
      <c r="B53" s="25"/>
      <c r="C53" s="181">
        <v>0</v>
      </c>
      <c r="D53" s="140">
        <v>-1.7589999999999999</v>
      </c>
      <c r="E53" s="141">
        <v>-0.30299999999999999</v>
      </c>
      <c r="F53" s="142">
        <v>-2.4E-2</v>
      </c>
      <c r="G53" s="174">
        <v>0</v>
      </c>
      <c r="H53" s="175"/>
      <c r="I53" s="179"/>
      <c r="J53" s="41">
        <v>5.8000000000000003E-2</v>
      </c>
    </row>
    <row r="54" spans="1:10" ht="27.75" customHeight="1" x14ac:dyDescent="0.25">
      <c r="A54" s="172" t="s">
        <v>406</v>
      </c>
      <c r="B54" s="25"/>
      <c r="C54" s="181">
        <v>0</v>
      </c>
      <c r="D54" s="140">
        <v>-2.1949999999999998</v>
      </c>
      <c r="E54" s="141">
        <v>-0.35299999999999998</v>
      </c>
      <c r="F54" s="142">
        <v>-2.8000000000000001E-2</v>
      </c>
      <c r="G54" s="174">
        <v>112.5</v>
      </c>
      <c r="H54" s="175"/>
      <c r="I54" s="179"/>
      <c r="J54" s="41">
        <v>8.1000000000000003E-2</v>
      </c>
    </row>
    <row r="55" spans="1:10" ht="27.75" customHeight="1" x14ac:dyDescent="0.25">
      <c r="A55" s="172" t="s">
        <v>407</v>
      </c>
      <c r="B55" s="25"/>
      <c r="C55" s="181" t="s">
        <v>204</v>
      </c>
      <c r="D55" s="140">
        <v>1.0900000000000001</v>
      </c>
      <c r="E55" s="141">
        <v>0.35799999999999998</v>
      </c>
      <c r="F55" s="142">
        <v>0.217</v>
      </c>
      <c r="G55" s="174">
        <v>1.42</v>
      </c>
      <c r="H55" s="175"/>
      <c r="I55" s="179"/>
      <c r="J55" s="42"/>
    </row>
    <row r="56" spans="1:10" ht="27.75" customHeight="1" x14ac:dyDescent="0.25">
      <c r="A56" s="172" t="s">
        <v>408</v>
      </c>
      <c r="B56" s="25"/>
      <c r="C56" s="181">
        <v>2</v>
      </c>
      <c r="D56" s="140">
        <v>1.0900000000000001</v>
      </c>
      <c r="E56" s="141">
        <v>0.35799999999999998</v>
      </c>
      <c r="F56" s="142">
        <v>0.217</v>
      </c>
      <c r="G56" s="175"/>
      <c r="H56" s="175"/>
      <c r="I56" s="179"/>
      <c r="J56" s="42"/>
    </row>
    <row r="57" spans="1:10" ht="27.75" customHeight="1" x14ac:dyDescent="0.25">
      <c r="A57" s="172" t="s">
        <v>409</v>
      </c>
      <c r="B57" s="25"/>
      <c r="C57" s="181" t="s">
        <v>205</v>
      </c>
      <c r="D57" s="140">
        <v>1.204</v>
      </c>
      <c r="E57" s="141">
        <v>0.378</v>
      </c>
      <c r="F57" s="142">
        <v>0.218</v>
      </c>
      <c r="G57" s="174">
        <v>1.49</v>
      </c>
      <c r="H57" s="175"/>
      <c r="I57" s="179"/>
      <c r="J57" s="42"/>
    </row>
    <row r="58" spans="1:10" ht="27.75" customHeight="1" x14ac:dyDescent="0.25">
      <c r="A58" s="172" t="s">
        <v>410</v>
      </c>
      <c r="B58" s="25"/>
      <c r="C58" s="181">
        <v>4</v>
      </c>
      <c r="D58" s="140">
        <v>1.204</v>
      </c>
      <c r="E58" s="141">
        <v>0.378</v>
      </c>
      <c r="F58" s="142">
        <v>0.218</v>
      </c>
      <c r="G58" s="175"/>
      <c r="H58" s="175"/>
      <c r="I58" s="179"/>
      <c r="J58" s="42"/>
    </row>
    <row r="59" spans="1:10" ht="27.75" customHeight="1" x14ac:dyDescent="0.25">
      <c r="A59" s="172" t="s">
        <v>411</v>
      </c>
      <c r="B59" s="25"/>
      <c r="C59" s="181">
        <v>0</v>
      </c>
      <c r="D59" s="140">
        <v>0.98899999999999999</v>
      </c>
      <c r="E59" s="141">
        <v>0.33800000000000002</v>
      </c>
      <c r="F59" s="142">
        <v>0.215</v>
      </c>
      <c r="G59" s="174">
        <v>3.05</v>
      </c>
      <c r="H59" s="174">
        <v>0.25</v>
      </c>
      <c r="I59" s="180">
        <v>0.53</v>
      </c>
      <c r="J59" s="41">
        <v>2.8000000000000001E-2</v>
      </c>
    </row>
    <row r="60" spans="1:10" ht="27.75" customHeight="1" x14ac:dyDescent="0.25">
      <c r="A60" s="172" t="s">
        <v>412</v>
      </c>
      <c r="B60" s="25"/>
      <c r="C60" s="181">
        <v>0</v>
      </c>
      <c r="D60" s="140">
        <v>1.2210000000000001</v>
      </c>
      <c r="E60" s="141">
        <v>0.48099999999999998</v>
      </c>
      <c r="F60" s="142">
        <v>0.34899999999999998</v>
      </c>
      <c r="G60" s="174">
        <v>4.9400000000000004</v>
      </c>
      <c r="H60" s="174">
        <v>0.5</v>
      </c>
      <c r="I60" s="180">
        <v>0.78</v>
      </c>
      <c r="J60" s="41">
        <v>2.8000000000000001E-2</v>
      </c>
    </row>
    <row r="61" spans="1:10" ht="27.75" customHeight="1" x14ac:dyDescent="0.25">
      <c r="A61" s="172" t="s">
        <v>413</v>
      </c>
      <c r="B61" s="25"/>
      <c r="C61" s="181">
        <v>0</v>
      </c>
      <c r="D61" s="140">
        <v>1.2</v>
      </c>
      <c r="E61" s="141">
        <v>0.53600000000000003</v>
      </c>
      <c r="F61" s="142">
        <v>0.42799999999999999</v>
      </c>
      <c r="G61" s="174">
        <v>72.680000000000007</v>
      </c>
      <c r="H61" s="174">
        <v>0.76</v>
      </c>
      <c r="I61" s="180">
        <v>1.22</v>
      </c>
      <c r="J61" s="41">
        <v>2.1000000000000001E-2</v>
      </c>
    </row>
    <row r="62" spans="1:10" ht="27.75" customHeight="1" x14ac:dyDescent="0.25">
      <c r="A62" s="172" t="s">
        <v>414</v>
      </c>
      <c r="B62" s="25"/>
      <c r="C62" s="181">
        <v>0</v>
      </c>
      <c r="D62" s="284">
        <v>0.78500000000000003</v>
      </c>
      <c r="E62" s="285">
        <v>0.13400000000000001</v>
      </c>
      <c r="F62" s="286">
        <v>1.0999999999999999E-2</v>
      </c>
      <c r="G62" s="174">
        <v>3.05</v>
      </c>
      <c r="H62" s="174">
        <v>0.25</v>
      </c>
      <c r="I62" s="180">
        <v>0.53</v>
      </c>
      <c r="J62" s="41">
        <v>2.8000000000000001E-2</v>
      </c>
    </row>
    <row r="63" spans="1:10" ht="27.75" customHeight="1" x14ac:dyDescent="0.25">
      <c r="A63" s="172" t="s">
        <v>415</v>
      </c>
      <c r="B63" s="25"/>
      <c r="C63" s="181">
        <v>0</v>
      </c>
      <c r="D63" s="284">
        <v>0.88300000000000001</v>
      </c>
      <c r="E63" s="285">
        <v>0.14299999999999999</v>
      </c>
      <c r="F63" s="286">
        <v>1.0999999999999999E-2</v>
      </c>
      <c r="G63" s="174">
        <v>4.9400000000000004</v>
      </c>
      <c r="H63" s="174">
        <v>0.5</v>
      </c>
      <c r="I63" s="180">
        <v>0.78</v>
      </c>
      <c r="J63" s="41">
        <v>2.8000000000000001E-2</v>
      </c>
    </row>
    <row r="64" spans="1:10" ht="27.75" customHeight="1" x14ac:dyDescent="0.25">
      <c r="A64" s="172" t="s">
        <v>416</v>
      </c>
      <c r="B64" s="25"/>
      <c r="C64" s="181">
        <v>0</v>
      </c>
      <c r="D64" s="284">
        <v>0.78100000000000003</v>
      </c>
      <c r="E64" s="285">
        <v>0.11700000000000001</v>
      </c>
      <c r="F64" s="286">
        <v>8.9999999999999993E-3</v>
      </c>
      <c r="G64" s="174">
        <v>72.680000000000007</v>
      </c>
      <c r="H64" s="174">
        <v>0.76</v>
      </c>
      <c r="I64" s="180">
        <v>1.22</v>
      </c>
      <c r="J64" s="41">
        <v>2.1000000000000001E-2</v>
      </c>
    </row>
    <row r="65" spans="1:10" ht="27.75" customHeight="1" x14ac:dyDescent="0.25">
      <c r="A65" s="172" t="s">
        <v>417</v>
      </c>
      <c r="B65" s="25"/>
      <c r="C65" s="181" t="s">
        <v>213</v>
      </c>
      <c r="D65" s="143">
        <v>2.2810000000000001</v>
      </c>
      <c r="E65" s="144">
        <v>0.33</v>
      </c>
      <c r="F65" s="142">
        <v>0.215</v>
      </c>
      <c r="G65" s="175"/>
      <c r="H65" s="175"/>
      <c r="I65" s="179"/>
      <c r="J65" s="42"/>
    </row>
    <row r="66" spans="1:10" ht="27.75" customHeight="1" x14ac:dyDescent="0.25">
      <c r="A66" s="172" t="s">
        <v>418</v>
      </c>
      <c r="B66" s="25"/>
      <c r="C66" s="181">
        <v>8</v>
      </c>
      <c r="D66" s="140">
        <v>-1.107</v>
      </c>
      <c r="E66" s="141">
        <v>-0.193</v>
      </c>
      <c r="F66" s="142">
        <v>-1.6E-2</v>
      </c>
      <c r="G66" s="174">
        <v>0</v>
      </c>
      <c r="H66" s="175"/>
      <c r="I66" s="179"/>
      <c r="J66" s="42"/>
    </row>
    <row r="67" spans="1:10" ht="27.75" customHeight="1" x14ac:dyDescent="0.25">
      <c r="A67" s="172" t="s">
        <v>419</v>
      </c>
      <c r="B67" s="25"/>
      <c r="C67" s="181">
        <v>8</v>
      </c>
      <c r="D67" s="140">
        <v>-1.218</v>
      </c>
      <c r="E67" s="141">
        <v>-0.21</v>
      </c>
      <c r="F67" s="142">
        <v>-1.7000000000000001E-2</v>
      </c>
      <c r="G67" s="174">
        <v>0</v>
      </c>
      <c r="H67" s="175"/>
      <c r="I67" s="179"/>
      <c r="J67" s="42"/>
    </row>
    <row r="68" spans="1:10" ht="27.75" customHeight="1" x14ac:dyDescent="0.25">
      <c r="A68" s="172" t="s">
        <v>420</v>
      </c>
      <c r="B68" s="25"/>
      <c r="C68" s="181">
        <v>0</v>
      </c>
      <c r="D68" s="140">
        <v>-1.107</v>
      </c>
      <c r="E68" s="141">
        <v>-0.193</v>
      </c>
      <c r="F68" s="142">
        <v>-1.6E-2</v>
      </c>
      <c r="G68" s="174">
        <v>0</v>
      </c>
      <c r="H68" s="175"/>
      <c r="I68" s="179"/>
      <c r="J68" s="41">
        <v>3.5000000000000003E-2</v>
      </c>
    </row>
    <row r="69" spans="1:10" ht="27.75" customHeight="1" x14ac:dyDescent="0.25">
      <c r="A69" s="172" t="s">
        <v>421</v>
      </c>
      <c r="B69" s="25"/>
      <c r="C69" s="181">
        <v>0</v>
      </c>
      <c r="D69" s="140">
        <v>-1.218</v>
      </c>
      <c r="E69" s="141">
        <v>-0.21</v>
      </c>
      <c r="F69" s="142">
        <v>-1.7000000000000001E-2</v>
      </c>
      <c r="G69" s="174">
        <v>0</v>
      </c>
      <c r="H69" s="175"/>
      <c r="I69" s="179"/>
      <c r="J69" s="41">
        <v>0.04</v>
      </c>
    </row>
    <row r="70" spans="1:10" ht="27.75" customHeight="1" x14ac:dyDescent="0.25">
      <c r="A70" s="172" t="s">
        <v>422</v>
      </c>
      <c r="B70" s="25"/>
      <c r="C70" s="181">
        <v>0</v>
      </c>
      <c r="D70" s="140">
        <v>-1.5189999999999999</v>
      </c>
      <c r="E70" s="141">
        <v>-0.245</v>
      </c>
      <c r="F70" s="142">
        <v>-1.9E-2</v>
      </c>
      <c r="G70" s="174">
        <v>77.89</v>
      </c>
      <c r="H70" s="175"/>
      <c r="I70" s="179"/>
      <c r="J70" s="41">
        <v>5.6000000000000001E-2</v>
      </c>
    </row>
    <row r="71" spans="1:10" ht="27.75" customHeight="1" x14ac:dyDescent="0.25">
      <c r="A71" s="172" t="s">
        <v>423</v>
      </c>
      <c r="B71" s="25"/>
      <c r="C71" s="181" t="s">
        <v>204</v>
      </c>
      <c r="D71" s="140">
        <v>0.73399999999999999</v>
      </c>
      <c r="E71" s="141">
        <v>0.24099999999999999</v>
      </c>
      <c r="F71" s="142">
        <v>0.14599999999999999</v>
      </c>
      <c r="G71" s="174">
        <v>1.01</v>
      </c>
      <c r="H71" s="175"/>
      <c r="I71" s="179"/>
      <c r="J71" s="42"/>
    </row>
    <row r="72" spans="1:10" ht="27.75" customHeight="1" x14ac:dyDescent="0.25">
      <c r="A72" s="172" t="s">
        <v>424</v>
      </c>
      <c r="B72" s="25"/>
      <c r="C72" s="181">
        <v>2</v>
      </c>
      <c r="D72" s="140">
        <v>0.73399999999999999</v>
      </c>
      <c r="E72" s="141">
        <v>0.24099999999999999</v>
      </c>
      <c r="F72" s="142">
        <v>0.14599999999999999</v>
      </c>
      <c r="G72" s="175"/>
      <c r="H72" s="175"/>
      <c r="I72" s="179"/>
      <c r="J72" s="42"/>
    </row>
    <row r="73" spans="1:10" ht="27.75" customHeight="1" x14ac:dyDescent="0.25">
      <c r="A73" s="172" t="s">
        <v>425</v>
      </c>
      <c r="B73" s="25"/>
      <c r="C73" s="181" t="s">
        <v>205</v>
      </c>
      <c r="D73" s="140">
        <v>0.81</v>
      </c>
      <c r="E73" s="141">
        <v>0.255</v>
      </c>
      <c r="F73" s="142">
        <v>0.14699999999999999</v>
      </c>
      <c r="G73" s="174">
        <v>1.05</v>
      </c>
      <c r="H73" s="175"/>
      <c r="I73" s="179"/>
      <c r="J73" s="42"/>
    </row>
    <row r="74" spans="1:10" ht="27.75" customHeight="1" x14ac:dyDescent="0.25">
      <c r="A74" s="172" t="s">
        <v>426</v>
      </c>
      <c r="B74" s="25"/>
      <c r="C74" s="181">
        <v>4</v>
      </c>
      <c r="D74" s="140">
        <v>0.81</v>
      </c>
      <c r="E74" s="141">
        <v>0.255</v>
      </c>
      <c r="F74" s="142">
        <v>0.14699999999999999</v>
      </c>
      <c r="G74" s="175"/>
      <c r="H74" s="175"/>
      <c r="I74" s="179"/>
      <c r="J74" s="42"/>
    </row>
    <row r="75" spans="1:10" ht="27.75" customHeight="1" x14ac:dyDescent="0.25">
      <c r="A75" s="172" t="s">
        <v>427</v>
      </c>
      <c r="B75" s="25"/>
      <c r="C75" s="181">
        <v>0</v>
      </c>
      <c r="D75" s="140">
        <v>0.66600000000000004</v>
      </c>
      <c r="E75" s="141">
        <v>0.22800000000000001</v>
      </c>
      <c r="F75" s="142">
        <v>0.14499999999999999</v>
      </c>
      <c r="G75" s="174">
        <v>2.1</v>
      </c>
      <c r="H75" s="174">
        <v>0.17</v>
      </c>
      <c r="I75" s="180">
        <v>0.35</v>
      </c>
      <c r="J75" s="41">
        <v>1.9E-2</v>
      </c>
    </row>
    <row r="76" spans="1:10" ht="27.75" customHeight="1" x14ac:dyDescent="0.25">
      <c r="A76" s="172" t="s">
        <v>428</v>
      </c>
      <c r="B76" s="25"/>
      <c r="C76" s="181">
        <v>0</v>
      </c>
      <c r="D76" s="140">
        <v>0.82099999999999995</v>
      </c>
      <c r="E76" s="141">
        <v>0.32400000000000001</v>
      </c>
      <c r="F76" s="142">
        <v>0.23499999999999999</v>
      </c>
      <c r="G76" s="174">
        <v>3.38</v>
      </c>
      <c r="H76" s="174">
        <v>0.34</v>
      </c>
      <c r="I76" s="180">
        <v>0.53</v>
      </c>
      <c r="J76" s="41">
        <v>1.9E-2</v>
      </c>
    </row>
    <row r="77" spans="1:10" ht="27.75" customHeight="1" x14ac:dyDescent="0.25">
      <c r="A77" s="172" t="s">
        <v>429</v>
      </c>
      <c r="B77" s="25"/>
      <c r="C77" s="181">
        <v>0</v>
      </c>
      <c r="D77" s="140">
        <v>0.80700000000000005</v>
      </c>
      <c r="E77" s="141">
        <v>0.36099999999999999</v>
      </c>
      <c r="F77" s="142">
        <v>0.28799999999999998</v>
      </c>
      <c r="G77" s="174">
        <v>48.97</v>
      </c>
      <c r="H77" s="174">
        <v>0.51</v>
      </c>
      <c r="I77" s="180">
        <v>0.82</v>
      </c>
      <c r="J77" s="41">
        <v>1.4E-2</v>
      </c>
    </row>
    <row r="78" spans="1:10" ht="27.75" customHeight="1" x14ac:dyDescent="0.25">
      <c r="A78" s="172" t="s">
        <v>430</v>
      </c>
      <c r="B78" s="25"/>
      <c r="C78" s="181">
        <v>0</v>
      </c>
      <c r="D78" s="284">
        <v>0.52800000000000002</v>
      </c>
      <c r="E78" s="285">
        <v>0.09</v>
      </c>
      <c r="F78" s="286">
        <v>7.0000000000000001E-3</v>
      </c>
      <c r="G78" s="174">
        <v>2.1</v>
      </c>
      <c r="H78" s="174">
        <v>0.17</v>
      </c>
      <c r="I78" s="180">
        <v>0.35</v>
      </c>
      <c r="J78" s="41">
        <v>1.9E-2</v>
      </c>
    </row>
    <row r="79" spans="1:10" ht="27.75" customHeight="1" x14ac:dyDescent="0.25">
      <c r="A79" s="172" t="s">
        <v>431</v>
      </c>
      <c r="B79" s="25"/>
      <c r="C79" s="181">
        <v>0</v>
      </c>
      <c r="D79" s="284">
        <v>0.59399999999999997</v>
      </c>
      <c r="E79" s="285">
        <v>9.6000000000000002E-2</v>
      </c>
      <c r="F79" s="286">
        <v>8.0000000000000002E-3</v>
      </c>
      <c r="G79" s="174">
        <v>3.38</v>
      </c>
      <c r="H79" s="174">
        <v>0.34</v>
      </c>
      <c r="I79" s="180">
        <v>0.53</v>
      </c>
      <c r="J79" s="41">
        <v>1.9E-2</v>
      </c>
    </row>
    <row r="80" spans="1:10" ht="27.75" customHeight="1" x14ac:dyDescent="0.25">
      <c r="A80" s="172" t="s">
        <v>432</v>
      </c>
      <c r="B80" s="25"/>
      <c r="C80" s="181">
        <v>0</v>
      </c>
      <c r="D80" s="284">
        <v>0.52500000000000002</v>
      </c>
      <c r="E80" s="285">
        <v>7.9000000000000001E-2</v>
      </c>
      <c r="F80" s="286">
        <v>6.0000000000000001E-3</v>
      </c>
      <c r="G80" s="174">
        <v>48.97</v>
      </c>
      <c r="H80" s="174">
        <v>0.51</v>
      </c>
      <c r="I80" s="180">
        <v>0.82</v>
      </c>
      <c r="J80" s="41">
        <v>1.4E-2</v>
      </c>
    </row>
    <row r="81" spans="1:10" ht="27.75" customHeight="1" x14ac:dyDescent="0.25">
      <c r="A81" s="172" t="s">
        <v>433</v>
      </c>
      <c r="B81" s="25"/>
      <c r="C81" s="181" t="s">
        <v>213</v>
      </c>
      <c r="D81" s="143">
        <v>1.5349999999999999</v>
      </c>
      <c r="E81" s="144">
        <v>0.222</v>
      </c>
      <c r="F81" s="142">
        <v>0.14499999999999999</v>
      </c>
      <c r="G81" s="175"/>
      <c r="H81" s="175"/>
      <c r="I81" s="179"/>
      <c r="J81" s="42"/>
    </row>
    <row r="82" spans="1:10" ht="27.75" customHeight="1" x14ac:dyDescent="0.25">
      <c r="A82" s="172" t="s">
        <v>434</v>
      </c>
      <c r="B82" s="25"/>
      <c r="C82" s="181">
        <v>8</v>
      </c>
      <c r="D82" s="140">
        <v>-0.745</v>
      </c>
      <c r="E82" s="141">
        <v>-0.13</v>
      </c>
      <c r="F82" s="142">
        <v>-0.01</v>
      </c>
      <c r="G82" s="174">
        <v>0</v>
      </c>
      <c r="H82" s="175"/>
      <c r="I82" s="179"/>
      <c r="J82" s="42"/>
    </row>
    <row r="83" spans="1:10" ht="27.75" customHeight="1" x14ac:dyDescent="0.25">
      <c r="A83" s="172" t="s">
        <v>435</v>
      </c>
      <c r="B83" s="25"/>
      <c r="C83" s="181">
        <v>8</v>
      </c>
      <c r="D83" s="140">
        <v>-0.82</v>
      </c>
      <c r="E83" s="141">
        <v>-0.14099999999999999</v>
      </c>
      <c r="F83" s="142">
        <v>-1.0999999999999999E-2</v>
      </c>
      <c r="G83" s="174">
        <v>0</v>
      </c>
      <c r="H83" s="175"/>
      <c r="I83" s="179"/>
      <c r="J83" s="42"/>
    </row>
    <row r="84" spans="1:10" ht="27.75" customHeight="1" x14ac:dyDescent="0.25">
      <c r="A84" s="172" t="s">
        <v>436</v>
      </c>
      <c r="B84" s="25"/>
      <c r="C84" s="181">
        <v>0</v>
      </c>
      <c r="D84" s="140">
        <v>-0.745</v>
      </c>
      <c r="E84" s="141">
        <v>-0.13</v>
      </c>
      <c r="F84" s="142">
        <v>-0.01</v>
      </c>
      <c r="G84" s="174">
        <v>0</v>
      </c>
      <c r="H84" s="175"/>
      <c r="I84" s="179"/>
      <c r="J84" s="41">
        <v>2.3E-2</v>
      </c>
    </row>
    <row r="85" spans="1:10" ht="27.75" customHeight="1" x14ac:dyDescent="0.25">
      <c r="A85" s="172" t="s">
        <v>437</v>
      </c>
      <c r="B85" s="25"/>
      <c r="C85" s="181">
        <v>0</v>
      </c>
      <c r="D85" s="140">
        <v>-0.82</v>
      </c>
      <c r="E85" s="141">
        <v>-0.14099999999999999</v>
      </c>
      <c r="F85" s="142">
        <v>-1.0999999999999999E-2</v>
      </c>
      <c r="G85" s="174">
        <v>0</v>
      </c>
      <c r="H85" s="175"/>
      <c r="I85" s="179"/>
      <c r="J85" s="41">
        <v>2.7E-2</v>
      </c>
    </row>
    <row r="86" spans="1:10" ht="27.75" customHeight="1" x14ac:dyDescent="0.25">
      <c r="A86" s="172" t="s">
        <v>438</v>
      </c>
      <c r="B86" s="25"/>
      <c r="C86" s="181">
        <v>0</v>
      </c>
      <c r="D86" s="140">
        <v>-1.0229999999999999</v>
      </c>
      <c r="E86" s="141">
        <v>-0.16500000000000001</v>
      </c>
      <c r="F86" s="142">
        <v>-1.2999999999999999E-2</v>
      </c>
      <c r="G86" s="174">
        <v>52.42</v>
      </c>
      <c r="H86" s="175"/>
      <c r="I86" s="179"/>
      <c r="J86" s="41">
        <v>3.7999999999999999E-2</v>
      </c>
    </row>
    <row r="87" spans="1:10" ht="27.75" customHeight="1" x14ac:dyDescent="0.25">
      <c r="A87" s="172" t="s">
        <v>439</v>
      </c>
      <c r="B87" s="25"/>
      <c r="C87" s="181" t="s">
        <v>204</v>
      </c>
      <c r="D87" s="140">
        <v>0.38</v>
      </c>
      <c r="E87" s="141">
        <v>0.125</v>
      </c>
      <c r="F87" s="142">
        <v>7.4999999999999997E-2</v>
      </c>
      <c r="G87" s="174">
        <v>0.6</v>
      </c>
      <c r="H87" s="175"/>
      <c r="I87" s="179"/>
      <c r="J87" s="42"/>
    </row>
    <row r="88" spans="1:10" ht="27.75" customHeight="1" x14ac:dyDescent="0.25">
      <c r="A88" s="172" t="s">
        <v>440</v>
      </c>
      <c r="B88" s="25"/>
      <c r="C88" s="181">
        <v>2</v>
      </c>
      <c r="D88" s="140">
        <v>0.38</v>
      </c>
      <c r="E88" s="141">
        <v>0.125</v>
      </c>
      <c r="F88" s="142">
        <v>7.4999999999999997E-2</v>
      </c>
      <c r="G88" s="175"/>
      <c r="H88" s="175"/>
      <c r="I88" s="179"/>
      <c r="J88" s="42"/>
    </row>
    <row r="89" spans="1:10" ht="27.75" customHeight="1" x14ac:dyDescent="0.25">
      <c r="A89" s="172" t="s">
        <v>441</v>
      </c>
      <c r="B89" s="25"/>
      <c r="C89" s="181" t="s">
        <v>205</v>
      </c>
      <c r="D89" s="140">
        <v>0.41899999999999998</v>
      </c>
      <c r="E89" s="141">
        <v>0.13200000000000001</v>
      </c>
      <c r="F89" s="142">
        <v>7.5999999999999998E-2</v>
      </c>
      <c r="G89" s="174">
        <v>0.62</v>
      </c>
      <c r="H89" s="175"/>
      <c r="I89" s="179"/>
      <c r="J89" s="42"/>
    </row>
    <row r="90" spans="1:10" ht="27.75" customHeight="1" x14ac:dyDescent="0.25">
      <c r="A90" s="172" t="s">
        <v>442</v>
      </c>
      <c r="B90" s="25"/>
      <c r="C90" s="181">
        <v>4</v>
      </c>
      <c r="D90" s="140">
        <v>0.41899999999999998</v>
      </c>
      <c r="E90" s="141">
        <v>0.13200000000000001</v>
      </c>
      <c r="F90" s="142">
        <v>7.5999999999999998E-2</v>
      </c>
      <c r="G90" s="175"/>
      <c r="H90" s="175"/>
      <c r="I90" s="179"/>
      <c r="J90" s="42"/>
    </row>
    <row r="91" spans="1:10" ht="27.75" customHeight="1" x14ac:dyDescent="0.25">
      <c r="A91" s="172" t="s">
        <v>443</v>
      </c>
      <c r="B91" s="25"/>
      <c r="C91" s="181">
        <v>0</v>
      </c>
      <c r="D91" s="140">
        <v>0.34499999999999997</v>
      </c>
      <c r="E91" s="141">
        <v>0.11799999999999999</v>
      </c>
      <c r="F91" s="142">
        <v>7.4999999999999997E-2</v>
      </c>
      <c r="G91" s="174">
        <v>1.1599999999999999</v>
      </c>
      <c r="H91" s="174">
        <v>0.09</v>
      </c>
      <c r="I91" s="180">
        <v>0.18</v>
      </c>
      <c r="J91" s="41">
        <v>0.01</v>
      </c>
    </row>
    <row r="92" spans="1:10" ht="27.75" customHeight="1" x14ac:dyDescent="0.25">
      <c r="A92" s="172" t="s">
        <v>444</v>
      </c>
      <c r="B92" s="25"/>
      <c r="C92" s="181">
        <v>0</v>
      </c>
      <c r="D92" s="140">
        <v>0.42499999999999999</v>
      </c>
      <c r="E92" s="141">
        <v>0.16800000000000001</v>
      </c>
      <c r="F92" s="142">
        <v>0.122</v>
      </c>
      <c r="G92" s="174">
        <v>1.82</v>
      </c>
      <c r="H92" s="174">
        <v>0.18</v>
      </c>
      <c r="I92" s="180">
        <v>0.27</v>
      </c>
      <c r="J92" s="41">
        <v>0.01</v>
      </c>
    </row>
    <row r="93" spans="1:10" ht="27.75" customHeight="1" x14ac:dyDescent="0.25">
      <c r="A93" s="172" t="s">
        <v>445</v>
      </c>
      <c r="B93" s="25"/>
      <c r="C93" s="181">
        <v>0</v>
      </c>
      <c r="D93" s="140">
        <v>0.41799999999999998</v>
      </c>
      <c r="E93" s="141">
        <v>0.187</v>
      </c>
      <c r="F93" s="142">
        <v>0.14899999999999999</v>
      </c>
      <c r="G93" s="174">
        <v>25.42</v>
      </c>
      <c r="H93" s="174">
        <v>0.27</v>
      </c>
      <c r="I93" s="180">
        <v>0.42</v>
      </c>
      <c r="J93" s="41">
        <v>7.0000000000000001E-3</v>
      </c>
    </row>
    <row r="94" spans="1:10" ht="27.75" customHeight="1" x14ac:dyDescent="0.25">
      <c r="A94" s="172" t="s">
        <v>446</v>
      </c>
      <c r="B94" s="25"/>
      <c r="C94" s="181">
        <v>0</v>
      </c>
      <c r="D94" s="284">
        <v>0.27400000000000002</v>
      </c>
      <c r="E94" s="285">
        <v>4.7E-2</v>
      </c>
      <c r="F94" s="286">
        <v>4.0000000000000001E-3</v>
      </c>
      <c r="G94" s="174">
        <v>1.1599999999999999</v>
      </c>
      <c r="H94" s="174">
        <v>0.09</v>
      </c>
      <c r="I94" s="180">
        <v>0.18</v>
      </c>
      <c r="J94" s="41">
        <v>0.01</v>
      </c>
    </row>
    <row r="95" spans="1:10" ht="27.75" customHeight="1" x14ac:dyDescent="0.25">
      <c r="A95" s="172" t="s">
        <v>447</v>
      </c>
      <c r="B95" s="25"/>
      <c r="C95" s="181">
        <v>0</v>
      </c>
      <c r="D95" s="284">
        <v>0.307</v>
      </c>
      <c r="E95" s="285">
        <v>0.05</v>
      </c>
      <c r="F95" s="286">
        <v>4.0000000000000001E-3</v>
      </c>
      <c r="G95" s="174">
        <v>1.82</v>
      </c>
      <c r="H95" s="174">
        <v>0.18</v>
      </c>
      <c r="I95" s="180">
        <v>0.27</v>
      </c>
      <c r="J95" s="41">
        <v>0.01</v>
      </c>
    </row>
    <row r="96" spans="1:10" ht="27.75" customHeight="1" x14ac:dyDescent="0.25">
      <c r="A96" s="172" t="s">
        <v>448</v>
      </c>
      <c r="B96" s="25"/>
      <c r="C96" s="181">
        <v>0</v>
      </c>
      <c r="D96" s="284">
        <v>0.27200000000000002</v>
      </c>
      <c r="E96" s="285">
        <v>4.1000000000000002E-2</v>
      </c>
      <c r="F96" s="286">
        <v>3.0000000000000001E-3</v>
      </c>
      <c r="G96" s="174">
        <v>25.42</v>
      </c>
      <c r="H96" s="174">
        <v>0.27</v>
      </c>
      <c r="I96" s="180">
        <v>0.42</v>
      </c>
      <c r="J96" s="41">
        <v>7.0000000000000001E-3</v>
      </c>
    </row>
    <row r="97" spans="1:10" ht="27.75" customHeight="1" x14ac:dyDescent="0.25">
      <c r="A97" s="172" t="s">
        <v>449</v>
      </c>
      <c r="B97" s="25"/>
      <c r="C97" s="181" t="s">
        <v>213</v>
      </c>
      <c r="D97" s="143">
        <v>0.79500000000000004</v>
      </c>
      <c r="E97" s="144">
        <v>0.115</v>
      </c>
      <c r="F97" s="142">
        <v>7.4999999999999997E-2</v>
      </c>
      <c r="G97" s="175"/>
      <c r="H97" s="175"/>
      <c r="I97" s="179"/>
      <c r="J97" s="42"/>
    </row>
    <row r="98" spans="1:10" ht="27.75" customHeight="1" x14ac:dyDescent="0.25">
      <c r="A98" s="172" t="s">
        <v>450</v>
      </c>
      <c r="B98" s="25"/>
      <c r="C98" s="181">
        <v>8</v>
      </c>
      <c r="D98" s="140">
        <v>-0.38600000000000001</v>
      </c>
      <c r="E98" s="141">
        <v>-6.7000000000000004E-2</v>
      </c>
      <c r="F98" s="142">
        <v>-5.0000000000000001E-3</v>
      </c>
      <c r="G98" s="174">
        <v>0</v>
      </c>
      <c r="H98" s="175"/>
      <c r="I98" s="179"/>
      <c r="J98" s="42"/>
    </row>
    <row r="99" spans="1:10" ht="27.75" customHeight="1" x14ac:dyDescent="0.25">
      <c r="A99" s="172" t="s">
        <v>451</v>
      </c>
      <c r="B99" s="25"/>
      <c r="C99" s="181">
        <v>8</v>
      </c>
      <c r="D99" s="140">
        <v>-0.42399999999999999</v>
      </c>
      <c r="E99" s="141">
        <v>-7.2999999999999995E-2</v>
      </c>
      <c r="F99" s="142">
        <v>-6.0000000000000001E-3</v>
      </c>
      <c r="G99" s="174">
        <v>0</v>
      </c>
      <c r="H99" s="175"/>
      <c r="I99" s="179"/>
      <c r="J99" s="42"/>
    </row>
    <row r="100" spans="1:10" ht="27.75" customHeight="1" x14ac:dyDescent="0.25">
      <c r="A100" s="172" t="s">
        <v>452</v>
      </c>
      <c r="B100" s="25"/>
      <c r="C100" s="181">
        <v>0</v>
      </c>
      <c r="D100" s="140">
        <v>-0.38600000000000001</v>
      </c>
      <c r="E100" s="141">
        <v>-6.7000000000000004E-2</v>
      </c>
      <c r="F100" s="142">
        <v>-5.0000000000000001E-3</v>
      </c>
      <c r="G100" s="174">
        <v>0</v>
      </c>
      <c r="H100" s="175"/>
      <c r="I100" s="179"/>
      <c r="J100" s="41">
        <v>1.2E-2</v>
      </c>
    </row>
    <row r="101" spans="1:10" ht="27.75" customHeight="1" x14ac:dyDescent="0.25">
      <c r="A101" s="172" t="s">
        <v>453</v>
      </c>
      <c r="B101" s="25"/>
      <c r="C101" s="181">
        <v>0</v>
      </c>
      <c r="D101" s="140">
        <v>-0.42399999999999999</v>
      </c>
      <c r="E101" s="141">
        <v>-7.2999999999999995E-2</v>
      </c>
      <c r="F101" s="142">
        <v>-6.0000000000000001E-3</v>
      </c>
      <c r="G101" s="174">
        <v>0</v>
      </c>
      <c r="H101" s="175"/>
      <c r="I101" s="179"/>
      <c r="J101" s="41">
        <v>1.4E-2</v>
      </c>
    </row>
    <row r="102" spans="1:10" ht="27.75" customHeight="1" x14ac:dyDescent="0.25">
      <c r="A102" s="172" t="s">
        <v>454</v>
      </c>
      <c r="B102" s="25"/>
      <c r="C102" s="181">
        <v>0</v>
      </c>
      <c r="D102" s="140">
        <v>-0.52900000000000003</v>
      </c>
      <c r="E102" s="141">
        <v>-8.5000000000000006E-2</v>
      </c>
      <c r="F102" s="142">
        <v>-7.0000000000000001E-3</v>
      </c>
      <c r="G102" s="174">
        <v>27.13</v>
      </c>
      <c r="H102" s="175"/>
      <c r="I102" s="179"/>
      <c r="J102" s="41">
        <v>1.9E-2</v>
      </c>
    </row>
    <row r="103" spans="1:10" ht="27.75" customHeight="1" x14ac:dyDescent="0.25">
      <c r="A103" s="172" t="s">
        <v>455</v>
      </c>
      <c r="B103" s="25"/>
      <c r="C103" s="181" t="s">
        <v>204</v>
      </c>
      <c r="D103" s="140">
        <v>0.155</v>
      </c>
      <c r="E103" s="141">
        <v>5.0999999999999997E-2</v>
      </c>
      <c r="F103" s="142">
        <v>3.1E-2</v>
      </c>
      <c r="G103" s="174">
        <v>0.34</v>
      </c>
      <c r="H103" s="175"/>
      <c r="I103" s="179"/>
      <c r="J103" s="42"/>
    </row>
    <row r="104" spans="1:10" ht="27.75" customHeight="1" x14ac:dyDescent="0.25">
      <c r="A104" s="172" t="s">
        <v>456</v>
      </c>
      <c r="B104" s="25"/>
      <c r="C104" s="181">
        <v>2</v>
      </c>
      <c r="D104" s="140">
        <v>0.155</v>
      </c>
      <c r="E104" s="141">
        <v>5.0999999999999997E-2</v>
      </c>
      <c r="F104" s="142">
        <v>3.1E-2</v>
      </c>
      <c r="G104" s="175"/>
      <c r="H104" s="175"/>
      <c r="I104" s="179"/>
      <c r="J104" s="42"/>
    </row>
    <row r="105" spans="1:10" ht="27.75" customHeight="1" x14ac:dyDescent="0.25">
      <c r="A105" s="172" t="s">
        <v>457</v>
      </c>
      <c r="B105" s="25"/>
      <c r="C105" s="181" t="s">
        <v>205</v>
      </c>
      <c r="D105" s="140">
        <v>0.17100000000000001</v>
      </c>
      <c r="E105" s="141">
        <v>5.3999999999999999E-2</v>
      </c>
      <c r="F105" s="142">
        <v>3.1E-2</v>
      </c>
      <c r="G105" s="174">
        <v>0.34</v>
      </c>
      <c r="H105" s="175"/>
      <c r="I105" s="179"/>
      <c r="J105" s="42"/>
    </row>
    <row r="106" spans="1:10" ht="27.75" customHeight="1" x14ac:dyDescent="0.25">
      <c r="A106" s="172" t="s">
        <v>458</v>
      </c>
      <c r="B106" s="25"/>
      <c r="C106" s="181">
        <v>4</v>
      </c>
      <c r="D106" s="140">
        <v>0.17100000000000001</v>
      </c>
      <c r="E106" s="141">
        <v>5.3999999999999999E-2</v>
      </c>
      <c r="F106" s="142">
        <v>3.1E-2</v>
      </c>
      <c r="G106" s="175"/>
      <c r="H106" s="175"/>
      <c r="I106" s="179"/>
      <c r="J106" s="42"/>
    </row>
    <row r="107" spans="1:10" ht="27.75" customHeight="1" x14ac:dyDescent="0.25">
      <c r="A107" s="172" t="s">
        <v>459</v>
      </c>
      <c r="B107" s="25"/>
      <c r="C107" s="181">
        <v>0</v>
      </c>
      <c r="D107" s="140">
        <v>0.14099999999999999</v>
      </c>
      <c r="E107" s="141">
        <v>4.8000000000000001E-2</v>
      </c>
      <c r="F107" s="142">
        <v>3.1E-2</v>
      </c>
      <c r="G107" s="174">
        <v>0.56000000000000005</v>
      </c>
      <c r="H107" s="174">
        <v>0.04</v>
      </c>
      <c r="I107" s="180">
        <v>7.0000000000000007E-2</v>
      </c>
      <c r="J107" s="41">
        <v>4.0000000000000001E-3</v>
      </c>
    </row>
    <row r="108" spans="1:10" ht="27.75" customHeight="1" x14ac:dyDescent="0.25">
      <c r="A108" s="172" t="s">
        <v>460</v>
      </c>
      <c r="B108" s="25"/>
      <c r="C108" s="181">
        <v>0</v>
      </c>
      <c r="D108" s="140">
        <v>0.17399999999999999</v>
      </c>
      <c r="E108" s="141">
        <v>6.9000000000000006E-2</v>
      </c>
      <c r="F108" s="142">
        <v>0.05</v>
      </c>
      <c r="G108" s="174">
        <v>0.83</v>
      </c>
      <c r="H108" s="174">
        <v>7.0000000000000007E-2</v>
      </c>
      <c r="I108" s="180">
        <v>0.11</v>
      </c>
      <c r="J108" s="41">
        <v>4.0000000000000001E-3</v>
      </c>
    </row>
    <row r="109" spans="1:10" ht="27.75" customHeight="1" x14ac:dyDescent="0.25">
      <c r="A109" s="172" t="s">
        <v>461</v>
      </c>
      <c r="B109" s="25"/>
      <c r="C109" s="181">
        <v>0</v>
      </c>
      <c r="D109" s="140">
        <v>0.17100000000000001</v>
      </c>
      <c r="E109" s="141">
        <v>7.5999999999999998E-2</v>
      </c>
      <c r="F109" s="142">
        <v>6.0999999999999999E-2</v>
      </c>
      <c r="G109" s="174">
        <v>10.48</v>
      </c>
      <c r="H109" s="174">
        <v>0.11</v>
      </c>
      <c r="I109" s="180">
        <v>0.17</v>
      </c>
      <c r="J109" s="41">
        <v>3.0000000000000001E-3</v>
      </c>
    </row>
    <row r="110" spans="1:10" ht="27.75" customHeight="1" x14ac:dyDescent="0.25">
      <c r="A110" s="172" t="s">
        <v>462</v>
      </c>
      <c r="B110" s="25"/>
      <c r="C110" s="181">
        <v>0</v>
      </c>
      <c r="D110" s="284">
        <v>0.112</v>
      </c>
      <c r="E110" s="285">
        <v>1.9E-2</v>
      </c>
      <c r="F110" s="286">
        <v>2E-3</v>
      </c>
      <c r="G110" s="174">
        <v>0.56000000000000005</v>
      </c>
      <c r="H110" s="174">
        <v>0.04</v>
      </c>
      <c r="I110" s="180">
        <v>7.0000000000000007E-2</v>
      </c>
      <c r="J110" s="41">
        <v>4.0000000000000001E-3</v>
      </c>
    </row>
    <row r="111" spans="1:10" ht="27.75" customHeight="1" x14ac:dyDescent="0.25">
      <c r="A111" s="172" t="s">
        <v>463</v>
      </c>
      <c r="B111" s="25"/>
      <c r="C111" s="181">
        <v>0</v>
      </c>
      <c r="D111" s="284">
        <v>0.126</v>
      </c>
      <c r="E111" s="285">
        <v>0.02</v>
      </c>
      <c r="F111" s="286">
        <v>2E-3</v>
      </c>
      <c r="G111" s="174">
        <v>0.83</v>
      </c>
      <c r="H111" s="174">
        <v>7.0000000000000007E-2</v>
      </c>
      <c r="I111" s="180">
        <v>0.11</v>
      </c>
      <c r="J111" s="41">
        <v>4.0000000000000001E-3</v>
      </c>
    </row>
    <row r="112" spans="1:10" ht="27.75" customHeight="1" x14ac:dyDescent="0.25">
      <c r="A112" s="172" t="s">
        <v>464</v>
      </c>
      <c r="B112" s="25"/>
      <c r="C112" s="181">
        <v>0</v>
      </c>
      <c r="D112" s="284">
        <v>0.111</v>
      </c>
      <c r="E112" s="285">
        <v>1.7000000000000001E-2</v>
      </c>
      <c r="F112" s="286">
        <v>1E-3</v>
      </c>
      <c r="G112" s="174">
        <v>10.48</v>
      </c>
      <c r="H112" s="174">
        <v>0.11</v>
      </c>
      <c r="I112" s="180">
        <v>0.17</v>
      </c>
      <c r="J112" s="41">
        <v>3.0000000000000001E-3</v>
      </c>
    </row>
    <row r="113" spans="1:10" ht="27.75" customHeight="1" x14ac:dyDescent="0.25">
      <c r="A113" s="172" t="s">
        <v>465</v>
      </c>
      <c r="B113" s="25"/>
      <c r="C113" s="181" t="s">
        <v>213</v>
      </c>
      <c r="D113" s="143">
        <v>0.32500000000000001</v>
      </c>
      <c r="E113" s="144">
        <v>4.7E-2</v>
      </c>
      <c r="F113" s="142">
        <v>3.1E-2</v>
      </c>
      <c r="G113" s="175"/>
      <c r="H113" s="175"/>
      <c r="I113" s="179"/>
      <c r="J113" s="42"/>
    </row>
    <row r="114" spans="1:10" ht="27.75" customHeight="1" x14ac:dyDescent="0.25">
      <c r="A114" s="172" t="s">
        <v>466</v>
      </c>
      <c r="B114" s="25"/>
      <c r="C114" s="181">
        <v>8</v>
      </c>
      <c r="D114" s="140">
        <v>-0.158</v>
      </c>
      <c r="E114" s="141">
        <v>-2.7E-2</v>
      </c>
      <c r="F114" s="142">
        <v>-2E-3</v>
      </c>
      <c r="G114" s="174">
        <v>0</v>
      </c>
      <c r="H114" s="175"/>
      <c r="I114" s="179"/>
      <c r="J114" s="42"/>
    </row>
    <row r="115" spans="1:10" ht="27.75" customHeight="1" x14ac:dyDescent="0.25">
      <c r="A115" s="172" t="s">
        <v>467</v>
      </c>
      <c r="B115" s="25"/>
      <c r="C115" s="181">
        <v>8</v>
      </c>
      <c r="D115" s="140">
        <v>-0.17299999999999999</v>
      </c>
      <c r="E115" s="141">
        <v>-0.03</v>
      </c>
      <c r="F115" s="142">
        <v>-2E-3</v>
      </c>
      <c r="G115" s="174">
        <v>0</v>
      </c>
      <c r="H115" s="175"/>
      <c r="I115" s="179"/>
      <c r="J115" s="42"/>
    </row>
    <row r="116" spans="1:10" ht="27.75" customHeight="1" x14ac:dyDescent="0.25">
      <c r="A116" s="172" t="s">
        <v>468</v>
      </c>
      <c r="B116" s="25"/>
      <c r="C116" s="181">
        <v>0</v>
      </c>
      <c r="D116" s="140">
        <v>-0.158</v>
      </c>
      <c r="E116" s="141">
        <v>-2.7E-2</v>
      </c>
      <c r="F116" s="142">
        <v>-2E-3</v>
      </c>
      <c r="G116" s="174">
        <v>0</v>
      </c>
      <c r="H116" s="175"/>
      <c r="I116" s="179"/>
      <c r="J116" s="41">
        <v>5.0000000000000001E-3</v>
      </c>
    </row>
    <row r="117" spans="1:10" ht="27.75" customHeight="1" x14ac:dyDescent="0.25">
      <c r="A117" s="172" t="s">
        <v>469</v>
      </c>
      <c r="B117" s="25"/>
      <c r="C117" s="181">
        <v>0</v>
      </c>
      <c r="D117" s="140">
        <v>-0.17299999999999999</v>
      </c>
      <c r="E117" s="141">
        <v>-0.03</v>
      </c>
      <c r="F117" s="142">
        <v>-2E-3</v>
      </c>
      <c r="G117" s="174">
        <v>0</v>
      </c>
      <c r="H117" s="175"/>
      <c r="I117" s="179"/>
      <c r="J117" s="41">
        <v>6.0000000000000001E-3</v>
      </c>
    </row>
    <row r="118" spans="1:10" ht="27.75" customHeight="1" x14ac:dyDescent="0.25">
      <c r="A118" s="172" t="s">
        <v>470</v>
      </c>
      <c r="B118" s="25"/>
      <c r="C118" s="181">
        <v>0</v>
      </c>
      <c r="D118" s="140">
        <v>-0.216</v>
      </c>
      <c r="E118" s="141">
        <v>-3.5000000000000003E-2</v>
      </c>
      <c r="F118" s="142">
        <v>-3.0000000000000001E-3</v>
      </c>
      <c r="G118" s="174">
        <v>11.09</v>
      </c>
      <c r="H118" s="175"/>
      <c r="I118" s="179"/>
      <c r="J118" s="41">
        <v>8.0000000000000002E-3</v>
      </c>
    </row>
  </sheetData>
  <mergeCells count="10">
    <mergeCell ref="H9:J9"/>
    <mergeCell ref="F6:G6"/>
    <mergeCell ref="F7:G7"/>
    <mergeCell ref="F8:G8"/>
    <mergeCell ref="F9:G9"/>
    <mergeCell ref="F5:G5"/>
    <mergeCell ref="A2:J2"/>
    <mergeCell ref="A4:D4"/>
    <mergeCell ref="F4:J4"/>
    <mergeCell ref="B8:D8"/>
  </mergeCells>
  <hyperlinks>
    <hyperlink ref="A1" location="Overview!A1" display="Back to Overview" xr:uid="{00000000-0004-0000-1A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8">
    <pageSetUpPr fitToPage="1"/>
  </sheetPr>
  <dimension ref="A1:G39"/>
  <sheetViews>
    <sheetView showGridLines="0" zoomScale="70" zoomScaleNormal="70" zoomScaleSheetLayoutView="100" workbookViewId="0">
      <selection activeCell="G3" sqref="G3"/>
    </sheetView>
  </sheetViews>
  <sheetFormatPr defaultRowHeight="12.5" x14ac:dyDescent="0.25"/>
  <cols>
    <col min="1" max="6" width="24" customWidth="1"/>
    <col min="7" max="7" width="37.54296875" customWidth="1"/>
  </cols>
  <sheetData>
    <row r="1" spans="1:7" ht="27.75" customHeight="1" x14ac:dyDescent="0.25">
      <c r="A1" s="287" t="s">
        <v>34</v>
      </c>
      <c r="C1" s="137"/>
    </row>
    <row r="2" spans="1:7" ht="44.25" customHeight="1" x14ac:dyDescent="0.25">
      <c r="A2" s="402" t="s">
        <v>478</v>
      </c>
      <c r="B2" s="403"/>
      <c r="C2" s="403"/>
      <c r="D2" s="403"/>
      <c r="E2" s="403"/>
    </row>
    <row r="3" spans="1:7" ht="47.25" customHeight="1" x14ac:dyDescent="0.25">
      <c r="A3" s="370" t="str">
        <f>Overview!B4&amp; " - Illustrative LLFs in UKPN EPN Area (GSP Group _A) for year beginning "&amp;Overview!D4</f>
        <v>Southern Electric Power Distribution plc - Illustrative LLFs in UKPN EPN Area (GSP Group _A) for year beginning 1 April 2021</v>
      </c>
      <c r="B3" s="377"/>
      <c r="C3" s="377"/>
      <c r="D3" s="377"/>
      <c r="E3" s="377"/>
      <c r="F3" s="378"/>
    </row>
    <row r="4" spans="1:7" ht="19.5" customHeight="1" x14ac:dyDescent="0.25">
      <c r="A4" s="400" t="s">
        <v>37</v>
      </c>
      <c r="B4" s="233" t="s">
        <v>479</v>
      </c>
      <c r="C4" s="233" t="s">
        <v>480</v>
      </c>
      <c r="D4" s="233" t="s">
        <v>481</v>
      </c>
      <c r="E4" s="233" t="s">
        <v>482</v>
      </c>
      <c r="F4" s="233" t="s">
        <v>483</v>
      </c>
    </row>
    <row r="5" spans="1:7" ht="30" customHeight="1" x14ac:dyDescent="0.25">
      <c r="A5" s="401"/>
      <c r="B5" s="233" t="s">
        <v>484</v>
      </c>
      <c r="C5" s="233" t="s">
        <v>485</v>
      </c>
      <c r="D5" s="233" t="s">
        <v>486</v>
      </c>
      <c r="E5" s="233" t="s">
        <v>487</v>
      </c>
      <c r="F5" s="233" t="s">
        <v>488</v>
      </c>
    </row>
    <row r="6" spans="1:7" ht="45" customHeight="1" x14ac:dyDescent="0.25">
      <c r="A6" s="292" t="s">
        <v>489</v>
      </c>
      <c r="B6" s="21" t="s">
        <v>490</v>
      </c>
      <c r="C6" s="294"/>
      <c r="D6" s="303" t="s">
        <v>491</v>
      </c>
      <c r="E6" s="294"/>
      <c r="F6" s="294"/>
    </row>
    <row r="7" spans="1:7" ht="45" customHeight="1" x14ac:dyDescent="0.25">
      <c r="A7" s="292" t="s">
        <v>492</v>
      </c>
      <c r="B7" s="294"/>
      <c r="C7" s="21" t="s">
        <v>493</v>
      </c>
      <c r="D7" s="294"/>
      <c r="E7" s="294"/>
      <c r="F7" s="294"/>
    </row>
    <row r="8" spans="1:7" ht="45" customHeight="1" x14ac:dyDescent="0.25">
      <c r="A8" s="292" t="s">
        <v>494</v>
      </c>
      <c r="B8" s="294"/>
      <c r="C8" s="294"/>
      <c r="D8" s="21" t="s">
        <v>493</v>
      </c>
      <c r="E8" s="294"/>
      <c r="F8" s="294"/>
    </row>
    <row r="9" spans="1:7" s="15" customFormat="1" ht="45" customHeight="1" x14ac:dyDescent="0.25">
      <c r="A9" s="292" t="s">
        <v>495</v>
      </c>
      <c r="B9" s="294"/>
      <c r="C9" s="294"/>
      <c r="D9" s="294"/>
      <c r="E9" s="303" t="s">
        <v>496</v>
      </c>
      <c r="F9" s="303" t="s">
        <v>497</v>
      </c>
    </row>
    <row r="10" spans="1:7" s="15" customFormat="1" ht="22.5" customHeight="1" x14ac:dyDescent="0.25">
      <c r="A10" s="292" t="s">
        <v>52</v>
      </c>
      <c r="B10" s="337" t="s">
        <v>53</v>
      </c>
      <c r="C10" s="338"/>
      <c r="D10" s="338"/>
      <c r="E10" s="338"/>
      <c r="F10" s="339"/>
    </row>
    <row r="11" spans="1:7" s="15" customFormat="1" ht="13" x14ac:dyDescent="0.25">
      <c r="A11" s="14"/>
      <c r="B11" s="13"/>
      <c r="C11" s="13"/>
      <c r="D11" s="13"/>
      <c r="E11" s="13"/>
    </row>
    <row r="12" spans="1:7" x14ac:dyDescent="0.25">
      <c r="B12" s="13"/>
      <c r="C12" s="13"/>
      <c r="D12" s="13"/>
      <c r="E12" s="13"/>
    </row>
    <row r="13" spans="1:7" ht="22.5" customHeight="1" x14ac:dyDescent="0.25">
      <c r="A13" s="330" t="s">
        <v>498</v>
      </c>
      <c r="B13" s="368"/>
      <c r="C13" s="368"/>
      <c r="D13" s="368"/>
      <c r="E13" s="368"/>
      <c r="F13" s="368"/>
      <c r="G13" s="331"/>
    </row>
    <row r="14" spans="1:7" ht="22.5" customHeight="1" x14ac:dyDescent="0.25">
      <c r="A14" s="330" t="s">
        <v>499</v>
      </c>
      <c r="B14" s="368"/>
      <c r="C14" s="368"/>
      <c r="D14" s="368"/>
      <c r="E14" s="368"/>
      <c r="F14" s="368"/>
      <c r="G14" s="331"/>
    </row>
    <row r="15" spans="1:7" ht="33" customHeight="1" x14ac:dyDescent="0.25">
      <c r="A15" s="233" t="s">
        <v>500</v>
      </c>
      <c r="B15" s="233" t="s">
        <v>479</v>
      </c>
      <c r="C15" s="233" t="s">
        <v>480</v>
      </c>
      <c r="D15" s="233" t="s">
        <v>481</v>
      </c>
      <c r="E15" s="233" t="s">
        <v>482</v>
      </c>
      <c r="F15" s="233" t="s">
        <v>483</v>
      </c>
      <c r="G15" s="233" t="s">
        <v>501</v>
      </c>
    </row>
    <row r="16" spans="1:7" ht="77.150000000000006" customHeight="1" x14ac:dyDescent="0.25">
      <c r="A16" s="1" t="s">
        <v>502</v>
      </c>
      <c r="B16" s="251">
        <v>1.1060000000000001</v>
      </c>
      <c r="C16" s="251">
        <v>1.081</v>
      </c>
      <c r="D16" s="251">
        <v>1.095</v>
      </c>
      <c r="E16" s="251">
        <v>1.085</v>
      </c>
      <c r="F16" s="251">
        <v>1.0740000000000001</v>
      </c>
      <c r="G16" s="253" t="s">
        <v>503</v>
      </c>
    </row>
    <row r="17" spans="1:7" ht="22.5" customHeight="1" x14ac:dyDescent="0.25">
      <c r="A17" s="1" t="s">
        <v>504</v>
      </c>
      <c r="B17" s="251">
        <v>1.0780000000000001</v>
      </c>
      <c r="C17" s="251">
        <v>1.0620000000000001</v>
      </c>
      <c r="D17" s="251">
        <v>1.07</v>
      </c>
      <c r="E17" s="251">
        <v>1.0640000000000001</v>
      </c>
      <c r="F17" s="251">
        <v>1.0569999999999999</v>
      </c>
      <c r="G17" s="252" t="s">
        <v>505</v>
      </c>
    </row>
    <row r="18" spans="1:7" ht="45" customHeight="1" x14ac:dyDescent="0.25">
      <c r="A18" s="1" t="s">
        <v>506</v>
      </c>
      <c r="B18" s="251">
        <v>1.0589999999999999</v>
      </c>
      <c r="C18" s="251">
        <v>1.0449999999999999</v>
      </c>
      <c r="D18" s="251">
        <v>1.0529999999999999</v>
      </c>
      <c r="E18" s="251">
        <v>1.0469999999999999</v>
      </c>
      <c r="F18" s="251">
        <v>1.04</v>
      </c>
      <c r="G18" s="253" t="s">
        <v>507</v>
      </c>
    </row>
    <row r="19" spans="1:7" ht="22.5" customHeight="1" x14ac:dyDescent="0.25">
      <c r="A19" s="1" t="s">
        <v>508</v>
      </c>
      <c r="B19" s="251">
        <v>1.06</v>
      </c>
      <c r="C19" s="251">
        <v>1.0449999999999999</v>
      </c>
      <c r="D19" s="251">
        <v>1.054</v>
      </c>
      <c r="E19" s="251">
        <v>1.0469999999999999</v>
      </c>
      <c r="F19" s="251">
        <v>1.04</v>
      </c>
      <c r="G19" s="252" t="s">
        <v>509</v>
      </c>
    </row>
    <row r="20" spans="1:7" ht="22.5" customHeight="1" x14ac:dyDescent="0.25">
      <c r="A20" s="1" t="s">
        <v>510</v>
      </c>
      <c r="B20" s="254">
        <v>1.0169999999999999</v>
      </c>
      <c r="C20" s="254">
        <v>1.014</v>
      </c>
      <c r="D20" s="254">
        <v>1.016</v>
      </c>
      <c r="E20" s="254">
        <v>1.014</v>
      </c>
      <c r="F20" s="254">
        <v>1.0129999999999999</v>
      </c>
      <c r="G20" s="12"/>
    </row>
    <row r="21" spans="1:7" ht="22.5" customHeight="1" x14ac:dyDescent="0.25">
      <c r="A21" s="1" t="s">
        <v>511</v>
      </c>
      <c r="B21" s="254">
        <v>1.004</v>
      </c>
      <c r="C21" s="254">
        <v>1.0029999999999999</v>
      </c>
      <c r="D21" s="254">
        <v>1.004</v>
      </c>
      <c r="E21" s="254">
        <v>1.0029999999999999</v>
      </c>
      <c r="F21" s="254">
        <v>1.0029999999999999</v>
      </c>
      <c r="G21" s="12"/>
    </row>
    <row r="23" spans="1:7" ht="22.5" customHeight="1" x14ac:dyDescent="0.25">
      <c r="A23" s="330" t="s">
        <v>512</v>
      </c>
      <c r="B23" s="368"/>
      <c r="C23" s="368"/>
      <c r="D23" s="368"/>
      <c r="E23" s="368"/>
      <c r="F23" s="368"/>
      <c r="G23" s="331"/>
    </row>
    <row r="24" spans="1:7" ht="22.5" customHeight="1" x14ac:dyDescent="0.25">
      <c r="A24" s="330" t="s">
        <v>513</v>
      </c>
      <c r="B24" s="368"/>
      <c r="C24" s="368"/>
      <c r="D24" s="368"/>
      <c r="E24" s="368"/>
      <c r="F24" s="368"/>
      <c r="G24" s="331"/>
    </row>
    <row r="25" spans="1:7" ht="33" customHeight="1" x14ac:dyDescent="0.25">
      <c r="A25" s="233" t="s">
        <v>514</v>
      </c>
      <c r="B25" s="233" t="s">
        <v>479</v>
      </c>
      <c r="C25" s="233" t="s">
        <v>480</v>
      </c>
      <c r="D25" s="233" t="s">
        <v>481</v>
      </c>
      <c r="E25" s="233" t="s">
        <v>482</v>
      </c>
      <c r="F25" s="233" t="s">
        <v>483</v>
      </c>
      <c r="G25" s="233" t="s">
        <v>501</v>
      </c>
    </row>
    <row r="26" spans="1:7" ht="22.5" customHeight="1" x14ac:dyDescent="0.25">
      <c r="A26" s="1"/>
      <c r="B26" s="265">
        <v>1.06</v>
      </c>
      <c r="C26" s="265">
        <v>1.0449999999999999</v>
      </c>
      <c r="D26" s="265">
        <v>1.054</v>
      </c>
      <c r="E26" s="265">
        <v>1.0469999999999999</v>
      </c>
      <c r="F26" s="265">
        <v>1.04</v>
      </c>
      <c r="G26" s="262">
        <v>590</v>
      </c>
    </row>
    <row r="27" spans="1:7" ht="22.5" customHeight="1" x14ac:dyDescent="0.25">
      <c r="A27" s="1"/>
      <c r="B27" s="265">
        <v>1.06</v>
      </c>
      <c r="C27" s="265">
        <v>1.0449999999999999</v>
      </c>
      <c r="D27" s="265">
        <v>1.054</v>
      </c>
      <c r="E27" s="265">
        <v>1.0469999999999999</v>
      </c>
      <c r="F27" s="265">
        <v>1.04</v>
      </c>
      <c r="G27" s="262">
        <v>591</v>
      </c>
    </row>
    <row r="28" spans="1:7" ht="22.5" customHeight="1" x14ac:dyDescent="0.25">
      <c r="A28" s="1"/>
      <c r="B28" s="265">
        <v>1.06</v>
      </c>
      <c r="C28" s="265">
        <v>1.0449999999999999</v>
      </c>
      <c r="D28" s="265">
        <v>1.054</v>
      </c>
      <c r="E28" s="265">
        <v>1.0469999999999999</v>
      </c>
      <c r="F28" s="265">
        <v>1.04</v>
      </c>
      <c r="G28" s="262">
        <v>593</v>
      </c>
    </row>
    <row r="29" spans="1:7" ht="22.5" customHeight="1" x14ac:dyDescent="0.25">
      <c r="A29" s="1"/>
      <c r="B29" s="265">
        <v>1.06</v>
      </c>
      <c r="C29" s="265">
        <v>1.0449999999999999</v>
      </c>
      <c r="D29" s="265">
        <v>1.054</v>
      </c>
      <c r="E29" s="265">
        <v>1.0469999999999999</v>
      </c>
      <c r="F29" s="265">
        <v>1.04</v>
      </c>
      <c r="G29" s="262">
        <v>594</v>
      </c>
    </row>
    <row r="30" spans="1:7" ht="22.5" customHeight="1" x14ac:dyDescent="0.25">
      <c r="A30" s="1"/>
      <c r="B30" s="262"/>
      <c r="C30" s="262"/>
      <c r="D30" s="262"/>
      <c r="E30" s="262"/>
      <c r="F30" s="262"/>
      <c r="G30" s="262"/>
    </row>
    <row r="32" spans="1:7" ht="22.5" customHeight="1" x14ac:dyDescent="0.25">
      <c r="A32" s="330" t="s">
        <v>512</v>
      </c>
      <c r="B32" s="368"/>
      <c r="C32" s="368"/>
      <c r="D32" s="368"/>
      <c r="E32" s="368"/>
      <c r="F32" s="368"/>
      <c r="G32" s="331"/>
    </row>
    <row r="33" spans="1:7" ht="22.5" customHeight="1" x14ac:dyDescent="0.25">
      <c r="A33" s="330" t="s">
        <v>515</v>
      </c>
      <c r="B33" s="368"/>
      <c r="C33" s="368"/>
      <c r="D33" s="368"/>
      <c r="E33" s="368"/>
      <c r="F33" s="368"/>
      <c r="G33" s="331"/>
    </row>
    <row r="34" spans="1:7" ht="33" customHeight="1" x14ac:dyDescent="0.25">
      <c r="A34" s="233" t="s">
        <v>514</v>
      </c>
      <c r="B34" s="233" t="s">
        <v>479</v>
      </c>
      <c r="C34" s="233" t="s">
        <v>480</v>
      </c>
      <c r="D34" s="233" t="s">
        <v>481</v>
      </c>
      <c r="E34" s="233" t="s">
        <v>482</v>
      </c>
      <c r="F34" s="233" t="s">
        <v>483</v>
      </c>
      <c r="G34" s="233" t="s">
        <v>501</v>
      </c>
    </row>
    <row r="35" spans="1:7" ht="22.5" customHeight="1" x14ac:dyDescent="0.25">
      <c r="A35" s="1"/>
      <c r="B35" s="12"/>
      <c r="C35" s="12"/>
      <c r="D35" s="12"/>
      <c r="E35" s="12"/>
      <c r="F35" s="12"/>
      <c r="G35" s="12"/>
    </row>
    <row r="36" spans="1:7" ht="22.5" customHeight="1" x14ac:dyDescent="0.25">
      <c r="A36" s="1"/>
      <c r="B36" s="12"/>
      <c r="C36" s="12"/>
      <c r="D36" s="12"/>
      <c r="E36" s="12"/>
      <c r="F36" s="12"/>
      <c r="G36" s="12"/>
    </row>
    <row r="37" spans="1:7" ht="22.5" customHeight="1" x14ac:dyDescent="0.25">
      <c r="A37" s="1"/>
      <c r="B37" s="12"/>
      <c r="C37" s="12"/>
      <c r="D37" s="12"/>
      <c r="E37" s="12"/>
      <c r="F37" s="12"/>
      <c r="G37" s="12"/>
    </row>
    <row r="38" spans="1:7" ht="22.5" customHeight="1" x14ac:dyDescent="0.25">
      <c r="A38" s="1"/>
      <c r="B38" s="12"/>
      <c r="C38" s="12"/>
      <c r="D38" s="12"/>
      <c r="E38" s="12"/>
      <c r="F38" s="12"/>
      <c r="G38" s="12"/>
    </row>
    <row r="39" spans="1:7" ht="22.5" customHeight="1" x14ac:dyDescent="0.25">
      <c r="A39" s="1"/>
      <c r="B39" s="12"/>
      <c r="C39" s="12"/>
      <c r="D39" s="12"/>
      <c r="E39" s="12"/>
      <c r="F39" s="12"/>
      <c r="G39" s="12"/>
    </row>
  </sheetData>
  <customSheetViews>
    <customSheetView guid="{5032A364-B81A-48DA-88DA-AB3B86B47EE9}" scale="80" fitToPage="1">
      <pageMargins left="0" right="0" top="0" bottom="0" header="0" footer="0"/>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3:F3"/>
    <mergeCell ref="A4:A5"/>
    <mergeCell ref="A2:E2"/>
    <mergeCell ref="A32:G32"/>
    <mergeCell ref="A33:G33"/>
    <mergeCell ref="B10:F10"/>
    <mergeCell ref="A14:G14"/>
    <mergeCell ref="A13:G13"/>
    <mergeCell ref="A24:G24"/>
    <mergeCell ref="A23:G23"/>
  </mergeCells>
  <phoneticPr fontId="11" type="noConversion"/>
  <hyperlinks>
    <hyperlink ref="A1" location="Overview!A1" display="Back to Overview" xr:uid="{00000000-0004-0000-1B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F42"/>
  <sheetViews>
    <sheetView showGridLines="0" zoomScale="70" zoomScaleNormal="70" zoomScaleSheetLayoutView="100" workbookViewId="0">
      <selection activeCell="F3" sqref="F3"/>
    </sheetView>
  </sheetViews>
  <sheetFormatPr defaultRowHeight="12.5" x14ac:dyDescent="0.25"/>
  <cols>
    <col min="1" max="5" width="24" customWidth="1"/>
    <col min="6" max="6" width="47" customWidth="1"/>
  </cols>
  <sheetData>
    <row r="1" spans="1:6" ht="27.75" customHeight="1" x14ac:dyDescent="0.25">
      <c r="A1" s="287" t="s">
        <v>34</v>
      </c>
      <c r="C1" s="137"/>
    </row>
    <row r="2" spans="1:6" ht="44.25" customHeight="1" x14ac:dyDescent="0.25">
      <c r="A2" s="402" t="s">
        <v>478</v>
      </c>
      <c r="B2" s="403"/>
      <c r="C2" s="403"/>
      <c r="D2" s="403"/>
      <c r="E2" s="403"/>
    </row>
    <row r="3" spans="1:6" ht="47.25" customHeight="1" x14ac:dyDescent="0.25">
      <c r="A3" s="370" t="str">
        <f>Overview!B4&amp; " - Illustrative LLFs in WPD EM Area (GSP Group _B) for year beginning "&amp;Overview!D4</f>
        <v>Southern Electric Power Distribution plc - Illustrative LLFs in WPD EM Area (GSP Group _B) for year beginning 1 April 2021</v>
      </c>
      <c r="B3" s="371"/>
      <c r="C3" s="371"/>
      <c r="D3" s="371"/>
      <c r="E3" s="372"/>
    </row>
    <row r="4" spans="1:6" ht="19.5" customHeight="1" x14ac:dyDescent="0.25">
      <c r="A4" s="400" t="s">
        <v>37</v>
      </c>
      <c r="B4" s="233" t="s">
        <v>479</v>
      </c>
      <c r="C4" s="233" t="s">
        <v>480</v>
      </c>
      <c r="D4" s="233" t="s">
        <v>481</v>
      </c>
      <c r="E4" s="233" t="s">
        <v>482</v>
      </c>
    </row>
    <row r="5" spans="1:6" ht="30" customHeight="1" x14ac:dyDescent="0.25">
      <c r="A5" s="404"/>
      <c r="B5" s="233" t="s">
        <v>484</v>
      </c>
      <c r="C5" s="233" t="s">
        <v>486</v>
      </c>
      <c r="D5" s="233" t="s">
        <v>487</v>
      </c>
      <c r="E5" s="233" t="s">
        <v>488</v>
      </c>
    </row>
    <row r="6" spans="1:6" ht="45" customHeight="1" x14ac:dyDescent="0.25">
      <c r="A6" s="80" t="s">
        <v>472</v>
      </c>
      <c r="B6" s="294"/>
      <c r="C6" s="294"/>
      <c r="D6" s="21" t="s">
        <v>516</v>
      </c>
      <c r="E6" s="21" t="s">
        <v>517</v>
      </c>
    </row>
    <row r="7" spans="1:6" ht="45" customHeight="1" x14ac:dyDescent="0.25">
      <c r="A7" s="80" t="s">
        <v>471</v>
      </c>
      <c r="B7" s="21" t="s">
        <v>518</v>
      </c>
      <c r="C7" s="232" t="s">
        <v>519</v>
      </c>
      <c r="D7" s="21" t="s">
        <v>520</v>
      </c>
      <c r="E7" s="21" t="s">
        <v>517</v>
      </c>
    </row>
    <row r="8" spans="1:6" ht="45" customHeight="1" x14ac:dyDescent="0.25">
      <c r="A8" s="80" t="s">
        <v>48</v>
      </c>
      <c r="B8" s="294"/>
      <c r="C8" s="294"/>
      <c r="D8" s="21" t="s">
        <v>516</v>
      </c>
      <c r="E8" s="21" t="s">
        <v>517</v>
      </c>
    </row>
    <row r="9" spans="1:6" s="15" customFormat="1" ht="22.5" customHeight="1" x14ac:dyDescent="0.25">
      <c r="A9" s="302" t="s">
        <v>52</v>
      </c>
      <c r="B9" s="405" t="s">
        <v>112</v>
      </c>
      <c r="C9" s="406"/>
      <c r="D9" s="406"/>
      <c r="E9" s="407"/>
      <c r="F9"/>
    </row>
    <row r="10" spans="1:6" s="15" customFormat="1" ht="15" customHeight="1" x14ac:dyDescent="0.25">
      <c r="A10"/>
      <c r="B10"/>
      <c r="C10"/>
      <c r="D10"/>
      <c r="E10"/>
      <c r="F10"/>
    </row>
    <row r="11" spans="1:6" s="15" customFormat="1" ht="13" x14ac:dyDescent="0.25">
      <c r="A11" s="14"/>
      <c r="B11" s="13"/>
      <c r="C11" s="13"/>
      <c r="D11" s="13"/>
      <c r="E11" s="13"/>
    </row>
    <row r="12" spans="1:6" x14ac:dyDescent="0.25">
      <c r="B12" s="13"/>
      <c r="C12" s="13"/>
      <c r="D12" s="13"/>
      <c r="E12" s="13"/>
    </row>
    <row r="13" spans="1:6" ht="22.5" customHeight="1" x14ac:dyDescent="0.25">
      <c r="A13" s="330" t="s">
        <v>498</v>
      </c>
      <c r="B13" s="368"/>
      <c r="C13" s="368"/>
      <c r="D13" s="368"/>
      <c r="E13" s="368"/>
      <c r="F13" s="331"/>
    </row>
    <row r="14" spans="1:6" ht="22.5" customHeight="1" x14ac:dyDescent="0.25">
      <c r="A14" s="330" t="s">
        <v>499</v>
      </c>
      <c r="B14" s="368"/>
      <c r="C14" s="368"/>
      <c r="D14" s="368"/>
      <c r="E14" s="368"/>
      <c r="F14" s="331"/>
    </row>
    <row r="15" spans="1:6" ht="33" customHeight="1" thickBot="1" x14ac:dyDescent="0.3">
      <c r="A15" s="233" t="s">
        <v>500</v>
      </c>
      <c r="B15" s="233" t="s">
        <v>479</v>
      </c>
      <c r="C15" s="233" t="s">
        <v>480</v>
      </c>
      <c r="D15" s="233" t="s">
        <v>481</v>
      </c>
      <c r="E15" s="233" t="s">
        <v>482</v>
      </c>
      <c r="F15" s="233" t="s">
        <v>501</v>
      </c>
    </row>
    <row r="16" spans="1:6" ht="56.25" customHeight="1" x14ac:dyDescent="0.25">
      <c r="A16" s="1" t="s">
        <v>502</v>
      </c>
      <c r="B16" s="255">
        <v>1.075</v>
      </c>
      <c r="C16" s="255">
        <v>1.071</v>
      </c>
      <c r="D16" s="255">
        <v>1.0660000000000001</v>
      </c>
      <c r="E16" s="255">
        <v>1.0640000000000001</v>
      </c>
      <c r="F16" s="257" t="s">
        <v>521</v>
      </c>
    </row>
    <row r="17" spans="1:6" ht="22.5" customHeight="1" x14ac:dyDescent="0.25">
      <c r="A17" s="1" t="s">
        <v>504</v>
      </c>
      <c r="B17" s="255">
        <v>1.046</v>
      </c>
      <c r="C17" s="255">
        <v>1.046</v>
      </c>
      <c r="D17" s="255">
        <v>1.0449999999999999</v>
      </c>
      <c r="E17" s="255">
        <v>1.048</v>
      </c>
      <c r="F17" s="258" t="s">
        <v>522</v>
      </c>
    </row>
    <row r="18" spans="1:6" ht="22.5" customHeight="1" x14ac:dyDescent="0.25">
      <c r="A18" s="1" t="s">
        <v>506</v>
      </c>
      <c r="B18" s="255">
        <v>1.034</v>
      </c>
      <c r="C18" s="255">
        <v>1.032</v>
      </c>
      <c r="D18" s="255">
        <v>1.0289999999999999</v>
      </c>
      <c r="E18" s="255">
        <v>1.0269999999999999</v>
      </c>
      <c r="F18" s="258" t="s">
        <v>523</v>
      </c>
    </row>
    <row r="19" spans="1:6" ht="22.5" customHeight="1" x14ac:dyDescent="0.25">
      <c r="A19" s="1" t="s">
        <v>508</v>
      </c>
      <c r="B19" s="256">
        <v>1.0189999999999999</v>
      </c>
      <c r="C19" s="256">
        <v>1.0189999999999999</v>
      </c>
      <c r="D19" s="256">
        <v>1.0189999999999999</v>
      </c>
      <c r="E19" s="256">
        <v>1.018</v>
      </c>
      <c r="F19" s="310"/>
    </row>
    <row r="20" spans="1:6" ht="22.5" customHeight="1" x14ac:dyDescent="0.25">
      <c r="A20" s="1" t="s">
        <v>8880</v>
      </c>
      <c r="B20" s="256">
        <v>1.0129999999999999</v>
      </c>
      <c r="C20" s="256">
        <v>1.0129999999999999</v>
      </c>
      <c r="D20" s="256">
        <v>1.0129999999999999</v>
      </c>
      <c r="E20" s="256">
        <v>1.012</v>
      </c>
      <c r="F20" s="310"/>
    </row>
    <row r="21" spans="1:6" ht="22.5" customHeight="1" x14ac:dyDescent="0.25">
      <c r="A21" s="1" t="s">
        <v>8881</v>
      </c>
      <c r="B21" s="256">
        <v>1.008</v>
      </c>
      <c r="C21" s="256">
        <v>1.008</v>
      </c>
      <c r="D21" s="256">
        <v>1.008</v>
      </c>
      <c r="E21" s="256">
        <v>1.0089999999999999</v>
      </c>
      <c r="F21" s="310"/>
    </row>
    <row r="22" spans="1:6" ht="22.5" customHeight="1" x14ac:dyDescent="0.25">
      <c r="A22" s="1" t="s">
        <v>8882</v>
      </c>
      <c r="B22" s="256">
        <v>1.006</v>
      </c>
      <c r="C22" s="256">
        <v>1.006</v>
      </c>
      <c r="D22" s="256">
        <v>1.0069999999999999</v>
      </c>
      <c r="E22" s="256">
        <v>1.008</v>
      </c>
      <c r="F22" s="310"/>
    </row>
    <row r="23" spans="1:6" ht="22.5" customHeight="1" x14ac:dyDescent="0.25">
      <c r="A23" s="1" t="s">
        <v>8883</v>
      </c>
      <c r="B23" s="256">
        <v>1.002</v>
      </c>
      <c r="C23" s="256">
        <v>1.002</v>
      </c>
      <c r="D23" s="256">
        <v>1.002</v>
      </c>
      <c r="E23" s="256">
        <v>1.002</v>
      </c>
      <c r="F23" s="310"/>
    </row>
    <row r="24" spans="1:6" ht="22.5" customHeight="1" x14ac:dyDescent="0.25"/>
    <row r="25" spans="1:6" ht="13" x14ac:dyDescent="0.25">
      <c r="A25" s="330" t="s">
        <v>512</v>
      </c>
      <c r="B25" s="368"/>
      <c r="C25" s="368"/>
      <c r="D25" s="368"/>
      <c r="E25" s="368"/>
      <c r="F25" s="331"/>
    </row>
    <row r="26" spans="1:6" ht="22.5" customHeight="1" x14ac:dyDescent="0.25">
      <c r="A26" s="330" t="s">
        <v>513</v>
      </c>
      <c r="B26" s="368"/>
      <c r="C26" s="368"/>
      <c r="D26" s="368"/>
      <c r="E26" s="368"/>
      <c r="F26" s="331"/>
    </row>
    <row r="27" spans="1:6" ht="22.5" customHeight="1" x14ac:dyDescent="0.25">
      <c r="A27" s="233" t="s">
        <v>514</v>
      </c>
      <c r="B27" s="233" t="s">
        <v>479</v>
      </c>
      <c r="C27" s="233" t="s">
        <v>480</v>
      </c>
      <c r="D27" s="233" t="s">
        <v>481</v>
      </c>
      <c r="E27" s="233" t="s">
        <v>482</v>
      </c>
      <c r="F27" s="233" t="s">
        <v>501</v>
      </c>
    </row>
    <row r="28" spans="1:6" ht="33" customHeight="1" x14ac:dyDescent="0.25">
      <c r="A28" s="1"/>
      <c r="B28" s="12"/>
      <c r="C28" s="12"/>
      <c r="D28" s="12"/>
      <c r="E28" s="12"/>
      <c r="F28" s="12"/>
    </row>
    <row r="29" spans="1:6" ht="22.5" customHeight="1" x14ac:dyDescent="0.25">
      <c r="A29" s="1"/>
      <c r="B29" s="12"/>
      <c r="C29" s="12"/>
      <c r="D29" s="12"/>
      <c r="E29" s="12"/>
      <c r="F29" s="12"/>
    </row>
    <row r="30" spans="1:6" ht="22.5" customHeight="1" x14ac:dyDescent="0.25">
      <c r="A30" s="1"/>
      <c r="B30" s="12"/>
      <c r="C30" s="12"/>
      <c r="D30" s="12"/>
      <c r="E30" s="12"/>
      <c r="F30" s="12"/>
    </row>
    <row r="31" spans="1:6" ht="22.5" customHeight="1" x14ac:dyDescent="0.25">
      <c r="A31" s="1"/>
      <c r="B31" s="12"/>
      <c r="C31" s="12"/>
      <c r="D31" s="12"/>
      <c r="E31" s="12"/>
      <c r="F31" s="12"/>
    </row>
    <row r="32" spans="1:6" ht="22.5" customHeight="1" x14ac:dyDescent="0.25">
      <c r="A32" s="1"/>
      <c r="B32" s="12"/>
      <c r="C32" s="12"/>
      <c r="D32" s="12"/>
      <c r="E32" s="12"/>
      <c r="F32" s="12"/>
    </row>
    <row r="33" spans="1:6" ht="22.5" customHeight="1" x14ac:dyDescent="0.25"/>
    <row r="34" spans="1:6" ht="13" x14ac:dyDescent="0.25">
      <c r="A34" s="330" t="s">
        <v>512</v>
      </c>
      <c r="B34" s="368"/>
      <c r="C34" s="368"/>
      <c r="D34" s="368"/>
      <c r="E34" s="368"/>
      <c r="F34" s="331"/>
    </row>
    <row r="35" spans="1:6" ht="22.5" customHeight="1" x14ac:dyDescent="0.25">
      <c r="A35" s="330" t="s">
        <v>515</v>
      </c>
      <c r="B35" s="368"/>
      <c r="C35" s="368"/>
      <c r="D35" s="368"/>
      <c r="E35" s="368"/>
      <c r="F35" s="331"/>
    </row>
    <row r="36" spans="1:6" ht="22.5" customHeight="1" x14ac:dyDescent="0.25">
      <c r="A36" s="233" t="s">
        <v>514</v>
      </c>
      <c r="B36" s="233" t="s">
        <v>479</v>
      </c>
      <c r="C36" s="233" t="s">
        <v>480</v>
      </c>
      <c r="D36" s="233" t="s">
        <v>481</v>
      </c>
      <c r="E36" s="233" t="s">
        <v>482</v>
      </c>
      <c r="F36" s="233" t="s">
        <v>501</v>
      </c>
    </row>
    <row r="37" spans="1:6" ht="33" customHeight="1" x14ac:dyDescent="0.25">
      <c r="A37" s="1"/>
      <c r="B37" s="12"/>
      <c r="C37" s="12"/>
      <c r="D37" s="12"/>
      <c r="E37" s="12"/>
      <c r="F37" s="12"/>
    </row>
    <row r="38" spans="1:6" ht="22.5" customHeight="1" x14ac:dyDescent="0.25">
      <c r="A38" s="1"/>
      <c r="B38" s="12"/>
      <c r="C38" s="12"/>
      <c r="D38" s="12"/>
      <c r="E38" s="12"/>
      <c r="F38" s="12"/>
    </row>
    <row r="39" spans="1:6" ht="22.5" customHeight="1" x14ac:dyDescent="0.25">
      <c r="A39" s="1"/>
      <c r="B39" s="12"/>
      <c r="C39" s="12"/>
      <c r="D39" s="12"/>
      <c r="E39" s="12"/>
      <c r="F39" s="12"/>
    </row>
    <row r="40" spans="1:6" ht="22.5" customHeight="1" x14ac:dyDescent="0.25">
      <c r="A40" s="1"/>
      <c r="B40" s="12"/>
      <c r="C40" s="12"/>
      <c r="D40" s="12"/>
      <c r="E40" s="12"/>
      <c r="F40" s="12"/>
    </row>
    <row r="41" spans="1:6" ht="22.5" customHeight="1" x14ac:dyDescent="0.25">
      <c r="A41" s="1"/>
      <c r="B41" s="12"/>
      <c r="C41" s="12"/>
      <c r="D41" s="12"/>
      <c r="E41" s="12"/>
      <c r="F41" s="12"/>
    </row>
    <row r="42" spans="1:6" ht="22.5" customHeight="1" x14ac:dyDescent="0.25"/>
  </sheetData>
  <mergeCells count="10">
    <mergeCell ref="A25:F25"/>
    <mergeCell ref="A26:F26"/>
    <mergeCell ref="A34:F34"/>
    <mergeCell ref="A35:F35"/>
    <mergeCell ref="A2:E2"/>
    <mergeCell ref="A4:A5"/>
    <mergeCell ref="A13:F13"/>
    <mergeCell ref="A14:F14"/>
    <mergeCell ref="A3:E3"/>
    <mergeCell ref="B9:E9"/>
  </mergeCells>
  <hyperlinks>
    <hyperlink ref="A1" location="Overview!A1" display="Back to Overview" xr:uid="{00000000-0004-0000-1C00-000000000000}"/>
    <hyperlink ref="A3" location="Overview!A1" display="Back to Overview" xr:uid="{249EAF97-DBF6-4AC0-8C27-AB1B6E4A2E16}"/>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41"/>
  <sheetViews>
    <sheetView showGridLines="0" zoomScale="70" zoomScaleNormal="70" zoomScaleSheetLayoutView="100" workbookViewId="0">
      <selection activeCell="G3" sqref="G3"/>
    </sheetView>
  </sheetViews>
  <sheetFormatPr defaultRowHeight="12.5" x14ac:dyDescent="0.25"/>
  <cols>
    <col min="1" max="6" width="24" customWidth="1"/>
    <col min="7" max="7" width="43.54296875" customWidth="1"/>
  </cols>
  <sheetData>
    <row r="1" spans="1:7" ht="27.75" customHeight="1" x14ac:dyDescent="0.25">
      <c r="A1" s="287" t="s">
        <v>34</v>
      </c>
      <c r="C1" s="137"/>
    </row>
    <row r="2" spans="1:7" ht="44.25" customHeight="1" x14ac:dyDescent="0.25">
      <c r="A2" s="402" t="s">
        <v>478</v>
      </c>
      <c r="B2" s="403"/>
      <c r="C2" s="403"/>
      <c r="D2" s="403"/>
      <c r="E2" s="403"/>
    </row>
    <row r="3" spans="1:7" ht="47.25" customHeight="1" x14ac:dyDescent="0.25">
      <c r="A3" s="370" t="str">
        <f>Overview!B4&amp; " - Illustrative LLFs in UKPN LPN Area (GSP Group _C) for year beginning "&amp;Overview!D4</f>
        <v>Southern Electric Power Distribution plc - Illustrative LLFs in UKPN LPN Area (GSP Group _C) for year beginning 1 April 2021</v>
      </c>
      <c r="B3" s="377"/>
      <c r="C3" s="377"/>
      <c r="D3" s="377"/>
      <c r="E3" s="377"/>
      <c r="F3" s="378"/>
    </row>
    <row r="4" spans="1:7" ht="19.5" customHeight="1" x14ac:dyDescent="0.25">
      <c r="A4" s="400" t="s">
        <v>37</v>
      </c>
      <c r="B4" s="233" t="s">
        <v>479</v>
      </c>
      <c r="C4" s="233" t="s">
        <v>480</v>
      </c>
      <c r="D4" s="233" t="s">
        <v>481</v>
      </c>
      <c r="E4" s="233" t="s">
        <v>482</v>
      </c>
      <c r="F4" s="233" t="s">
        <v>483</v>
      </c>
    </row>
    <row r="5" spans="1:7" ht="30" customHeight="1" x14ac:dyDescent="0.25">
      <c r="A5" s="401"/>
      <c r="B5" s="233" t="s">
        <v>484</v>
      </c>
      <c r="C5" s="233" t="s">
        <v>485</v>
      </c>
      <c r="D5" s="233" t="s">
        <v>486</v>
      </c>
      <c r="E5" s="233" t="s">
        <v>487</v>
      </c>
      <c r="F5" s="233" t="s">
        <v>488</v>
      </c>
    </row>
    <row r="6" spans="1:7" ht="45" customHeight="1" x14ac:dyDescent="0.25">
      <c r="A6" s="296" t="s">
        <v>489</v>
      </c>
      <c r="B6" s="21" t="s">
        <v>490</v>
      </c>
      <c r="C6" s="294"/>
      <c r="D6" s="303" t="s">
        <v>491</v>
      </c>
      <c r="E6" s="294"/>
      <c r="F6" s="294"/>
    </row>
    <row r="7" spans="1:7" ht="45" customHeight="1" x14ac:dyDescent="0.25">
      <c r="A7" s="296" t="s">
        <v>492</v>
      </c>
      <c r="B7" s="294"/>
      <c r="C7" s="21" t="s">
        <v>493</v>
      </c>
      <c r="D7" s="294"/>
      <c r="E7" s="294"/>
      <c r="F7" s="294"/>
    </row>
    <row r="8" spans="1:7" ht="45" customHeight="1" x14ac:dyDescent="0.25">
      <c r="A8" s="296" t="s">
        <v>494</v>
      </c>
      <c r="B8" s="294"/>
      <c r="C8" s="294"/>
      <c r="D8" s="21" t="s">
        <v>493</v>
      </c>
      <c r="E8" s="294"/>
      <c r="F8" s="294"/>
    </row>
    <row r="9" spans="1:7" s="15" customFormat="1" ht="45" customHeight="1" x14ac:dyDescent="0.25">
      <c r="A9" s="296" t="s">
        <v>495</v>
      </c>
      <c r="B9" s="294"/>
      <c r="C9" s="294"/>
      <c r="D9" s="294"/>
      <c r="E9" s="303" t="s">
        <v>496</v>
      </c>
      <c r="F9" s="303" t="s">
        <v>497</v>
      </c>
    </row>
    <row r="10" spans="1:7" s="15" customFormat="1" ht="22.5" customHeight="1" x14ac:dyDescent="0.25">
      <c r="A10" s="296" t="s">
        <v>52</v>
      </c>
      <c r="B10" s="337" t="s">
        <v>53</v>
      </c>
      <c r="C10" s="338"/>
      <c r="D10" s="338"/>
      <c r="E10" s="338"/>
      <c r="F10" s="339"/>
    </row>
    <row r="11" spans="1:7" s="15" customFormat="1" ht="13" x14ac:dyDescent="0.25">
      <c r="A11" s="14"/>
      <c r="B11" s="13"/>
      <c r="C11" s="13"/>
      <c r="D11" s="13"/>
      <c r="E11" s="13"/>
    </row>
    <row r="12" spans="1:7" x14ac:dyDescent="0.25">
      <c r="B12" s="13"/>
      <c r="C12" s="13"/>
      <c r="D12" s="13"/>
      <c r="E12" s="13"/>
    </row>
    <row r="13" spans="1:7" ht="22.5" customHeight="1" x14ac:dyDescent="0.25">
      <c r="A13" s="330" t="s">
        <v>498</v>
      </c>
      <c r="B13" s="368"/>
      <c r="C13" s="368"/>
      <c r="D13" s="368"/>
      <c r="E13" s="368"/>
      <c r="F13" s="368"/>
      <c r="G13" s="331"/>
    </row>
    <row r="14" spans="1:7" ht="22.5" customHeight="1" x14ac:dyDescent="0.25">
      <c r="A14" s="330" t="s">
        <v>499</v>
      </c>
      <c r="B14" s="368"/>
      <c r="C14" s="368"/>
      <c r="D14" s="368"/>
      <c r="E14" s="368"/>
      <c r="F14" s="368"/>
      <c r="G14" s="331"/>
    </row>
    <row r="15" spans="1:7" ht="33" customHeight="1" x14ac:dyDescent="0.25">
      <c r="A15" s="233" t="s">
        <v>500</v>
      </c>
      <c r="B15" s="233" t="s">
        <v>479</v>
      </c>
      <c r="C15" s="233" t="s">
        <v>480</v>
      </c>
      <c r="D15" s="233" t="s">
        <v>481</v>
      </c>
      <c r="E15" s="233" t="s">
        <v>482</v>
      </c>
      <c r="F15" s="233" t="s">
        <v>483</v>
      </c>
      <c r="G15" s="233" t="s">
        <v>501</v>
      </c>
    </row>
    <row r="16" spans="1:7" ht="77.150000000000006" customHeight="1" x14ac:dyDescent="0.25">
      <c r="A16" s="1" t="s">
        <v>502</v>
      </c>
      <c r="B16" s="259">
        <v>1.099</v>
      </c>
      <c r="C16" s="259">
        <v>1.0820000000000001</v>
      </c>
      <c r="D16" s="259">
        <v>1.0920000000000001</v>
      </c>
      <c r="E16" s="259">
        <v>1.08</v>
      </c>
      <c r="F16" s="259">
        <v>1.0649999999999999</v>
      </c>
      <c r="G16" s="1" t="s">
        <v>524</v>
      </c>
    </row>
    <row r="17" spans="1:7" ht="40.5" customHeight="1" x14ac:dyDescent="0.25">
      <c r="A17" s="1" t="s">
        <v>504</v>
      </c>
      <c r="B17" s="259">
        <v>1.0629999999999999</v>
      </c>
      <c r="C17" s="259">
        <v>1.054</v>
      </c>
      <c r="D17" s="259">
        <v>1.0589999999999999</v>
      </c>
      <c r="E17" s="259">
        <v>1.052</v>
      </c>
      <c r="F17" s="259">
        <v>1.044</v>
      </c>
      <c r="G17" s="1" t="s">
        <v>525</v>
      </c>
    </row>
    <row r="18" spans="1:7" ht="42.65" customHeight="1" x14ac:dyDescent="0.25">
      <c r="A18" s="1" t="s">
        <v>506</v>
      </c>
      <c r="B18" s="259">
        <v>1.038</v>
      </c>
      <c r="C18" s="259">
        <v>1.034</v>
      </c>
      <c r="D18" s="259">
        <v>1.036</v>
      </c>
      <c r="E18" s="259">
        <v>1.032</v>
      </c>
      <c r="F18" s="259">
        <v>1.026</v>
      </c>
      <c r="G18" s="260" t="s">
        <v>526</v>
      </c>
    </row>
    <row r="19" spans="1:7" ht="22.5" customHeight="1" x14ac:dyDescent="0.25">
      <c r="A19" s="1" t="s">
        <v>508</v>
      </c>
      <c r="B19" s="261">
        <v>1.032</v>
      </c>
      <c r="C19" s="261">
        <v>1.0289999999999999</v>
      </c>
      <c r="D19" s="261">
        <v>1.0309999999999999</v>
      </c>
      <c r="E19" s="261">
        <v>1.0289999999999999</v>
      </c>
      <c r="F19" s="261">
        <v>1.026</v>
      </c>
      <c r="G19" s="1"/>
    </row>
    <row r="20" spans="1:7" ht="22.5" customHeight="1" x14ac:dyDescent="0.25">
      <c r="A20" s="1" t="s">
        <v>510</v>
      </c>
      <c r="B20" s="261">
        <v>1.0229999999999999</v>
      </c>
      <c r="C20" s="261">
        <v>1.0209999999999999</v>
      </c>
      <c r="D20" s="261">
        <v>1.0229999999999999</v>
      </c>
      <c r="E20" s="261">
        <v>1.0209999999999999</v>
      </c>
      <c r="F20" s="261">
        <v>1.018</v>
      </c>
      <c r="G20" s="1"/>
    </row>
    <row r="21" spans="1:7" ht="22.5" customHeight="1" x14ac:dyDescent="0.25">
      <c r="A21" s="1" t="s">
        <v>511</v>
      </c>
      <c r="B21" s="261">
        <v>1.0029999999999999</v>
      </c>
      <c r="C21" s="261">
        <v>1.002</v>
      </c>
      <c r="D21" s="261">
        <v>1.002</v>
      </c>
      <c r="E21" s="261">
        <v>1.002</v>
      </c>
      <c r="F21" s="261">
        <v>1.002</v>
      </c>
      <c r="G21" s="1"/>
    </row>
    <row r="22" spans="1:7" ht="22.5" customHeight="1" x14ac:dyDescent="0.25"/>
    <row r="23" spans="1:7" ht="22.5" customHeight="1" x14ac:dyDescent="0.25">
      <c r="A23" s="330" t="s">
        <v>512</v>
      </c>
      <c r="B23" s="368"/>
      <c r="C23" s="368"/>
      <c r="D23" s="368"/>
      <c r="E23" s="368"/>
      <c r="F23" s="368"/>
      <c r="G23" s="331"/>
    </row>
    <row r="24" spans="1:7" ht="13" x14ac:dyDescent="0.25">
      <c r="A24" s="330" t="s">
        <v>513</v>
      </c>
      <c r="B24" s="368"/>
      <c r="C24" s="368"/>
      <c r="D24" s="368"/>
      <c r="E24" s="368"/>
      <c r="F24" s="368"/>
      <c r="G24" s="331"/>
    </row>
    <row r="25" spans="1:7" ht="22.5" customHeight="1" x14ac:dyDescent="0.25">
      <c r="A25" s="233" t="s">
        <v>514</v>
      </c>
      <c r="B25" s="233" t="s">
        <v>479</v>
      </c>
      <c r="C25" s="233" t="s">
        <v>480</v>
      </c>
      <c r="D25" s="233" t="s">
        <v>481</v>
      </c>
      <c r="E25" s="233" t="s">
        <v>482</v>
      </c>
      <c r="F25" s="233" t="s">
        <v>483</v>
      </c>
      <c r="G25" s="233" t="s">
        <v>501</v>
      </c>
    </row>
    <row r="26" spans="1:7" ht="22.5" customHeight="1" x14ac:dyDescent="0.25">
      <c r="A26" s="1"/>
      <c r="B26" s="12"/>
      <c r="C26" s="12"/>
      <c r="D26" s="12"/>
      <c r="E26" s="12"/>
      <c r="F26" s="12"/>
      <c r="G26" s="12"/>
    </row>
    <row r="27" spans="1:7" ht="33" customHeight="1" x14ac:dyDescent="0.25">
      <c r="A27" s="1"/>
      <c r="B27" s="12"/>
      <c r="C27" s="12"/>
      <c r="D27" s="12"/>
      <c r="E27" s="12"/>
      <c r="F27" s="12"/>
      <c r="G27" s="12"/>
    </row>
    <row r="28" spans="1:7" ht="22.5" customHeight="1" x14ac:dyDescent="0.25">
      <c r="A28" s="1"/>
      <c r="B28" s="12"/>
      <c r="C28" s="12"/>
      <c r="D28" s="12"/>
      <c r="E28" s="12"/>
      <c r="F28" s="12"/>
      <c r="G28" s="12"/>
    </row>
    <row r="29" spans="1:7" ht="22.5" customHeight="1" x14ac:dyDescent="0.25">
      <c r="A29" s="1"/>
      <c r="B29" s="12"/>
      <c r="C29" s="12"/>
      <c r="D29" s="12"/>
      <c r="E29" s="12"/>
      <c r="F29" s="12"/>
      <c r="G29" s="12"/>
    </row>
    <row r="30" spans="1:7" ht="22.5" customHeight="1" x14ac:dyDescent="0.25">
      <c r="A30" s="1"/>
      <c r="B30" s="12"/>
      <c r="C30" s="12"/>
      <c r="D30" s="12"/>
      <c r="E30" s="12"/>
      <c r="F30" s="12"/>
      <c r="G30" s="12"/>
    </row>
    <row r="31" spans="1:7" ht="22.5" customHeight="1" x14ac:dyDescent="0.25"/>
    <row r="32" spans="1:7" ht="22.5" customHeight="1" x14ac:dyDescent="0.25">
      <c r="A32" s="330" t="s">
        <v>512</v>
      </c>
      <c r="B32" s="368"/>
      <c r="C32" s="368"/>
      <c r="D32" s="368"/>
      <c r="E32" s="368"/>
      <c r="F32" s="368"/>
      <c r="G32" s="331"/>
    </row>
    <row r="33" spans="1:7" ht="13" x14ac:dyDescent="0.25">
      <c r="A33" s="330" t="s">
        <v>515</v>
      </c>
      <c r="B33" s="368"/>
      <c r="C33" s="368"/>
      <c r="D33" s="368"/>
      <c r="E33" s="368"/>
      <c r="F33" s="368"/>
      <c r="G33" s="331"/>
    </row>
    <row r="34" spans="1:7" ht="22.5" customHeight="1" x14ac:dyDescent="0.25">
      <c r="A34" s="233" t="s">
        <v>514</v>
      </c>
      <c r="B34" s="233" t="s">
        <v>479</v>
      </c>
      <c r="C34" s="233" t="s">
        <v>480</v>
      </c>
      <c r="D34" s="233" t="s">
        <v>481</v>
      </c>
      <c r="E34" s="233" t="s">
        <v>482</v>
      </c>
      <c r="F34" s="233" t="s">
        <v>483</v>
      </c>
      <c r="G34" s="233" t="s">
        <v>501</v>
      </c>
    </row>
    <row r="35" spans="1:7" ht="22.5" customHeight="1" x14ac:dyDescent="0.25">
      <c r="A35" s="1"/>
      <c r="B35" s="12"/>
      <c r="C35" s="12"/>
      <c r="D35" s="12"/>
      <c r="E35" s="12"/>
      <c r="F35" s="12"/>
      <c r="G35" s="12"/>
    </row>
    <row r="36" spans="1:7" ht="33" customHeight="1" x14ac:dyDescent="0.25">
      <c r="A36" s="1"/>
      <c r="B36" s="12"/>
      <c r="C36" s="12"/>
      <c r="D36" s="12"/>
      <c r="E36" s="12"/>
      <c r="F36" s="12"/>
      <c r="G36" s="12"/>
    </row>
    <row r="37" spans="1:7" ht="22.5" customHeight="1" x14ac:dyDescent="0.25">
      <c r="A37" s="1"/>
      <c r="B37" s="12"/>
      <c r="C37" s="12"/>
      <c r="D37" s="12"/>
      <c r="E37" s="12"/>
      <c r="F37" s="12"/>
      <c r="G37" s="12"/>
    </row>
    <row r="38" spans="1:7" ht="22.5" customHeight="1" x14ac:dyDescent="0.25">
      <c r="A38" s="1"/>
      <c r="B38" s="12"/>
      <c r="C38" s="12"/>
      <c r="D38" s="12"/>
      <c r="E38" s="12"/>
      <c r="F38" s="12"/>
      <c r="G38" s="12"/>
    </row>
    <row r="39" spans="1:7" ht="22.5" customHeight="1" x14ac:dyDescent="0.25">
      <c r="A39" s="1"/>
      <c r="B39" s="12"/>
      <c r="C39" s="12"/>
      <c r="D39" s="12"/>
      <c r="E39" s="12"/>
      <c r="F39" s="12"/>
      <c r="G39" s="12"/>
    </row>
    <row r="40" spans="1:7" ht="22.5" customHeight="1" x14ac:dyDescent="0.25"/>
    <row r="41" spans="1:7" ht="22.5" customHeight="1" x14ac:dyDescent="0.25"/>
  </sheetData>
  <mergeCells count="10">
    <mergeCell ref="A3:F3"/>
    <mergeCell ref="A4:A5"/>
    <mergeCell ref="A2:E2"/>
    <mergeCell ref="B10:F10"/>
    <mergeCell ref="A33:G33"/>
    <mergeCell ref="A32:G32"/>
    <mergeCell ref="A24:G24"/>
    <mergeCell ref="A23:G23"/>
    <mergeCell ref="A14:G14"/>
    <mergeCell ref="A13:G13"/>
  </mergeCells>
  <hyperlinks>
    <hyperlink ref="A1" location="Overview!A1" display="Back to Overview" xr:uid="{00000000-0004-0000-1D00-000000000000}"/>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F41"/>
  <sheetViews>
    <sheetView showGridLines="0" zoomScale="70" zoomScaleNormal="70" zoomScaleSheetLayoutView="100" workbookViewId="0">
      <selection activeCell="F3" sqref="F3"/>
    </sheetView>
  </sheetViews>
  <sheetFormatPr defaultRowHeight="12.5" x14ac:dyDescent="0.25"/>
  <cols>
    <col min="1" max="1" width="26" customWidth="1"/>
    <col min="2" max="4" width="24" customWidth="1"/>
    <col min="5" max="5" width="26.54296875" customWidth="1"/>
    <col min="6" max="6" width="45" customWidth="1"/>
  </cols>
  <sheetData>
    <row r="1" spans="1:6" ht="27.75" customHeight="1" x14ac:dyDescent="0.25">
      <c r="A1" s="287" t="s">
        <v>34</v>
      </c>
      <c r="C1" s="137"/>
    </row>
    <row r="2" spans="1:6" ht="44.25" customHeight="1" x14ac:dyDescent="0.25">
      <c r="A2" s="402" t="s">
        <v>478</v>
      </c>
      <c r="B2" s="403"/>
      <c r="C2" s="403"/>
      <c r="D2" s="403"/>
      <c r="E2" s="403"/>
    </row>
    <row r="3" spans="1:6" ht="47.25" customHeight="1" x14ac:dyDescent="0.25">
      <c r="A3" s="370" t="str">
        <f>Overview!B4&amp; " - Illustrative LLFs in SP Manweb Area (GSP Group _D) for year beginning "&amp;Overview!D4</f>
        <v>Southern Electric Power Distribution plc - Illustrative LLFs in SP Manweb Area (GSP Group _D) for year beginning 1 April 2021</v>
      </c>
      <c r="B3" s="371"/>
      <c r="C3" s="371"/>
      <c r="D3" s="371"/>
      <c r="E3" s="372"/>
    </row>
    <row r="4" spans="1:6" ht="19.5" customHeight="1" x14ac:dyDescent="0.25">
      <c r="A4" s="400" t="s">
        <v>37</v>
      </c>
      <c r="B4" s="233" t="s">
        <v>479</v>
      </c>
      <c r="C4" s="233" t="s">
        <v>480</v>
      </c>
      <c r="D4" s="233" t="s">
        <v>481</v>
      </c>
      <c r="E4" s="233" t="s">
        <v>482</v>
      </c>
    </row>
    <row r="5" spans="1:6" ht="30" customHeight="1" x14ac:dyDescent="0.25">
      <c r="A5" s="404"/>
      <c r="B5" s="220" t="s">
        <v>484</v>
      </c>
      <c r="C5" s="220" t="s">
        <v>486</v>
      </c>
      <c r="D5" s="220" t="s">
        <v>487</v>
      </c>
      <c r="E5" s="220" t="s">
        <v>488</v>
      </c>
    </row>
    <row r="6" spans="1:6" ht="45" customHeight="1" x14ac:dyDescent="0.25">
      <c r="A6" s="221" t="s">
        <v>527</v>
      </c>
      <c r="B6" s="200"/>
      <c r="C6" s="200"/>
      <c r="D6" s="198" t="s">
        <v>528</v>
      </c>
      <c r="E6" s="198" t="s">
        <v>529</v>
      </c>
    </row>
    <row r="7" spans="1:6" ht="45" customHeight="1" x14ac:dyDescent="0.25">
      <c r="A7" s="221" t="s">
        <v>489</v>
      </c>
      <c r="B7" s="198" t="s">
        <v>518</v>
      </c>
      <c r="C7" s="222" t="s">
        <v>530</v>
      </c>
      <c r="D7" s="198" t="s">
        <v>531</v>
      </c>
      <c r="E7" s="198" t="s">
        <v>529</v>
      </c>
    </row>
    <row r="8" spans="1:6" ht="45" customHeight="1" x14ac:dyDescent="0.25">
      <c r="A8" s="221" t="s">
        <v>48</v>
      </c>
      <c r="B8" s="200"/>
      <c r="C8" s="200"/>
      <c r="D8" s="198" t="s">
        <v>528</v>
      </c>
      <c r="E8" s="198" t="s">
        <v>529</v>
      </c>
    </row>
    <row r="9" spans="1:6" s="15" customFormat="1" ht="22.5" customHeight="1" x14ac:dyDescent="0.25">
      <c r="A9" s="295" t="s">
        <v>52</v>
      </c>
      <c r="B9" s="350" t="s">
        <v>112</v>
      </c>
      <c r="C9" s="351"/>
      <c r="D9" s="351"/>
      <c r="E9" s="352"/>
      <c r="F9"/>
    </row>
    <row r="10" spans="1:6" s="15" customFormat="1" ht="15" customHeight="1" x14ac:dyDescent="0.25">
      <c r="A10"/>
      <c r="B10"/>
      <c r="C10"/>
      <c r="D10"/>
      <c r="E10"/>
      <c r="F10"/>
    </row>
    <row r="11" spans="1:6" s="15" customFormat="1" ht="13" x14ac:dyDescent="0.25">
      <c r="A11" s="14"/>
      <c r="B11" s="13"/>
      <c r="C11" s="13"/>
      <c r="D11" s="13"/>
      <c r="E11" s="13"/>
    </row>
    <row r="12" spans="1:6" x14ac:dyDescent="0.25">
      <c r="B12" s="13"/>
      <c r="C12" s="13"/>
      <c r="D12" s="13"/>
      <c r="E12" s="13"/>
    </row>
    <row r="13" spans="1:6" ht="22.5" customHeight="1" x14ac:dyDescent="0.25">
      <c r="A13" s="330" t="s">
        <v>498</v>
      </c>
      <c r="B13" s="368"/>
      <c r="C13" s="368"/>
      <c r="D13" s="368"/>
      <c r="E13" s="368"/>
      <c r="F13" s="331"/>
    </row>
    <row r="14" spans="1:6" ht="22.5" customHeight="1" x14ac:dyDescent="0.25">
      <c r="A14" s="330" t="s">
        <v>499</v>
      </c>
      <c r="B14" s="368"/>
      <c r="C14" s="368"/>
      <c r="D14" s="368"/>
      <c r="E14" s="368"/>
      <c r="F14" s="331"/>
    </row>
    <row r="15" spans="1:6" ht="33" customHeight="1" x14ac:dyDescent="0.25">
      <c r="A15" s="233" t="s">
        <v>500</v>
      </c>
      <c r="B15" s="233" t="s">
        <v>479</v>
      </c>
      <c r="C15" s="233" t="s">
        <v>480</v>
      </c>
      <c r="D15" s="233" t="s">
        <v>481</v>
      </c>
      <c r="E15" s="233" t="s">
        <v>482</v>
      </c>
      <c r="F15" s="233" t="s">
        <v>501</v>
      </c>
    </row>
    <row r="16" spans="1:6" ht="34.5" customHeight="1" x14ac:dyDescent="0.25">
      <c r="A16" s="1" t="s">
        <v>502</v>
      </c>
      <c r="B16" s="262">
        <v>1.139</v>
      </c>
      <c r="C16" s="262">
        <v>1.121</v>
      </c>
      <c r="D16" s="262">
        <v>1.1080000000000001</v>
      </c>
      <c r="E16" s="262">
        <v>1.089</v>
      </c>
      <c r="F16" s="263" t="s">
        <v>532</v>
      </c>
    </row>
    <row r="17" spans="1:6" ht="28.5" customHeight="1" x14ac:dyDescent="0.25">
      <c r="A17" s="1" t="s">
        <v>504</v>
      </c>
      <c r="B17" s="262">
        <v>1.0669999999999999</v>
      </c>
      <c r="C17" s="262">
        <v>1.0640000000000001</v>
      </c>
      <c r="D17" s="262">
        <v>1.0589999999999999</v>
      </c>
      <c r="E17" s="262">
        <v>1.0580000000000001</v>
      </c>
      <c r="F17" s="263" t="s">
        <v>533</v>
      </c>
    </row>
    <row r="18" spans="1:6" ht="35.25" customHeight="1" x14ac:dyDescent="0.25">
      <c r="A18" s="1" t="s">
        <v>506</v>
      </c>
      <c r="B18" s="262">
        <v>1.0449999999999999</v>
      </c>
      <c r="C18" s="262">
        <v>1.042</v>
      </c>
      <c r="D18" s="262">
        <v>1.0369999999999999</v>
      </c>
      <c r="E18" s="262">
        <v>1.032</v>
      </c>
      <c r="F18" s="1" t="s">
        <v>534</v>
      </c>
    </row>
    <row r="19" spans="1:6" ht="22.5" customHeight="1" x14ac:dyDescent="0.25">
      <c r="A19" s="1" t="s">
        <v>508</v>
      </c>
      <c r="B19" s="262">
        <v>1.03</v>
      </c>
      <c r="C19" s="262">
        <v>1.028</v>
      </c>
      <c r="D19" s="262">
        <v>1.026</v>
      </c>
      <c r="E19" s="262">
        <v>1.024</v>
      </c>
      <c r="F19" s="263"/>
    </row>
    <row r="20" spans="1:6" ht="22.5" customHeight="1" x14ac:dyDescent="0.25">
      <c r="A20" s="1" t="s">
        <v>8884</v>
      </c>
      <c r="B20" s="262">
        <v>1.0209999999999999</v>
      </c>
      <c r="C20" s="262">
        <v>1.02</v>
      </c>
      <c r="D20" s="262">
        <v>1.018</v>
      </c>
      <c r="E20" s="262">
        <v>1.016</v>
      </c>
      <c r="F20" s="263"/>
    </row>
    <row r="21" spans="1:6" ht="22.5" customHeight="1" x14ac:dyDescent="0.25">
      <c r="A21" s="1" t="s">
        <v>8885</v>
      </c>
      <c r="B21" s="262">
        <v>1.0129999999999999</v>
      </c>
      <c r="C21" s="262">
        <v>1.0129999999999999</v>
      </c>
      <c r="D21" s="262">
        <v>1.012</v>
      </c>
      <c r="E21" s="262">
        <v>1.012</v>
      </c>
      <c r="F21" s="263"/>
    </row>
    <row r="22" spans="1:6" ht="22.5" customHeight="1" x14ac:dyDescent="0.25">
      <c r="A22" s="1" t="s">
        <v>8886</v>
      </c>
      <c r="B22" s="262">
        <v>1.006</v>
      </c>
      <c r="C22" s="262">
        <v>1.0049999999999999</v>
      </c>
      <c r="D22" s="262">
        <v>1.0049999999999999</v>
      </c>
      <c r="E22" s="262">
        <v>1.0029999999999999</v>
      </c>
      <c r="F22" s="263"/>
    </row>
    <row r="23" spans="1:6" ht="22.5" customHeight="1" x14ac:dyDescent="0.25">
      <c r="A23" s="1" t="s">
        <v>8887</v>
      </c>
      <c r="B23" s="265">
        <v>1</v>
      </c>
      <c r="C23" s="265">
        <v>1</v>
      </c>
      <c r="D23" s="265">
        <v>1</v>
      </c>
      <c r="E23" s="265">
        <v>1</v>
      </c>
      <c r="F23" s="263"/>
    </row>
    <row r="24" spans="1:6" x14ac:dyDescent="0.25">
      <c r="F24" s="263"/>
    </row>
    <row r="25" spans="1:6" ht="22.5" customHeight="1" x14ac:dyDescent="0.25">
      <c r="A25" s="330" t="s">
        <v>512</v>
      </c>
      <c r="B25" s="368"/>
      <c r="C25" s="368"/>
      <c r="D25" s="368"/>
      <c r="E25" s="368"/>
      <c r="F25" s="331"/>
    </row>
    <row r="26" spans="1:6" ht="22.5" customHeight="1" x14ac:dyDescent="0.25">
      <c r="A26" s="330" t="s">
        <v>513</v>
      </c>
      <c r="B26" s="368"/>
      <c r="C26" s="368"/>
      <c r="D26" s="368"/>
      <c r="E26" s="368"/>
      <c r="F26" s="331"/>
    </row>
    <row r="27" spans="1:6" ht="33" customHeight="1" x14ac:dyDescent="0.25">
      <c r="A27" s="233" t="s">
        <v>514</v>
      </c>
      <c r="B27" s="233" t="s">
        <v>479</v>
      </c>
      <c r="C27" s="233" t="s">
        <v>480</v>
      </c>
      <c r="D27" s="233" t="s">
        <v>481</v>
      </c>
      <c r="E27" s="233" t="s">
        <v>482</v>
      </c>
      <c r="F27" s="233" t="s">
        <v>501</v>
      </c>
    </row>
    <row r="28" spans="1:6" ht="22.5" customHeight="1" x14ac:dyDescent="0.25">
      <c r="A28" s="1"/>
      <c r="B28" s="12"/>
      <c r="C28" s="12"/>
      <c r="D28" s="12"/>
      <c r="E28" s="12"/>
      <c r="F28" s="12"/>
    </row>
    <row r="29" spans="1:6" ht="22.5" customHeight="1" x14ac:dyDescent="0.25">
      <c r="A29" s="1"/>
      <c r="B29" s="12"/>
      <c r="C29" s="12"/>
      <c r="D29" s="12"/>
      <c r="E29" s="12"/>
      <c r="F29" s="12"/>
    </row>
    <row r="30" spans="1:6" ht="22.5" customHeight="1" x14ac:dyDescent="0.25">
      <c r="A30" s="1"/>
      <c r="B30" s="12"/>
      <c r="C30" s="12"/>
      <c r="D30" s="12"/>
      <c r="E30" s="12"/>
      <c r="F30" s="12"/>
    </row>
    <row r="31" spans="1:6" ht="22.5" customHeight="1" x14ac:dyDescent="0.25">
      <c r="A31" s="1"/>
      <c r="B31" s="12"/>
      <c r="C31" s="12"/>
      <c r="D31" s="12"/>
      <c r="E31" s="12"/>
      <c r="F31" s="12"/>
    </row>
    <row r="32" spans="1:6" ht="22.5" customHeight="1" x14ac:dyDescent="0.25">
      <c r="A32" s="1"/>
      <c r="B32" s="12"/>
      <c r="C32" s="12"/>
      <c r="D32" s="12"/>
      <c r="E32" s="12"/>
      <c r="F32" s="12"/>
    </row>
    <row r="34" spans="1:6" ht="22.5" customHeight="1" x14ac:dyDescent="0.25">
      <c r="A34" s="330" t="s">
        <v>512</v>
      </c>
      <c r="B34" s="368"/>
      <c r="C34" s="368"/>
      <c r="D34" s="368"/>
      <c r="E34" s="368"/>
      <c r="F34" s="331"/>
    </row>
    <row r="35" spans="1:6" ht="22.5" customHeight="1" x14ac:dyDescent="0.25">
      <c r="A35" s="330" t="s">
        <v>515</v>
      </c>
      <c r="B35" s="368"/>
      <c r="C35" s="368"/>
      <c r="D35" s="368"/>
      <c r="E35" s="368"/>
      <c r="F35" s="331"/>
    </row>
    <row r="36" spans="1:6" ht="33" customHeight="1" x14ac:dyDescent="0.25">
      <c r="A36" s="233" t="s">
        <v>514</v>
      </c>
      <c r="B36" s="233" t="s">
        <v>479</v>
      </c>
      <c r="C36" s="233" t="s">
        <v>480</v>
      </c>
      <c r="D36" s="233" t="s">
        <v>481</v>
      </c>
      <c r="E36" s="233" t="s">
        <v>482</v>
      </c>
      <c r="F36" s="233" t="s">
        <v>501</v>
      </c>
    </row>
    <row r="37" spans="1:6" ht="22.5" customHeight="1" x14ac:dyDescent="0.25">
      <c r="A37" s="1"/>
      <c r="B37" s="12"/>
      <c r="C37" s="12"/>
      <c r="D37" s="12"/>
      <c r="E37" s="12"/>
      <c r="F37" s="12"/>
    </row>
    <row r="38" spans="1:6" ht="22.5" customHeight="1" x14ac:dyDescent="0.25">
      <c r="A38" s="1"/>
      <c r="B38" s="12"/>
      <c r="C38" s="12"/>
      <c r="D38" s="12"/>
      <c r="E38" s="12"/>
      <c r="F38" s="12"/>
    </row>
    <row r="39" spans="1:6" ht="22.5" customHeight="1" x14ac:dyDescent="0.25">
      <c r="A39" s="1"/>
      <c r="B39" s="12"/>
      <c r="C39" s="12"/>
      <c r="D39" s="12"/>
      <c r="E39" s="12"/>
      <c r="F39" s="12"/>
    </row>
    <row r="40" spans="1:6" ht="22.5" customHeight="1" x14ac:dyDescent="0.25">
      <c r="A40" s="1"/>
      <c r="B40" s="12"/>
      <c r="C40" s="12"/>
      <c r="D40" s="12"/>
      <c r="E40" s="12"/>
      <c r="F40" s="12"/>
    </row>
    <row r="41" spans="1:6" ht="22.5" customHeight="1" x14ac:dyDescent="0.25">
      <c r="A41" s="1"/>
      <c r="B41" s="12"/>
      <c r="C41" s="12"/>
      <c r="D41" s="12"/>
      <c r="E41" s="12"/>
      <c r="F41" s="12"/>
    </row>
  </sheetData>
  <mergeCells count="10">
    <mergeCell ref="A25:F25"/>
    <mergeCell ref="A26:F26"/>
    <mergeCell ref="A34:F34"/>
    <mergeCell ref="A35:F35"/>
    <mergeCell ref="A2:E2"/>
    <mergeCell ref="A4:A5"/>
    <mergeCell ref="A13:F13"/>
    <mergeCell ref="A14:F14"/>
    <mergeCell ref="B9:E9"/>
    <mergeCell ref="A3:E3"/>
  </mergeCells>
  <hyperlinks>
    <hyperlink ref="A1" location="Overview!A1" display="Back to Overview" xr:uid="{00000000-0004-0000-1E00-000000000000}"/>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F39"/>
  <sheetViews>
    <sheetView showGridLines="0" zoomScale="70" zoomScaleNormal="70" zoomScaleSheetLayoutView="100" workbookViewId="0">
      <selection activeCell="F3" sqref="F3"/>
    </sheetView>
  </sheetViews>
  <sheetFormatPr defaultRowHeight="12.5" x14ac:dyDescent="0.25"/>
  <cols>
    <col min="1" max="5" width="24" customWidth="1"/>
    <col min="6" max="6" width="35.81640625" customWidth="1"/>
  </cols>
  <sheetData>
    <row r="1" spans="1:6" ht="27.75" customHeight="1" x14ac:dyDescent="0.25">
      <c r="A1" s="287" t="s">
        <v>34</v>
      </c>
      <c r="C1" s="137"/>
    </row>
    <row r="2" spans="1:6" ht="44.25" customHeight="1" x14ac:dyDescent="0.25">
      <c r="A2" s="402" t="s">
        <v>478</v>
      </c>
      <c r="B2" s="403"/>
      <c r="C2" s="403"/>
      <c r="D2" s="403"/>
      <c r="E2" s="403"/>
    </row>
    <row r="3" spans="1:6" ht="47.25" customHeight="1" x14ac:dyDescent="0.25">
      <c r="A3" s="370" t="str">
        <f>Overview!B4&amp; " - Illustrative LLFs in WPD West Midlands Area (GSP Group _E) for year beginning "&amp;Overview!D4</f>
        <v>Southern Electric Power Distribution plc - Illustrative LLFs in WPD West Midlands Area (GSP Group _E) for year beginning 1 April 2021</v>
      </c>
      <c r="B3" s="371"/>
      <c r="C3" s="371"/>
      <c r="D3" s="371"/>
      <c r="E3" s="372"/>
    </row>
    <row r="4" spans="1:6" ht="19.5" customHeight="1" x14ac:dyDescent="0.25">
      <c r="A4" s="400" t="s">
        <v>37</v>
      </c>
      <c r="B4" s="233" t="s">
        <v>479</v>
      </c>
      <c r="C4" s="233" t="s">
        <v>480</v>
      </c>
      <c r="D4" s="233" t="s">
        <v>481</v>
      </c>
      <c r="E4" s="233" t="s">
        <v>482</v>
      </c>
    </row>
    <row r="5" spans="1:6" ht="30" customHeight="1" x14ac:dyDescent="0.25">
      <c r="A5" s="404"/>
      <c r="B5" s="233" t="s">
        <v>484</v>
      </c>
      <c r="C5" s="233" t="s">
        <v>486</v>
      </c>
      <c r="D5" s="233" t="s">
        <v>487</v>
      </c>
      <c r="E5" s="233" t="s">
        <v>488</v>
      </c>
    </row>
    <row r="6" spans="1:6" ht="45" customHeight="1" x14ac:dyDescent="0.25">
      <c r="A6" s="80" t="s">
        <v>472</v>
      </c>
      <c r="B6" s="294"/>
      <c r="C6" s="294"/>
      <c r="D6" s="21" t="s">
        <v>516</v>
      </c>
      <c r="E6" s="21" t="s">
        <v>517</v>
      </c>
    </row>
    <row r="7" spans="1:6" ht="45" customHeight="1" x14ac:dyDescent="0.25">
      <c r="A7" s="80" t="s">
        <v>471</v>
      </c>
      <c r="B7" s="21" t="s">
        <v>518</v>
      </c>
      <c r="C7" s="232" t="s">
        <v>519</v>
      </c>
      <c r="D7" s="21" t="s">
        <v>520</v>
      </c>
      <c r="E7" s="21" t="s">
        <v>517</v>
      </c>
    </row>
    <row r="8" spans="1:6" ht="45" customHeight="1" x14ac:dyDescent="0.25">
      <c r="A8" s="80" t="s">
        <v>48</v>
      </c>
      <c r="B8" s="294"/>
      <c r="C8" s="294"/>
      <c r="D8" s="21" t="s">
        <v>516</v>
      </c>
      <c r="E8" s="21" t="s">
        <v>517</v>
      </c>
    </row>
    <row r="9" spans="1:6" s="15" customFormat="1" ht="23.25" customHeight="1" x14ac:dyDescent="0.25">
      <c r="A9" s="302" t="s">
        <v>52</v>
      </c>
      <c r="B9" s="405" t="s">
        <v>112</v>
      </c>
      <c r="C9" s="406"/>
      <c r="D9" s="406"/>
      <c r="E9" s="407"/>
      <c r="F9"/>
    </row>
    <row r="10" spans="1:6" s="15" customFormat="1" ht="24.75" customHeight="1" x14ac:dyDescent="0.25">
      <c r="A10"/>
      <c r="B10"/>
      <c r="C10"/>
      <c r="D10"/>
      <c r="E10"/>
      <c r="F10"/>
    </row>
    <row r="11" spans="1:6" ht="22.5" customHeight="1" x14ac:dyDescent="0.25">
      <c r="A11" s="330" t="s">
        <v>498</v>
      </c>
      <c r="B11" s="368"/>
      <c r="C11" s="368"/>
      <c r="D11" s="368"/>
      <c r="E11" s="368"/>
      <c r="F11" s="331"/>
    </row>
    <row r="12" spans="1:6" ht="22.5" customHeight="1" x14ac:dyDescent="0.25">
      <c r="A12" s="330" t="s">
        <v>499</v>
      </c>
      <c r="B12" s="368"/>
      <c r="C12" s="368"/>
      <c r="D12" s="368"/>
      <c r="E12" s="368"/>
      <c r="F12" s="331"/>
    </row>
    <row r="13" spans="1:6" ht="33" customHeight="1" x14ac:dyDescent="0.25">
      <c r="A13" s="233" t="s">
        <v>500</v>
      </c>
      <c r="B13" s="233" t="s">
        <v>479</v>
      </c>
      <c r="C13" s="233" t="s">
        <v>480</v>
      </c>
      <c r="D13" s="233" t="s">
        <v>481</v>
      </c>
      <c r="E13" s="233" t="s">
        <v>482</v>
      </c>
      <c r="F13" s="233" t="s">
        <v>501</v>
      </c>
    </row>
    <row r="14" spans="1:6" ht="48" customHeight="1" x14ac:dyDescent="0.25">
      <c r="A14" s="1" t="s">
        <v>502</v>
      </c>
      <c r="B14" s="265">
        <v>1.0900000000000001</v>
      </c>
      <c r="C14" s="265">
        <v>1.0840000000000001</v>
      </c>
      <c r="D14" s="265">
        <v>1.075</v>
      </c>
      <c r="E14" s="265">
        <v>1.07</v>
      </c>
      <c r="F14" s="263" t="s">
        <v>535</v>
      </c>
    </row>
    <row r="15" spans="1:6" ht="34.5" customHeight="1" x14ac:dyDescent="0.25">
      <c r="A15" s="1" t="s">
        <v>504</v>
      </c>
      <c r="B15" s="265">
        <v>1.0669999999999999</v>
      </c>
      <c r="C15" s="265">
        <v>1.0640000000000001</v>
      </c>
      <c r="D15" s="265">
        <v>1.0580000000000001</v>
      </c>
      <c r="E15" s="265">
        <v>1.056</v>
      </c>
      <c r="F15" s="263" t="s">
        <v>536</v>
      </c>
    </row>
    <row r="16" spans="1:6" ht="38.25" customHeight="1" x14ac:dyDescent="0.25">
      <c r="A16" s="1" t="s">
        <v>506</v>
      </c>
      <c r="B16" s="265">
        <v>1.0509999999999999</v>
      </c>
      <c r="C16" s="265">
        <v>1.048</v>
      </c>
      <c r="D16" s="265">
        <v>1.0389999999999999</v>
      </c>
      <c r="E16" s="265">
        <v>1.0329999999999999</v>
      </c>
      <c r="F16" s="1" t="s">
        <v>537</v>
      </c>
    </row>
    <row r="17" spans="1:6" ht="22.5" customHeight="1" x14ac:dyDescent="0.25">
      <c r="A17" s="1" t="s">
        <v>508</v>
      </c>
      <c r="B17" s="265">
        <v>1.0329999999999999</v>
      </c>
      <c r="C17" s="265">
        <v>1.032</v>
      </c>
      <c r="D17" s="265">
        <v>1.028</v>
      </c>
      <c r="E17" s="265">
        <v>1.024</v>
      </c>
      <c r="F17" s="263"/>
    </row>
    <row r="18" spans="1:6" ht="22.5" customHeight="1" x14ac:dyDescent="0.25">
      <c r="A18" s="1" t="s">
        <v>8880</v>
      </c>
      <c r="B18" s="265">
        <v>1.0269999999999999</v>
      </c>
      <c r="C18" s="265">
        <v>1.026</v>
      </c>
      <c r="D18" s="265">
        <v>1.022</v>
      </c>
      <c r="E18" s="265">
        <v>1.0189999999999999</v>
      </c>
      <c r="F18" s="263"/>
    </row>
    <row r="19" spans="1:6" ht="22.5" customHeight="1" x14ac:dyDescent="0.25">
      <c r="A19" s="1" t="s">
        <v>8889</v>
      </c>
      <c r="B19" s="265">
        <v>1.0109999999999999</v>
      </c>
      <c r="C19" s="265">
        <v>1.0109999999999999</v>
      </c>
      <c r="D19" s="265">
        <v>1.01</v>
      </c>
      <c r="E19" s="265">
        <v>1.0089999999999999</v>
      </c>
      <c r="F19" s="263"/>
    </row>
    <row r="20" spans="1:6" ht="22.5" customHeight="1" x14ac:dyDescent="0.25">
      <c r="A20" s="1" t="s">
        <v>8888</v>
      </c>
      <c r="B20" s="265">
        <v>1.0089999999999999</v>
      </c>
      <c r="C20" s="265">
        <v>1.0089999999999999</v>
      </c>
      <c r="D20" s="265">
        <v>1.0089999999999999</v>
      </c>
      <c r="E20" s="265">
        <v>1.0089999999999999</v>
      </c>
      <c r="F20" s="263"/>
    </row>
    <row r="21" spans="1:6" ht="22.5" customHeight="1" x14ac:dyDescent="0.25">
      <c r="A21" s="1" t="s">
        <v>8883</v>
      </c>
      <c r="B21" s="265">
        <v>1.0049999999999999</v>
      </c>
      <c r="C21" s="265">
        <v>1.0049999999999999</v>
      </c>
      <c r="D21" s="265">
        <v>1.004</v>
      </c>
      <c r="E21" s="265">
        <v>1.0029999999999999</v>
      </c>
      <c r="F21" s="263"/>
    </row>
    <row r="23" spans="1:6" ht="22.5" customHeight="1" x14ac:dyDescent="0.25">
      <c r="A23" s="330" t="s">
        <v>512</v>
      </c>
      <c r="B23" s="368"/>
      <c r="C23" s="368"/>
      <c r="D23" s="368"/>
      <c r="E23" s="368"/>
      <c r="F23" s="331"/>
    </row>
    <row r="24" spans="1:6" ht="22.5" customHeight="1" x14ac:dyDescent="0.25">
      <c r="A24" s="330" t="s">
        <v>513</v>
      </c>
      <c r="B24" s="368"/>
      <c r="C24" s="368"/>
      <c r="D24" s="368"/>
      <c r="E24" s="368"/>
      <c r="F24" s="331"/>
    </row>
    <row r="25" spans="1:6" ht="33" customHeight="1" x14ac:dyDescent="0.25">
      <c r="A25" s="233" t="s">
        <v>514</v>
      </c>
      <c r="B25" s="233" t="s">
        <v>479</v>
      </c>
      <c r="C25" s="233" t="s">
        <v>480</v>
      </c>
      <c r="D25" s="233" t="s">
        <v>481</v>
      </c>
      <c r="E25" s="233" t="s">
        <v>482</v>
      </c>
      <c r="F25" s="233" t="s">
        <v>501</v>
      </c>
    </row>
    <row r="26" spans="1:6" ht="22.5" customHeight="1" x14ac:dyDescent="0.25">
      <c r="A26" s="1"/>
      <c r="B26" s="12"/>
      <c r="C26" s="12"/>
      <c r="D26" s="12"/>
      <c r="E26" s="12"/>
      <c r="F26" s="12"/>
    </row>
    <row r="27" spans="1:6" ht="22.5" customHeight="1" x14ac:dyDescent="0.25">
      <c r="A27" s="1"/>
      <c r="B27" s="12"/>
      <c r="C27" s="12"/>
      <c r="D27" s="12"/>
      <c r="E27" s="12"/>
      <c r="F27" s="12"/>
    </row>
    <row r="28" spans="1:6" ht="22.5" customHeight="1" x14ac:dyDescent="0.25">
      <c r="A28" s="1"/>
      <c r="B28" s="12"/>
      <c r="C28" s="12"/>
      <c r="D28" s="12"/>
      <c r="E28" s="12"/>
      <c r="F28" s="12"/>
    </row>
    <row r="29" spans="1:6" ht="22.5" customHeight="1" x14ac:dyDescent="0.25">
      <c r="A29" s="1"/>
      <c r="B29" s="12"/>
      <c r="C29" s="12"/>
      <c r="D29" s="12"/>
      <c r="E29" s="12"/>
      <c r="F29" s="12"/>
    </row>
    <row r="30" spans="1:6" ht="22.5" customHeight="1" x14ac:dyDescent="0.25">
      <c r="A30" s="1"/>
      <c r="B30" s="12"/>
      <c r="C30" s="12"/>
      <c r="D30" s="12"/>
      <c r="E30" s="12"/>
      <c r="F30" s="12"/>
    </row>
    <row r="32" spans="1:6" ht="22.5" customHeight="1" x14ac:dyDescent="0.25">
      <c r="A32" s="330" t="s">
        <v>512</v>
      </c>
      <c r="B32" s="368"/>
      <c r="C32" s="368"/>
      <c r="D32" s="368"/>
      <c r="E32" s="368"/>
      <c r="F32" s="331"/>
    </row>
    <row r="33" spans="1:6" ht="22.5" customHeight="1" x14ac:dyDescent="0.25">
      <c r="A33" s="330" t="s">
        <v>515</v>
      </c>
      <c r="B33" s="368"/>
      <c r="C33" s="368"/>
      <c r="D33" s="368"/>
      <c r="E33" s="368"/>
      <c r="F33" s="331"/>
    </row>
    <row r="34" spans="1:6" ht="33" customHeight="1" x14ac:dyDescent="0.25">
      <c r="A34" s="233" t="s">
        <v>514</v>
      </c>
      <c r="B34" s="233" t="s">
        <v>479</v>
      </c>
      <c r="C34" s="233" t="s">
        <v>480</v>
      </c>
      <c r="D34" s="233" t="s">
        <v>481</v>
      </c>
      <c r="E34" s="233" t="s">
        <v>482</v>
      </c>
      <c r="F34" s="233" t="s">
        <v>501</v>
      </c>
    </row>
    <row r="35" spans="1:6" ht="22.5" customHeight="1" x14ac:dyDescent="0.25">
      <c r="A35" s="1"/>
      <c r="B35" s="12"/>
      <c r="C35" s="12"/>
      <c r="D35" s="12"/>
      <c r="E35" s="12"/>
      <c r="F35" s="12"/>
    </row>
    <row r="36" spans="1:6" ht="22.5" customHeight="1" x14ac:dyDescent="0.25">
      <c r="A36" s="1"/>
      <c r="B36" s="12"/>
      <c r="C36" s="12"/>
      <c r="D36" s="12"/>
      <c r="E36" s="12"/>
      <c r="F36" s="12"/>
    </row>
    <row r="37" spans="1:6" ht="22.5" customHeight="1" x14ac:dyDescent="0.25">
      <c r="A37" s="1"/>
      <c r="B37" s="12"/>
      <c r="C37" s="12"/>
      <c r="D37" s="12"/>
      <c r="E37" s="12"/>
      <c r="F37" s="12"/>
    </row>
    <row r="38" spans="1:6" ht="22.5" customHeight="1" x14ac:dyDescent="0.25">
      <c r="A38" s="1"/>
      <c r="B38" s="12"/>
      <c r="C38" s="12"/>
      <c r="D38" s="12"/>
      <c r="E38" s="12"/>
      <c r="F38" s="12"/>
    </row>
    <row r="39" spans="1:6" ht="22.5" customHeight="1" x14ac:dyDescent="0.25">
      <c r="A39" s="1"/>
      <c r="B39" s="12"/>
      <c r="C39" s="12"/>
      <c r="D39" s="12"/>
      <c r="E39" s="12"/>
      <c r="F39" s="12"/>
    </row>
  </sheetData>
  <mergeCells count="10">
    <mergeCell ref="A2:E2"/>
    <mergeCell ref="A4:A5"/>
    <mergeCell ref="A11:F11"/>
    <mergeCell ref="A12:F12"/>
    <mergeCell ref="A23:F23"/>
    <mergeCell ref="A24:F24"/>
    <mergeCell ref="A32:F32"/>
    <mergeCell ref="A33:F33"/>
    <mergeCell ref="A3:E3"/>
    <mergeCell ref="B9:E9"/>
  </mergeCells>
  <hyperlinks>
    <hyperlink ref="A1" location="Overview!A1" display="Back to Overview" xr:uid="{00000000-0004-0000-1F00-000000000000}"/>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F41"/>
  <sheetViews>
    <sheetView showGridLines="0" zoomScale="70" zoomScaleNormal="70" zoomScaleSheetLayoutView="100" workbookViewId="0">
      <selection activeCell="F3" sqref="F3"/>
    </sheetView>
  </sheetViews>
  <sheetFormatPr defaultRowHeight="12.5" x14ac:dyDescent="0.25"/>
  <cols>
    <col min="1" max="5" width="24" customWidth="1"/>
    <col min="6" max="6" width="34.1796875" customWidth="1"/>
  </cols>
  <sheetData>
    <row r="1" spans="1:6" ht="27.75" customHeight="1" x14ac:dyDescent="0.25">
      <c r="A1" s="287" t="s">
        <v>34</v>
      </c>
      <c r="C1" s="137"/>
    </row>
    <row r="2" spans="1:6" ht="44.25" customHeight="1" x14ac:dyDescent="0.25">
      <c r="A2" s="402" t="s">
        <v>478</v>
      </c>
      <c r="B2" s="403"/>
      <c r="C2" s="403"/>
      <c r="D2" s="403"/>
      <c r="E2" s="403"/>
    </row>
    <row r="3" spans="1:6" ht="47.25" customHeight="1" x14ac:dyDescent="0.25">
      <c r="A3" s="370" t="str">
        <f>Overview!B4&amp; " - Illustrative LLFs in NPG Northeast Area (GSP Group _F) for year beginning "&amp;Overview!D4</f>
        <v>Southern Electric Power Distribution plc - Illustrative LLFs in NPG Northeast Area (GSP Group _F) for year beginning 1 April 2021</v>
      </c>
      <c r="B3" s="371"/>
      <c r="C3" s="371"/>
      <c r="D3" s="371"/>
      <c r="E3" s="372"/>
    </row>
    <row r="4" spans="1:6" ht="19.5" customHeight="1" x14ac:dyDescent="0.25">
      <c r="A4" s="411" t="s">
        <v>37</v>
      </c>
      <c r="B4" s="220" t="s">
        <v>479</v>
      </c>
      <c r="C4" s="220" t="s">
        <v>480</v>
      </c>
      <c r="D4" s="220" t="s">
        <v>481</v>
      </c>
      <c r="E4" s="220" t="s">
        <v>482</v>
      </c>
    </row>
    <row r="5" spans="1:6" ht="30" customHeight="1" x14ac:dyDescent="0.25">
      <c r="A5" s="412"/>
      <c r="B5" s="220" t="s">
        <v>484</v>
      </c>
      <c r="C5" s="220" t="s">
        <v>486</v>
      </c>
      <c r="D5" s="220" t="s">
        <v>487</v>
      </c>
      <c r="E5" s="220" t="s">
        <v>488</v>
      </c>
    </row>
    <row r="6" spans="1:6" ht="45" customHeight="1" x14ac:dyDescent="0.25">
      <c r="A6" s="221" t="s">
        <v>538</v>
      </c>
      <c r="B6" s="268"/>
      <c r="C6" s="268"/>
      <c r="D6" s="198" t="s">
        <v>539</v>
      </c>
      <c r="E6" s="198" t="s">
        <v>517</v>
      </c>
    </row>
    <row r="7" spans="1:6" ht="45" customHeight="1" x14ac:dyDescent="0.25">
      <c r="A7" s="221" t="s">
        <v>540</v>
      </c>
      <c r="B7" s="268"/>
      <c r="C7" s="198" t="s">
        <v>541</v>
      </c>
      <c r="D7" s="198" t="s">
        <v>542</v>
      </c>
      <c r="E7" s="198" t="s">
        <v>517</v>
      </c>
    </row>
    <row r="8" spans="1:6" ht="45" customHeight="1" x14ac:dyDescent="0.25">
      <c r="A8" s="221" t="s">
        <v>543</v>
      </c>
      <c r="B8" s="198" t="s">
        <v>544</v>
      </c>
      <c r="C8" s="198" t="s">
        <v>545</v>
      </c>
      <c r="D8" s="198" t="s">
        <v>542</v>
      </c>
      <c r="E8" s="198" t="s">
        <v>517</v>
      </c>
    </row>
    <row r="9" spans="1:6" ht="45" customHeight="1" x14ac:dyDescent="0.25">
      <c r="A9" s="221" t="s">
        <v>546</v>
      </c>
      <c r="B9" s="268"/>
      <c r="C9" s="268"/>
      <c r="D9" s="198" t="s">
        <v>539</v>
      </c>
      <c r="E9" s="198" t="s">
        <v>517</v>
      </c>
    </row>
    <row r="10" spans="1:6" ht="45" customHeight="1" x14ac:dyDescent="0.25">
      <c r="A10" s="221" t="s">
        <v>48</v>
      </c>
      <c r="B10" s="268"/>
      <c r="C10" s="268"/>
      <c r="D10" s="198" t="s">
        <v>539</v>
      </c>
      <c r="E10" s="198" t="s">
        <v>517</v>
      </c>
    </row>
    <row r="11" spans="1:6" s="15" customFormat="1" ht="22.5" customHeight="1" x14ac:dyDescent="0.25">
      <c r="A11" s="223" t="s">
        <v>52</v>
      </c>
      <c r="B11" s="408" t="s">
        <v>112</v>
      </c>
      <c r="C11" s="409"/>
      <c r="D11" s="409"/>
      <c r="E11" s="410"/>
      <c r="F11"/>
    </row>
    <row r="12" spans="1:6" s="15" customFormat="1" ht="15" customHeight="1" x14ac:dyDescent="0.25">
      <c r="A12"/>
      <c r="B12"/>
      <c r="C12"/>
      <c r="D12"/>
      <c r="E12"/>
      <c r="F12"/>
    </row>
    <row r="13" spans="1:6" s="15" customFormat="1" ht="13" x14ac:dyDescent="0.25">
      <c r="A13" s="14"/>
      <c r="B13" s="13"/>
      <c r="C13" s="13"/>
      <c r="D13" s="13"/>
      <c r="E13" s="13"/>
    </row>
    <row r="14" spans="1:6" x14ac:dyDescent="0.25">
      <c r="B14" s="13"/>
      <c r="C14" s="13"/>
      <c r="D14" s="13"/>
      <c r="E14" s="13"/>
    </row>
    <row r="15" spans="1:6" ht="22.5" customHeight="1" x14ac:dyDescent="0.25">
      <c r="A15" s="330" t="s">
        <v>498</v>
      </c>
      <c r="B15" s="368"/>
      <c r="C15" s="368"/>
      <c r="D15" s="368"/>
      <c r="E15" s="368"/>
      <c r="F15" s="331"/>
    </row>
    <row r="16" spans="1:6" ht="22.5" customHeight="1" x14ac:dyDescent="0.25">
      <c r="A16" s="330" t="s">
        <v>499</v>
      </c>
      <c r="B16" s="368"/>
      <c r="C16" s="368"/>
      <c r="D16" s="368"/>
      <c r="E16" s="368"/>
      <c r="F16" s="331"/>
    </row>
    <row r="17" spans="1:6" ht="33" customHeight="1" x14ac:dyDescent="0.25">
      <c r="A17" s="233" t="s">
        <v>500</v>
      </c>
      <c r="B17" s="233" t="s">
        <v>479</v>
      </c>
      <c r="C17" s="233" t="s">
        <v>480</v>
      </c>
      <c r="D17" s="233" t="s">
        <v>481</v>
      </c>
      <c r="E17" s="233" t="s">
        <v>482</v>
      </c>
      <c r="F17" s="233" t="s">
        <v>501</v>
      </c>
    </row>
    <row r="18" spans="1:6" ht="87.75" customHeight="1" x14ac:dyDescent="0.25">
      <c r="A18" s="291" t="s">
        <v>502</v>
      </c>
      <c r="B18" s="265">
        <v>1.08</v>
      </c>
      <c r="C18" s="265">
        <v>1.073</v>
      </c>
      <c r="D18" s="265">
        <v>1.0669999999999999</v>
      </c>
      <c r="E18" s="265">
        <v>1.0629999999999999</v>
      </c>
      <c r="F18" s="291" t="s">
        <v>547</v>
      </c>
    </row>
    <row r="19" spans="1:6" ht="32.25" customHeight="1" x14ac:dyDescent="0.25">
      <c r="A19" s="291" t="s">
        <v>504</v>
      </c>
      <c r="B19" s="265">
        <v>1.038</v>
      </c>
      <c r="C19" s="265">
        <v>1.0369999999999999</v>
      </c>
      <c r="D19" s="265">
        <v>1.038</v>
      </c>
      <c r="E19" s="265">
        <v>1.0409999999999999</v>
      </c>
      <c r="F19" s="291" t="s">
        <v>548</v>
      </c>
    </row>
    <row r="20" spans="1:6" ht="45" customHeight="1" x14ac:dyDescent="0.25">
      <c r="A20" s="291" t="s">
        <v>506</v>
      </c>
      <c r="B20" s="265">
        <v>1.0229999999999999</v>
      </c>
      <c r="C20" s="265">
        <v>1.0209999999999999</v>
      </c>
      <c r="D20" s="265">
        <v>1.0189999999999999</v>
      </c>
      <c r="E20" s="265">
        <v>1.0169999999999999</v>
      </c>
      <c r="F20" s="291" t="s">
        <v>549</v>
      </c>
    </row>
    <row r="21" spans="1:6" ht="22.5" customHeight="1" x14ac:dyDescent="0.25">
      <c r="A21" s="291" t="s">
        <v>508</v>
      </c>
      <c r="B21" s="265">
        <v>1.014</v>
      </c>
      <c r="C21" s="265">
        <v>1.0129999999999999</v>
      </c>
      <c r="D21" s="265">
        <v>1.0129999999999999</v>
      </c>
      <c r="E21" s="265">
        <v>1.012</v>
      </c>
      <c r="F21" s="266">
        <v>592</v>
      </c>
    </row>
    <row r="22" spans="1:6" ht="37.5" customHeight="1" x14ac:dyDescent="0.25">
      <c r="A22" s="291" t="s">
        <v>8890</v>
      </c>
      <c r="B22" s="265">
        <v>1.008</v>
      </c>
      <c r="C22" s="265">
        <v>1.008</v>
      </c>
      <c r="D22" s="265">
        <v>1.0069999999999999</v>
      </c>
      <c r="E22" s="265">
        <v>1.006</v>
      </c>
      <c r="F22" s="266"/>
    </row>
    <row r="23" spans="1:6" ht="45.75" customHeight="1" x14ac:dyDescent="0.25">
      <c r="A23" s="311" t="s">
        <v>8891</v>
      </c>
      <c r="B23" s="265">
        <v>1.008</v>
      </c>
      <c r="C23" s="265">
        <v>1.008</v>
      </c>
      <c r="D23" s="265">
        <v>1.0069999999999999</v>
      </c>
      <c r="E23" s="265">
        <v>1.006</v>
      </c>
      <c r="F23" s="266"/>
    </row>
    <row r="24" spans="1:6" x14ac:dyDescent="0.25">
      <c r="A24" s="267"/>
      <c r="B24" s="267"/>
      <c r="C24" s="267"/>
      <c r="D24" s="267"/>
      <c r="E24" s="267"/>
      <c r="F24" s="267"/>
    </row>
    <row r="25" spans="1:6" ht="22.5" customHeight="1" x14ac:dyDescent="0.25">
      <c r="A25" s="330" t="s">
        <v>512</v>
      </c>
      <c r="B25" s="368"/>
      <c r="C25" s="368"/>
      <c r="D25" s="368"/>
      <c r="E25" s="368"/>
      <c r="F25" s="331"/>
    </row>
    <row r="26" spans="1:6" ht="22.5" customHeight="1" x14ac:dyDescent="0.25">
      <c r="A26" s="330" t="s">
        <v>513</v>
      </c>
      <c r="B26" s="368"/>
      <c r="C26" s="368"/>
      <c r="D26" s="368"/>
      <c r="E26" s="368"/>
      <c r="F26" s="331"/>
    </row>
    <row r="27" spans="1:6" ht="33" customHeight="1" x14ac:dyDescent="0.25">
      <c r="A27" s="233" t="s">
        <v>514</v>
      </c>
      <c r="B27" s="233" t="s">
        <v>479</v>
      </c>
      <c r="C27" s="233" t="s">
        <v>480</v>
      </c>
      <c r="D27" s="233" t="s">
        <v>481</v>
      </c>
      <c r="E27" s="233" t="s">
        <v>482</v>
      </c>
      <c r="F27" s="233" t="s">
        <v>501</v>
      </c>
    </row>
    <row r="28" spans="1:6" ht="22.5" customHeight="1" x14ac:dyDescent="0.25">
      <c r="A28" s="291"/>
      <c r="B28" s="265">
        <v>1.014</v>
      </c>
      <c r="C28" s="265">
        <v>1.0129999999999999</v>
      </c>
      <c r="D28" s="265">
        <v>1.0129999999999999</v>
      </c>
      <c r="E28" s="265">
        <v>1.012</v>
      </c>
      <c r="F28" s="262">
        <v>592</v>
      </c>
    </row>
    <row r="29" spans="1:6" ht="22.5" customHeight="1" x14ac:dyDescent="0.25">
      <c r="A29" s="1"/>
      <c r="B29" s="12"/>
      <c r="C29" s="12"/>
      <c r="D29" s="12"/>
      <c r="E29" s="12"/>
      <c r="F29" s="12"/>
    </row>
    <row r="30" spans="1:6" ht="22.5" customHeight="1" x14ac:dyDescent="0.25">
      <c r="A30" s="1"/>
      <c r="B30" s="12"/>
      <c r="C30" s="12"/>
      <c r="D30" s="12"/>
      <c r="E30" s="12"/>
      <c r="F30" s="12"/>
    </row>
    <row r="31" spans="1:6" ht="22.5" customHeight="1" x14ac:dyDescent="0.25">
      <c r="A31" s="1"/>
      <c r="B31" s="12"/>
      <c r="C31" s="12"/>
      <c r="D31" s="12"/>
      <c r="E31" s="12"/>
      <c r="F31" s="12"/>
    </row>
    <row r="32" spans="1:6" ht="22.5" customHeight="1" x14ac:dyDescent="0.25">
      <c r="A32" s="1"/>
      <c r="B32" s="12"/>
      <c r="C32" s="12"/>
      <c r="D32" s="12"/>
      <c r="E32" s="12"/>
      <c r="F32" s="12"/>
    </row>
    <row r="34" spans="1:6" ht="22.5" customHeight="1" x14ac:dyDescent="0.25">
      <c r="A34" s="330" t="s">
        <v>512</v>
      </c>
      <c r="B34" s="368"/>
      <c r="C34" s="368"/>
      <c r="D34" s="368"/>
      <c r="E34" s="368"/>
      <c r="F34" s="331"/>
    </row>
    <row r="35" spans="1:6" ht="22.5" customHeight="1" x14ac:dyDescent="0.25">
      <c r="A35" s="330" t="s">
        <v>515</v>
      </c>
      <c r="B35" s="368"/>
      <c r="C35" s="368"/>
      <c r="D35" s="368"/>
      <c r="E35" s="368"/>
      <c r="F35" s="331"/>
    </row>
    <row r="36" spans="1:6" ht="33" customHeight="1" x14ac:dyDescent="0.25">
      <c r="A36" s="233" t="s">
        <v>514</v>
      </c>
      <c r="B36" s="233" t="s">
        <v>479</v>
      </c>
      <c r="C36" s="233" t="s">
        <v>480</v>
      </c>
      <c r="D36" s="233" t="s">
        <v>481</v>
      </c>
      <c r="E36" s="233" t="s">
        <v>482</v>
      </c>
      <c r="F36" s="233" t="s">
        <v>501</v>
      </c>
    </row>
    <row r="37" spans="1:6" ht="22.5" customHeight="1" x14ac:dyDescent="0.25">
      <c r="A37" s="1"/>
      <c r="B37" s="12"/>
      <c r="C37" s="12"/>
      <c r="D37" s="12"/>
      <c r="E37" s="12"/>
      <c r="F37" s="12"/>
    </row>
    <row r="38" spans="1:6" ht="22.5" customHeight="1" x14ac:dyDescent="0.25">
      <c r="A38" s="1"/>
      <c r="B38" s="12"/>
      <c r="C38" s="12"/>
      <c r="D38" s="12"/>
      <c r="E38" s="12"/>
      <c r="F38" s="12"/>
    </row>
    <row r="39" spans="1:6" ht="22.5" customHeight="1" x14ac:dyDescent="0.25">
      <c r="A39" s="1"/>
      <c r="B39" s="12"/>
      <c r="C39" s="12"/>
      <c r="D39" s="12"/>
      <c r="E39" s="12"/>
      <c r="F39" s="12"/>
    </row>
    <row r="40" spans="1:6" ht="22.5" customHeight="1" x14ac:dyDescent="0.25">
      <c r="A40" s="1"/>
      <c r="B40" s="12"/>
      <c r="C40" s="12"/>
      <c r="D40" s="12"/>
      <c r="E40" s="12"/>
      <c r="F40" s="12"/>
    </row>
    <row r="41" spans="1:6" ht="22.5" customHeight="1" x14ac:dyDescent="0.25">
      <c r="A41" s="1"/>
      <c r="B41" s="12"/>
      <c r="C41" s="12"/>
      <c r="D41" s="12"/>
      <c r="E41" s="12"/>
      <c r="F41" s="12"/>
    </row>
  </sheetData>
  <mergeCells count="10">
    <mergeCell ref="A2:E2"/>
    <mergeCell ref="A4:A5"/>
    <mergeCell ref="A15:F15"/>
    <mergeCell ref="A16:F16"/>
    <mergeCell ref="A25:F25"/>
    <mergeCell ref="A26:F26"/>
    <mergeCell ref="A34:F34"/>
    <mergeCell ref="A35:F35"/>
    <mergeCell ref="A3:E3"/>
    <mergeCell ref="B11:E11"/>
  </mergeCells>
  <hyperlinks>
    <hyperlink ref="A1" location="Overview!A1" display="Back to Overview" xr:uid="{00000000-0004-0000-2000-000000000000}"/>
    <hyperlink ref="A3" location="Overview!A1" display="Back to Overview" xr:uid="{8CA5BA6F-8F24-4FD2-AC45-86BE08B2BA9F}"/>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F37"/>
  <sheetViews>
    <sheetView showGridLines="0" zoomScale="70" zoomScaleNormal="70" zoomScaleSheetLayoutView="100" workbookViewId="0">
      <selection activeCell="F3" sqref="F3"/>
    </sheetView>
  </sheetViews>
  <sheetFormatPr defaultRowHeight="12.5" x14ac:dyDescent="0.25"/>
  <cols>
    <col min="1" max="6" width="24" customWidth="1"/>
  </cols>
  <sheetData>
    <row r="1" spans="1:6" ht="27.75" customHeight="1" x14ac:dyDescent="0.25">
      <c r="A1" s="287" t="s">
        <v>34</v>
      </c>
      <c r="C1" s="137"/>
    </row>
    <row r="2" spans="1:6" ht="44.25" customHeight="1" x14ac:dyDescent="0.25">
      <c r="A2" s="402" t="s">
        <v>478</v>
      </c>
      <c r="B2" s="403"/>
      <c r="C2" s="403"/>
      <c r="D2" s="403"/>
      <c r="E2" s="403"/>
    </row>
    <row r="3" spans="1:6" ht="47.25" customHeight="1" x14ac:dyDescent="0.25">
      <c r="A3" s="370" t="str">
        <f>Overview!B4&amp; " - Illustrative LLFs in NPG Northeast Area (GSP Group _F) for year beginning "&amp;Overview!D4</f>
        <v>Southern Electric Power Distribution plc - Illustrative LLFs in NPG Northeast Area (GSP Group _F) for year beginning 1 April 2021</v>
      </c>
      <c r="B3" s="371"/>
      <c r="C3" s="371"/>
      <c r="D3" s="371"/>
      <c r="E3" s="372"/>
    </row>
    <row r="4" spans="1:6" ht="19.5" customHeight="1" x14ac:dyDescent="0.25">
      <c r="A4" s="411" t="s">
        <v>37</v>
      </c>
      <c r="B4" s="220" t="s">
        <v>479</v>
      </c>
      <c r="C4" s="220" t="s">
        <v>480</v>
      </c>
      <c r="D4" s="220" t="s">
        <v>481</v>
      </c>
      <c r="E4" s="220" t="s">
        <v>482</v>
      </c>
    </row>
    <row r="5" spans="1:6" ht="30" customHeight="1" x14ac:dyDescent="0.25">
      <c r="A5" s="412"/>
      <c r="B5" s="220" t="s">
        <v>484</v>
      </c>
      <c r="C5" s="220" t="s">
        <v>486</v>
      </c>
      <c r="D5" s="220" t="s">
        <v>487</v>
      </c>
      <c r="E5" s="220" t="s">
        <v>488</v>
      </c>
    </row>
    <row r="6" spans="1:6" ht="45" customHeight="1" x14ac:dyDescent="0.25">
      <c r="A6" s="221" t="s">
        <v>538</v>
      </c>
      <c r="B6" s="269">
        <v>0</v>
      </c>
      <c r="C6" s="269">
        <v>0</v>
      </c>
      <c r="D6" s="198" t="s">
        <v>539</v>
      </c>
      <c r="E6" s="198" t="s">
        <v>517</v>
      </c>
    </row>
    <row r="7" spans="1:6" ht="45" customHeight="1" x14ac:dyDescent="0.25">
      <c r="A7" s="221" t="s">
        <v>540</v>
      </c>
      <c r="B7" s="269">
        <v>0</v>
      </c>
      <c r="C7" s="198" t="s">
        <v>541</v>
      </c>
      <c r="D7" s="198" t="s">
        <v>542</v>
      </c>
      <c r="E7" s="198" t="s">
        <v>517</v>
      </c>
    </row>
    <row r="8" spans="1:6" ht="45" customHeight="1" x14ac:dyDescent="0.25">
      <c r="A8" s="221" t="s">
        <v>543</v>
      </c>
      <c r="B8" s="21" t="s">
        <v>544</v>
      </c>
      <c r="C8" s="21" t="s">
        <v>545</v>
      </c>
      <c r="D8" s="21" t="s">
        <v>542</v>
      </c>
      <c r="E8" s="21" t="s">
        <v>517</v>
      </c>
    </row>
    <row r="9" spans="1:6" ht="45" customHeight="1" x14ac:dyDescent="0.25">
      <c r="A9" s="221" t="s">
        <v>546</v>
      </c>
      <c r="B9" s="270">
        <v>0</v>
      </c>
      <c r="C9" s="270">
        <v>0</v>
      </c>
      <c r="D9" s="21" t="s">
        <v>539</v>
      </c>
      <c r="E9" s="21" t="s">
        <v>517</v>
      </c>
    </row>
    <row r="10" spans="1:6" ht="45" customHeight="1" x14ac:dyDescent="0.25">
      <c r="A10" s="221" t="s">
        <v>48</v>
      </c>
      <c r="B10" s="270">
        <v>0</v>
      </c>
      <c r="C10" s="270">
        <v>0</v>
      </c>
      <c r="D10" s="21" t="s">
        <v>539</v>
      </c>
      <c r="E10" s="21" t="s">
        <v>517</v>
      </c>
    </row>
    <row r="11" spans="1:6" s="15" customFormat="1" ht="22.5" customHeight="1" x14ac:dyDescent="0.25">
      <c r="A11" s="223" t="s">
        <v>52</v>
      </c>
      <c r="B11" s="408" t="s">
        <v>112</v>
      </c>
      <c r="C11" s="409"/>
      <c r="D11" s="409"/>
      <c r="E11" s="410"/>
      <c r="F11"/>
    </row>
    <row r="12" spans="1:6" s="15" customFormat="1" ht="15" customHeight="1" x14ac:dyDescent="0.25">
      <c r="A12"/>
      <c r="B12"/>
      <c r="C12"/>
      <c r="D12"/>
      <c r="E12"/>
      <c r="F12"/>
    </row>
    <row r="13" spans="1:6" s="15" customFormat="1" ht="13" x14ac:dyDescent="0.25">
      <c r="A13" s="14"/>
      <c r="B13" s="13"/>
      <c r="C13" s="13"/>
      <c r="D13" s="13"/>
      <c r="E13" s="13"/>
    </row>
    <row r="14" spans="1:6" x14ac:dyDescent="0.25">
      <c r="B14" s="13"/>
      <c r="C14" s="13"/>
      <c r="D14" s="13"/>
      <c r="E14" s="13"/>
    </row>
    <row r="15" spans="1:6" ht="22.5" customHeight="1" x14ac:dyDescent="0.25">
      <c r="A15" s="330" t="s">
        <v>498</v>
      </c>
      <c r="B15" s="368"/>
      <c r="C15" s="368"/>
      <c r="D15" s="368"/>
      <c r="E15" s="368"/>
      <c r="F15" s="331"/>
    </row>
    <row r="16" spans="1:6" ht="22.5" customHeight="1" x14ac:dyDescent="0.25">
      <c r="A16" s="330" t="s">
        <v>499</v>
      </c>
      <c r="B16" s="368"/>
      <c r="C16" s="368"/>
      <c r="D16" s="368"/>
      <c r="E16" s="368"/>
      <c r="F16" s="331"/>
    </row>
    <row r="17" spans="1:6" ht="33" customHeight="1" x14ac:dyDescent="0.25">
      <c r="A17" s="233" t="s">
        <v>500</v>
      </c>
      <c r="B17" s="233" t="s">
        <v>479</v>
      </c>
      <c r="C17" s="233" t="s">
        <v>480</v>
      </c>
      <c r="D17" s="233" t="s">
        <v>481</v>
      </c>
      <c r="E17" s="233" t="s">
        <v>482</v>
      </c>
      <c r="F17" s="233" t="s">
        <v>501</v>
      </c>
    </row>
    <row r="18" spans="1:6" ht="63" customHeight="1" x14ac:dyDescent="0.25">
      <c r="A18" s="1" t="s">
        <v>502</v>
      </c>
      <c r="B18" s="265">
        <v>1.044</v>
      </c>
      <c r="C18" s="265">
        <v>1.0449999999999999</v>
      </c>
      <c r="D18" s="265">
        <v>1.05</v>
      </c>
      <c r="E18" s="265">
        <v>1.0409999999999999</v>
      </c>
      <c r="F18" s="1" t="s">
        <v>550</v>
      </c>
    </row>
    <row r="19" spans="1:6" ht="45" customHeight="1" x14ac:dyDescent="0.25">
      <c r="A19" s="1" t="s">
        <v>506</v>
      </c>
      <c r="B19" s="265">
        <v>1.0029999999999999</v>
      </c>
      <c r="C19" s="265">
        <v>1.0029999999999999</v>
      </c>
      <c r="D19" s="265">
        <v>1.0029999999999999</v>
      </c>
      <c r="E19" s="265">
        <v>1.002</v>
      </c>
      <c r="F19" s="1" t="s">
        <v>551</v>
      </c>
    </row>
    <row r="21" spans="1:6" ht="22.5" customHeight="1" x14ac:dyDescent="0.25">
      <c r="A21" s="330" t="s">
        <v>512</v>
      </c>
      <c r="B21" s="368"/>
      <c r="C21" s="368"/>
      <c r="D21" s="368"/>
      <c r="E21" s="368"/>
      <c r="F21" s="331"/>
    </row>
    <row r="22" spans="1:6" ht="22.5" customHeight="1" x14ac:dyDescent="0.25">
      <c r="A22" s="330" t="s">
        <v>513</v>
      </c>
      <c r="B22" s="368"/>
      <c r="C22" s="368"/>
      <c r="D22" s="368"/>
      <c r="E22" s="368"/>
      <c r="F22" s="331"/>
    </row>
    <row r="23" spans="1:6" ht="33" customHeight="1" x14ac:dyDescent="0.25">
      <c r="A23" s="233" t="s">
        <v>514</v>
      </c>
      <c r="B23" s="233" t="s">
        <v>479</v>
      </c>
      <c r="C23" s="233" t="s">
        <v>480</v>
      </c>
      <c r="D23" s="233" t="s">
        <v>481</v>
      </c>
      <c r="E23" s="233" t="s">
        <v>482</v>
      </c>
      <c r="F23" s="233" t="s">
        <v>501</v>
      </c>
    </row>
    <row r="24" spans="1:6" ht="22.5" customHeight="1" x14ac:dyDescent="0.25">
      <c r="A24" s="1"/>
      <c r="B24" s="12"/>
      <c r="C24" s="12"/>
      <c r="D24" s="12"/>
      <c r="E24" s="12"/>
      <c r="F24" s="12"/>
    </row>
    <row r="25" spans="1:6" ht="22.5" customHeight="1" x14ac:dyDescent="0.25">
      <c r="A25" s="1"/>
      <c r="B25" s="12"/>
      <c r="C25" s="12"/>
      <c r="D25" s="12"/>
      <c r="E25" s="12"/>
      <c r="F25" s="12"/>
    </row>
    <row r="26" spans="1:6" ht="22.5" customHeight="1" x14ac:dyDescent="0.25">
      <c r="A26" s="1"/>
      <c r="B26" s="12"/>
      <c r="C26" s="12"/>
      <c r="D26" s="12"/>
      <c r="E26" s="12"/>
      <c r="F26" s="12"/>
    </row>
    <row r="27" spans="1:6" ht="22.5" customHeight="1" x14ac:dyDescent="0.25">
      <c r="A27" s="1"/>
      <c r="B27" s="12"/>
      <c r="C27" s="12"/>
      <c r="D27" s="12"/>
      <c r="E27" s="12"/>
      <c r="F27" s="12"/>
    </row>
    <row r="28" spans="1:6" ht="22.5" customHeight="1" x14ac:dyDescent="0.25">
      <c r="A28" s="1"/>
      <c r="B28" s="12"/>
      <c r="C28" s="12"/>
      <c r="D28" s="12"/>
      <c r="E28" s="12"/>
      <c r="F28" s="12"/>
    </row>
    <row r="30" spans="1:6" ht="22.5" customHeight="1" x14ac:dyDescent="0.25">
      <c r="A30" s="330" t="s">
        <v>512</v>
      </c>
      <c r="B30" s="368"/>
      <c r="C30" s="368"/>
      <c r="D30" s="368"/>
      <c r="E30" s="368"/>
      <c r="F30" s="331"/>
    </row>
    <row r="31" spans="1:6" ht="22.5" customHeight="1" x14ac:dyDescent="0.25">
      <c r="A31" s="330" t="s">
        <v>515</v>
      </c>
      <c r="B31" s="368"/>
      <c r="C31" s="368"/>
      <c r="D31" s="368"/>
      <c r="E31" s="368"/>
      <c r="F31" s="331"/>
    </row>
    <row r="32" spans="1:6" ht="33" customHeight="1" x14ac:dyDescent="0.25">
      <c r="A32" s="233" t="s">
        <v>514</v>
      </c>
      <c r="B32" s="233" t="s">
        <v>479</v>
      </c>
      <c r="C32" s="233" t="s">
        <v>480</v>
      </c>
      <c r="D32" s="233" t="s">
        <v>481</v>
      </c>
      <c r="E32" s="233" t="s">
        <v>482</v>
      </c>
      <c r="F32" s="233" t="s">
        <v>501</v>
      </c>
    </row>
    <row r="33" spans="1:6" ht="22.5" customHeight="1" x14ac:dyDescent="0.25">
      <c r="A33" s="1"/>
      <c r="B33" s="12"/>
      <c r="C33" s="12"/>
      <c r="D33" s="12"/>
      <c r="E33" s="12"/>
      <c r="F33" s="12"/>
    </row>
    <row r="34" spans="1:6" ht="22.5" customHeight="1" x14ac:dyDescent="0.25">
      <c r="A34" s="1"/>
      <c r="B34" s="12"/>
      <c r="C34" s="12"/>
      <c r="D34" s="12"/>
      <c r="E34" s="12"/>
      <c r="F34" s="12"/>
    </row>
    <row r="35" spans="1:6" ht="22.5" customHeight="1" x14ac:dyDescent="0.25">
      <c r="A35" s="1"/>
      <c r="B35" s="12"/>
      <c r="C35" s="12"/>
      <c r="D35" s="12"/>
      <c r="E35" s="12"/>
      <c r="F35" s="12"/>
    </row>
    <row r="36" spans="1:6" ht="22.5" customHeight="1" x14ac:dyDescent="0.25">
      <c r="A36" s="1"/>
      <c r="B36" s="12"/>
      <c r="C36" s="12"/>
      <c r="D36" s="12"/>
      <c r="E36" s="12"/>
      <c r="F36" s="12"/>
    </row>
    <row r="37" spans="1:6" ht="22.5" customHeight="1" x14ac:dyDescent="0.25">
      <c r="A37" s="1"/>
      <c r="B37" s="12"/>
      <c r="C37" s="12"/>
      <c r="D37" s="12"/>
      <c r="E37" s="12"/>
      <c r="F37" s="12"/>
    </row>
  </sheetData>
  <mergeCells count="10">
    <mergeCell ref="A21:F21"/>
    <mergeCell ref="A22:F22"/>
    <mergeCell ref="A30:F30"/>
    <mergeCell ref="A31:F31"/>
    <mergeCell ref="A2:E2"/>
    <mergeCell ref="A3:E3"/>
    <mergeCell ref="A4:A5"/>
    <mergeCell ref="B11:E11"/>
    <mergeCell ref="A15:F15"/>
    <mergeCell ref="A16:F16"/>
  </mergeCells>
  <hyperlinks>
    <hyperlink ref="A1" location="Overview!A1" display="Back to Overview" xr:uid="{00000000-0004-0000-2100-000000000000}"/>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F40"/>
  <sheetViews>
    <sheetView showGridLines="0" zoomScale="70" zoomScaleNormal="70" zoomScaleSheetLayoutView="100" workbookViewId="0">
      <selection activeCell="F3" sqref="F3"/>
    </sheetView>
  </sheetViews>
  <sheetFormatPr defaultRowHeight="12.5" x14ac:dyDescent="0.25"/>
  <cols>
    <col min="1" max="5" width="24" customWidth="1"/>
    <col min="6" max="6" width="32" customWidth="1"/>
  </cols>
  <sheetData>
    <row r="1" spans="1:6" ht="27.75" customHeight="1" x14ac:dyDescent="0.25">
      <c r="A1" s="287" t="s">
        <v>34</v>
      </c>
      <c r="C1" s="137"/>
    </row>
    <row r="2" spans="1:6" ht="44.25" customHeight="1" x14ac:dyDescent="0.25">
      <c r="A2" s="402" t="s">
        <v>478</v>
      </c>
      <c r="B2" s="403"/>
      <c r="C2" s="403"/>
      <c r="D2" s="403"/>
      <c r="E2" s="403"/>
    </row>
    <row r="3" spans="1:6" ht="47.25" customHeight="1" x14ac:dyDescent="0.25">
      <c r="A3" s="370" t="str">
        <f>Overview!B4&amp; " - Illustrative LLFs in Electricity North West Area (GSP Group _G) for year beginning "&amp;Overview!D4</f>
        <v>Southern Electric Power Distribution plc - Illustrative LLFs in Electricity North West Area (GSP Group _G) for year beginning 1 April 2021</v>
      </c>
      <c r="B3" s="371"/>
      <c r="C3" s="371"/>
      <c r="D3" s="371"/>
      <c r="E3" s="372"/>
    </row>
    <row r="4" spans="1:6" ht="19.5" customHeight="1" x14ac:dyDescent="0.25">
      <c r="A4" s="411" t="s">
        <v>37</v>
      </c>
      <c r="B4" s="220" t="s">
        <v>479</v>
      </c>
      <c r="C4" s="220" t="s">
        <v>480</v>
      </c>
      <c r="D4" s="220" t="s">
        <v>481</v>
      </c>
      <c r="E4" s="220" t="s">
        <v>482</v>
      </c>
    </row>
    <row r="5" spans="1:6" ht="30" customHeight="1" x14ac:dyDescent="0.25">
      <c r="A5" s="412"/>
      <c r="B5" s="220" t="s">
        <v>484</v>
      </c>
      <c r="C5" s="220" t="s">
        <v>486</v>
      </c>
      <c r="D5" s="220" t="s">
        <v>487</v>
      </c>
      <c r="E5" s="220" t="s">
        <v>488</v>
      </c>
    </row>
    <row r="6" spans="1:6" ht="45" customHeight="1" x14ac:dyDescent="0.25">
      <c r="A6" s="307" t="s">
        <v>527</v>
      </c>
      <c r="B6" s="268"/>
      <c r="C6" s="268"/>
      <c r="D6" s="198" t="s">
        <v>552</v>
      </c>
      <c r="E6" s="198" t="s">
        <v>497</v>
      </c>
    </row>
    <row r="7" spans="1:6" ht="45" customHeight="1" x14ac:dyDescent="0.25">
      <c r="A7" s="307" t="s">
        <v>489</v>
      </c>
      <c r="B7" s="198" t="s">
        <v>518</v>
      </c>
      <c r="C7" s="222" t="s">
        <v>553</v>
      </c>
      <c r="D7" s="268"/>
      <c r="E7" s="198" t="s">
        <v>497</v>
      </c>
    </row>
    <row r="8" spans="1:6" ht="45" customHeight="1" x14ac:dyDescent="0.25">
      <c r="A8" s="307" t="s">
        <v>48</v>
      </c>
      <c r="B8" s="268"/>
      <c r="C8" s="268"/>
      <c r="D8" s="198" t="s">
        <v>552</v>
      </c>
      <c r="E8" s="198" t="s">
        <v>497</v>
      </c>
    </row>
    <row r="9" spans="1:6" s="15" customFormat="1" ht="22.5" customHeight="1" x14ac:dyDescent="0.25">
      <c r="A9" s="223" t="s">
        <v>52</v>
      </c>
      <c r="B9" s="408" t="s">
        <v>112</v>
      </c>
      <c r="C9" s="409"/>
      <c r="D9" s="409"/>
      <c r="E9" s="410"/>
      <c r="F9"/>
    </row>
    <row r="10" spans="1:6" s="15" customFormat="1" ht="15" customHeight="1" x14ac:dyDescent="0.25">
      <c r="A10"/>
      <c r="B10"/>
      <c r="C10"/>
      <c r="D10"/>
      <c r="E10"/>
      <c r="F10"/>
    </row>
    <row r="11" spans="1:6" s="15" customFormat="1" ht="13" x14ac:dyDescent="0.25">
      <c r="A11" s="14"/>
      <c r="B11" s="13"/>
      <c r="C11" s="13"/>
      <c r="D11" s="13"/>
      <c r="E11" s="13"/>
    </row>
    <row r="12" spans="1:6" x14ac:dyDescent="0.25">
      <c r="B12" s="13"/>
      <c r="C12" s="13"/>
      <c r="D12" s="13"/>
      <c r="E12" s="13"/>
    </row>
    <row r="13" spans="1:6" ht="22.5" customHeight="1" x14ac:dyDescent="0.25">
      <c r="A13" s="330" t="s">
        <v>498</v>
      </c>
      <c r="B13" s="368"/>
      <c r="C13" s="368"/>
      <c r="D13" s="368"/>
      <c r="E13" s="368"/>
      <c r="F13" s="331"/>
    </row>
    <row r="14" spans="1:6" ht="22.5" customHeight="1" x14ac:dyDescent="0.25">
      <c r="A14" s="330" t="s">
        <v>499</v>
      </c>
      <c r="B14" s="368"/>
      <c r="C14" s="368"/>
      <c r="D14" s="368"/>
      <c r="E14" s="368"/>
      <c r="F14" s="331"/>
    </row>
    <row r="15" spans="1:6" ht="33" customHeight="1" x14ac:dyDescent="0.25">
      <c r="A15" s="233" t="s">
        <v>500</v>
      </c>
      <c r="B15" s="233" t="s">
        <v>479</v>
      </c>
      <c r="C15" s="233" t="s">
        <v>480</v>
      </c>
      <c r="D15" s="233" t="s">
        <v>481</v>
      </c>
      <c r="E15" s="233" t="s">
        <v>482</v>
      </c>
      <c r="F15" s="233" t="s">
        <v>501</v>
      </c>
    </row>
    <row r="16" spans="1:6" ht="77.25" customHeight="1" x14ac:dyDescent="0.25">
      <c r="A16" s="1" t="s">
        <v>502</v>
      </c>
      <c r="B16" s="262">
        <v>1.0960000000000001</v>
      </c>
      <c r="C16" s="262">
        <v>1.087</v>
      </c>
      <c r="D16" s="262">
        <v>1.081</v>
      </c>
      <c r="E16" s="262">
        <v>1.0740000000000001</v>
      </c>
      <c r="F16" s="291" t="s">
        <v>554</v>
      </c>
    </row>
    <row r="17" spans="1:6" ht="43.5" customHeight="1" x14ac:dyDescent="0.25">
      <c r="A17" s="1" t="s">
        <v>504</v>
      </c>
      <c r="B17" s="262">
        <v>1.0489999999999999</v>
      </c>
      <c r="C17" s="262">
        <v>1.0469999999999999</v>
      </c>
      <c r="D17" s="262">
        <v>1.046</v>
      </c>
      <c r="E17" s="262">
        <v>1.0469999999999999</v>
      </c>
      <c r="F17" s="291" t="s">
        <v>555</v>
      </c>
    </row>
    <row r="18" spans="1:6" ht="58.5" customHeight="1" x14ac:dyDescent="0.25">
      <c r="A18" s="1" t="s">
        <v>506</v>
      </c>
      <c r="B18" s="262">
        <v>1.0349999999999999</v>
      </c>
      <c r="C18" s="262">
        <v>1.0329999999999999</v>
      </c>
      <c r="D18" s="262">
        <v>1.03</v>
      </c>
      <c r="E18" s="262">
        <v>1.028</v>
      </c>
      <c r="F18" s="291" t="s">
        <v>556</v>
      </c>
    </row>
    <row r="19" spans="1:6" ht="22.5" customHeight="1" x14ac:dyDescent="0.25">
      <c r="A19" s="1" t="s">
        <v>508</v>
      </c>
      <c r="B19" s="262">
        <v>1.0249999999999999</v>
      </c>
      <c r="C19" s="262">
        <v>1.024</v>
      </c>
      <c r="D19" s="262">
        <v>1.022</v>
      </c>
      <c r="E19" s="262">
        <v>1.0209999999999999</v>
      </c>
      <c r="F19" s="262"/>
    </row>
    <row r="20" spans="1:6" ht="22.5" customHeight="1" x14ac:dyDescent="0.25">
      <c r="A20" s="312" t="s">
        <v>510</v>
      </c>
      <c r="B20" s="265">
        <v>1.02</v>
      </c>
      <c r="C20" s="262">
        <v>1.018</v>
      </c>
      <c r="D20" s="262">
        <v>1.0169999999999999</v>
      </c>
      <c r="E20" s="262">
        <v>1.0149999999999999</v>
      </c>
      <c r="F20" s="262"/>
    </row>
    <row r="21" spans="1:6" ht="22.5" customHeight="1" x14ac:dyDescent="0.25">
      <c r="A21" s="312" t="s">
        <v>8892</v>
      </c>
      <c r="B21" s="262">
        <v>1.014</v>
      </c>
      <c r="C21" s="262">
        <v>1.0129999999999999</v>
      </c>
      <c r="D21" s="262">
        <v>1.012</v>
      </c>
      <c r="E21" s="262">
        <v>1.0109999999999999</v>
      </c>
      <c r="F21" s="262"/>
    </row>
    <row r="22" spans="1:6" ht="22.5" customHeight="1" x14ac:dyDescent="0.25">
      <c r="A22" s="312" t="s">
        <v>511</v>
      </c>
      <c r="B22" s="262">
        <v>1.0089999999999999</v>
      </c>
      <c r="C22" s="262">
        <v>1.008</v>
      </c>
      <c r="D22" s="262">
        <v>1.0069999999999999</v>
      </c>
      <c r="E22" s="262">
        <v>1.006</v>
      </c>
      <c r="F22" s="262"/>
    </row>
    <row r="24" spans="1:6" ht="22.5" customHeight="1" x14ac:dyDescent="0.25">
      <c r="A24" s="330" t="s">
        <v>512</v>
      </c>
      <c r="B24" s="368"/>
      <c r="C24" s="368"/>
      <c r="D24" s="368"/>
      <c r="E24" s="368"/>
      <c r="F24" s="331"/>
    </row>
    <row r="25" spans="1:6" ht="22.5" customHeight="1" x14ac:dyDescent="0.25">
      <c r="A25" s="330" t="s">
        <v>513</v>
      </c>
      <c r="B25" s="368"/>
      <c r="C25" s="368"/>
      <c r="D25" s="368"/>
      <c r="E25" s="368"/>
      <c r="F25" s="331"/>
    </row>
    <row r="26" spans="1:6" ht="33" customHeight="1" x14ac:dyDescent="0.25">
      <c r="A26" s="233" t="s">
        <v>514</v>
      </c>
      <c r="B26" s="233" t="s">
        <v>479</v>
      </c>
      <c r="C26" s="233" t="s">
        <v>480</v>
      </c>
      <c r="D26" s="233" t="s">
        <v>481</v>
      </c>
      <c r="E26" s="233" t="s">
        <v>482</v>
      </c>
      <c r="F26" s="233" t="s">
        <v>501</v>
      </c>
    </row>
    <row r="27" spans="1:6" ht="22.5" customHeight="1" x14ac:dyDescent="0.25">
      <c r="A27" s="1"/>
      <c r="B27" s="12"/>
      <c r="C27" s="12"/>
      <c r="D27" s="12"/>
      <c r="E27" s="12"/>
      <c r="F27" s="12"/>
    </row>
    <row r="28" spans="1:6" ht="22.5" customHeight="1" x14ac:dyDescent="0.25">
      <c r="A28" s="1"/>
      <c r="B28" s="12"/>
      <c r="C28" s="12"/>
      <c r="D28" s="12"/>
      <c r="E28" s="12"/>
      <c r="F28" s="12"/>
    </row>
    <row r="29" spans="1:6" ht="22.5" customHeight="1" x14ac:dyDescent="0.25">
      <c r="A29" s="1"/>
      <c r="B29" s="12"/>
      <c r="C29" s="12"/>
      <c r="D29" s="12"/>
      <c r="E29" s="12"/>
      <c r="F29" s="12"/>
    </row>
    <row r="30" spans="1:6" ht="22.5" customHeight="1" x14ac:dyDescent="0.25">
      <c r="A30" s="1"/>
      <c r="B30" s="12"/>
      <c r="C30" s="12"/>
      <c r="D30" s="12"/>
      <c r="E30" s="12"/>
      <c r="F30" s="12"/>
    </row>
    <row r="31" spans="1:6" ht="22.5" customHeight="1" x14ac:dyDescent="0.25">
      <c r="A31" s="1"/>
      <c r="B31" s="12"/>
      <c r="C31" s="12"/>
      <c r="D31" s="12"/>
      <c r="E31" s="12"/>
      <c r="F31" s="12"/>
    </row>
    <row r="33" spans="1:6" ht="22.5" customHeight="1" x14ac:dyDescent="0.25">
      <c r="A33" s="330" t="s">
        <v>512</v>
      </c>
      <c r="B33" s="368"/>
      <c r="C33" s="368"/>
      <c r="D33" s="368"/>
      <c r="E33" s="368"/>
      <c r="F33" s="331"/>
    </row>
    <row r="34" spans="1:6" ht="22.5" customHeight="1" x14ac:dyDescent="0.25">
      <c r="A34" s="330" t="s">
        <v>515</v>
      </c>
      <c r="B34" s="368"/>
      <c r="C34" s="368"/>
      <c r="D34" s="368"/>
      <c r="E34" s="368"/>
      <c r="F34" s="331"/>
    </row>
    <row r="35" spans="1:6" ht="33" customHeight="1" x14ac:dyDescent="0.25">
      <c r="A35" s="233" t="s">
        <v>514</v>
      </c>
      <c r="B35" s="233" t="s">
        <v>479</v>
      </c>
      <c r="C35" s="233" t="s">
        <v>480</v>
      </c>
      <c r="D35" s="233" t="s">
        <v>481</v>
      </c>
      <c r="E35" s="233" t="s">
        <v>482</v>
      </c>
      <c r="F35" s="233" t="s">
        <v>501</v>
      </c>
    </row>
    <row r="36" spans="1:6" ht="22.5" customHeight="1" x14ac:dyDescent="0.25">
      <c r="A36" s="1"/>
      <c r="B36" s="12"/>
      <c r="C36" s="12"/>
      <c r="D36" s="12"/>
      <c r="E36" s="12"/>
      <c r="F36" s="12"/>
    </row>
    <row r="37" spans="1:6" ht="22.5" customHeight="1" x14ac:dyDescent="0.25">
      <c r="A37" s="1"/>
      <c r="B37" s="12"/>
      <c r="C37" s="12"/>
      <c r="D37" s="12"/>
      <c r="E37" s="12"/>
      <c r="F37" s="12"/>
    </row>
    <row r="38" spans="1:6" ht="22.5" customHeight="1" x14ac:dyDescent="0.25">
      <c r="A38" s="1"/>
      <c r="B38" s="12"/>
      <c r="C38" s="12"/>
      <c r="D38" s="12"/>
      <c r="E38" s="12"/>
      <c r="F38" s="12"/>
    </row>
    <row r="39" spans="1:6" ht="22.5" customHeight="1" x14ac:dyDescent="0.25">
      <c r="A39" s="1"/>
      <c r="B39" s="12"/>
      <c r="C39" s="12"/>
      <c r="D39" s="12"/>
      <c r="E39" s="12"/>
      <c r="F39" s="12"/>
    </row>
    <row r="40" spans="1:6" ht="22.5" customHeight="1" x14ac:dyDescent="0.25">
      <c r="A40" s="1"/>
      <c r="B40" s="12"/>
      <c r="C40" s="12"/>
      <c r="D40" s="12"/>
      <c r="E40" s="12"/>
      <c r="F40" s="12"/>
    </row>
  </sheetData>
  <mergeCells count="10">
    <mergeCell ref="A2:E2"/>
    <mergeCell ref="A4:A5"/>
    <mergeCell ref="A13:F13"/>
    <mergeCell ref="A14:F14"/>
    <mergeCell ref="A24:F24"/>
    <mergeCell ref="A25:F25"/>
    <mergeCell ref="A33:F33"/>
    <mergeCell ref="A34:F34"/>
    <mergeCell ref="A3:E3"/>
    <mergeCell ref="B9:E9"/>
  </mergeCells>
  <hyperlinks>
    <hyperlink ref="A1" location="Overview!A1" display="Back to Overview" xr:uid="{00000000-0004-0000-2200-000000000000}"/>
    <hyperlink ref="A3" location="Overview!A1" display="Back to Overview" xr:uid="{A02043E3-0F20-4EBE-8EE0-8DE0D774F706}"/>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G39"/>
  <sheetViews>
    <sheetView showGridLines="0" zoomScale="70" zoomScaleNormal="70" zoomScaleSheetLayoutView="100" workbookViewId="0">
      <selection activeCell="G3" sqref="G3"/>
    </sheetView>
  </sheetViews>
  <sheetFormatPr defaultRowHeight="12.5" x14ac:dyDescent="0.25"/>
  <cols>
    <col min="1" max="6" width="24" customWidth="1"/>
    <col min="7" max="7" width="34.81640625" customWidth="1"/>
  </cols>
  <sheetData>
    <row r="1" spans="1:7" ht="27.75" customHeight="1" x14ac:dyDescent="0.25">
      <c r="A1" s="287" t="s">
        <v>34</v>
      </c>
      <c r="C1" s="137"/>
    </row>
    <row r="2" spans="1:7" ht="44.25" customHeight="1" x14ac:dyDescent="0.25">
      <c r="A2" s="402" t="s">
        <v>478</v>
      </c>
      <c r="B2" s="403"/>
      <c r="C2" s="403"/>
      <c r="D2" s="403"/>
      <c r="E2" s="403"/>
    </row>
    <row r="3" spans="1:7" ht="47.25" customHeight="1" x14ac:dyDescent="0.25">
      <c r="A3" s="370" t="str">
        <f>Overview!B4&amp; " - Illustrative LLFs in UKPN SPN Area (GSP Group _J) for year beginning "&amp;Overview!D4</f>
        <v>Southern Electric Power Distribution plc - Illustrative LLFs in UKPN SPN Area (GSP Group _J) for year beginning 1 April 2021</v>
      </c>
      <c r="B3" s="377"/>
      <c r="C3" s="377"/>
      <c r="D3" s="377"/>
      <c r="E3" s="377"/>
      <c r="F3" s="378"/>
    </row>
    <row r="4" spans="1:7" ht="19.5" customHeight="1" x14ac:dyDescent="0.25">
      <c r="A4" s="400" t="s">
        <v>37</v>
      </c>
      <c r="B4" s="233" t="s">
        <v>479</v>
      </c>
      <c r="C4" s="233" t="s">
        <v>480</v>
      </c>
      <c r="D4" s="233" t="s">
        <v>481</v>
      </c>
      <c r="E4" s="233" t="s">
        <v>482</v>
      </c>
      <c r="F4" s="233" t="s">
        <v>483</v>
      </c>
    </row>
    <row r="5" spans="1:7" ht="30" customHeight="1" x14ac:dyDescent="0.25">
      <c r="A5" s="401"/>
      <c r="B5" s="233" t="s">
        <v>484</v>
      </c>
      <c r="C5" s="233" t="s">
        <v>485</v>
      </c>
      <c r="D5" s="233" t="s">
        <v>486</v>
      </c>
      <c r="E5" s="233" t="s">
        <v>487</v>
      </c>
      <c r="F5" s="233" t="s">
        <v>488</v>
      </c>
    </row>
    <row r="6" spans="1:7" ht="45" customHeight="1" x14ac:dyDescent="0.25">
      <c r="A6" s="292" t="s">
        <v>489</v>
      </c>
      <c r="B6" s="21" t="s">
        <v>490</v>
      </c>
      <c r="C6" s="294"/>
      <c r="D6" s="303" t="s">
        <v>491</v>
      </c>
      <c r="E6" s="294"/>
      <c r="F6" s="294"/>
    </row>
    <row r="7" spans="1:7" ht="45" customHeight="1" x14ac:dyDescent="0.25">
      <c r="A7" s="292" t="s">
        <v>492</v>
      </c>
      <c r="B7" s="294"/>
      <c r="C7" s="21" t="s">
        <v>493</v>
      </c>
      <c r="D7" s="294"/>
      <c r="E7" s="294"/>
      <c r="F7" s="294"/>
    </row>
    <row r="8" spans="1:7" ht="45" customHeight="1" x14ac:dyDescent="0.25">
      <c r="A8" s="292" t="s">
        <v>494</v>
      </c>
      <c r="B8" s="294"/>
      <c r="C8" s="294"/>
      <c r="D8" s="21" t="s">
        <v>493</v>
      </c>
      <c r="E8" s="294"/>
      <c r="F8" s="294"/>
    </row>
    <row r="9" spans="1:7" s="15" customFormat="1" ht="45" customHeight="1" x14ac:dyDescent="0.25">
      <c r="A9" s="292" t="s">
        <v>495</v>
      </c>
      <c r="B9" s="294"/>
      <c r="C9" s="294"/>
      <c r="D9" s="294"/>
      <c r="E9" s="303" t="s">
        <v>496</v>
      </c>
      <c r="F9" s="303" t="s">
        <v>497</v>
      </c>
    </row>
    <row r="10" spans="1:7" s="15" customFormat="1" ht="22.5" customHeight="1" x14ac:dyDescent="0.25">
      <c r="A10" s="292" t="s">
        <v>52</v>
      </c>
      <c r="B10" s="337" t="s">
        <v>53</v>
      </c>
      <c r="C10" s="338"/>
      <c r="D10" s="338"/>
      <c r="E10" s="338"/>
      <c r="F10" s="339"/>
    </row>
    <row r="11" spans="1:7" s="15" customFormat="1" ht="13" x14ac:dyDescent="0.25">
      <c r="A11" s="14"/>
      <c r="B11" s="13"/>
      <c r="C11" s="13"/>
      <c r="D11" s="13"/>
      <c r="E11" s="13"/>
    </row>
    <row r="12" spans="1:7" x14ac:dyDescent="0.25">
      <c r="B12" s="13"/>
      <c r="C12" s="13"/>
      <c r="D12" s="13"/>
      <c r="E12" s="13"/>
    </row>
    <row r="13" spans="1:7" ht="22.5" customHeight="1" x14ac:dyDescent="0.25">
      <c r="A13" s="330" t="s">
        <v>498</v>
      </c>
      <c r="B13" s="368"/>
      <c r="C13" s="368"/>
      <c r="D13" s="368"/>
      <c r="E13" s="368"/>
      <c r="F13" s="368"/>
      <c r="G13" s="331"/>
    </row>
    <row r="14" spans="1:7" ht="22.5" customHeight="1" x14ac:dyDescent="0.25">
      <c r="A14" s="330" t="s">
        <v>499</v>
      </c>
      <c r="B14" s="368"/>
      <c r="C14" s="368"/>
      <c r="D14" s="368"/>
      <c r="E14" s="368"/>
      <c r="F14" s="368"/>
      <c r="G14" s="331"/>
    </row>
    <row r="15" spans="1:7" ht="33" customHeight="1" x14ac:dyDescent="0.25">
      <c r="A15" s="233" t="s">
        <v>500</v>
      </c>
      <c r="B15" s="233" t="s">
        <v>479</v>
      </c>
      <c r="C15" s="233" t="s">
        <v>480</v>
      </c>
      <c r="D15" s="233" t="s">
        <v>481</v>
      </c>
      <c r="E15" s="233" t="s">
        <v>482</v>
      </c>
      <c r="F15" s="233" t="s">
        <v>483</v>
      </c>
      <c r="G15" s="233" t="s">
        <v>501</v>
      </c>
    </row>
    <row r="16" spans="1:7" ht="59.25" customHeight="1" x14ac:dyDescent="0.25">
      <c r="A16" s="1" t="s">
        <v>502</v>
      </c>
      <c r="B16" s="262">
        <v>1.0980000000000001</v>
      </c>
      <c r="C16" s="262">
        <v>1.0740000000000001</v>
      </c>
      <c r="D16" s="262">
        <v>1.087</v>
      </c>
      <c r="E16" s="262">
        <v>1.0780000000000001</v>
      </c>
      <c r="F16" s="262">
        <v>1.0669999999999999</v>
      </c>
      <c r="G16" s="266" t="s">
        <v>557</v>
      </c>
    </row>
    <row r="17" spans="1:7" ht="22.5" customHeight="1" x14ac:dyDescent="0.25">
      <c r="A17" s="1" t="s">
        <v>504</v>
      </c>
      <c r="B17" s="262">
        <v>1.073</v>
      </c>
      <c r="C17" s="262">
        <v>1.0569999999999999</v>
      </c>
      <c r="D17" s="262">
        <v>1.0660000000000001</v>
      </c>
      <c r="E17" s="262">
        <v>1.0589999999999999</v>
      </c>
      <c r="F17" s="262">
        <v>1.052</v>
      </c>
      <c r="G17" s="271" t="s">
        <v>558</v>
      </c>
    </row>
    <row r="18" spans="1:7" ht="22.5" customHeight="1" x14ac:dyDescent="0.25">
      <c r="A18" s="1" t="s">
        <v>506</v>
      </c>
      <c r="B18" s="262">
        <v>1.0569999999999999</v>
      </c>
      <c r="C18" s="262">
        <v>1.042</v>
      </c>
      <c r="D18" s="262">
        <v>1.0509999999999999</v>
      </c>
      <c r="E18" s="262">
        <v>1.044</v>
      </c>
      <c r="F18" s="262">
        <v>1.036</v>
      </c>
      <c r="G18" s="271" t="s">
        <v>559</v>
      </c>
    </row>
    <row r="19" spans="1:7" ht="22.5" customHeight="1" x14ac:dyDescent="0.25">
      <c r="A19" s="1" t="s">
        <v>508</v>
      </c>
      <c r="B19" s="262">
        <v>1.0589999999999999</v>
      </c>
      <c r="C19" s="262">
        <v>1.0429999999999999</v>
      </c>
      <c r="D19" s="262">
        <v>1.052</v>
      </c>
      <c r="E19" s="262">
        <v>1.0449999999999999</v>
      </c>
      <c r="F19" s="262">
        <v>1.0369999999999999</v>
      </c>
      <c r="G19" s="262">
        <v>773</v>
      </c>
    </row>
    <row r="20" spans="1:7" ht="22.5" customHeight="1" x14ac:dyDescent="0.25">
      <c r="A20" s="1" t="s">
        <v>510</v>
      </c>
      <c r="B20" s="262">
        <v>1.0189999999999999</v>
      </c>
      <c r="C20" s="262">
        <v>1.0149999999999999</v>
      </c>
      <c r="D20" s="262">
        <v>1.0169999999999999</v>
      </c>
      <c r="E20" s="262">
        <v>1.016</v>
      </c>
      <c r="F20" s="262">
        <v>1.014</v>
      </c>
      <c r="G20" s="262"/>
    </row>
    <row r="21" spans="1:7" ht="22.5" customHeight="1" x14ac:dyDescent="0.25">
      <c r="A21" s="1" t="s">
        <v>511</v>
      </c>
      <c r="B21" s="262">
        <v>1.006</v>
      </c>
      <c r="C21" s="262">
        <v>1.0049999999999999</v>
      </c>
      <c r="D21" s="262">
        <v>1.006</v>
      </c>
      <c r="E21" s="262">
        <v>1.0049999999999999</v>
      </c>
      <c r="F21" s="262">
        <v>1.004</v>
      </c>
      <c r="G21" s="262"/>
    </row>
    <row r="23" spans="1:7" ht="22.5" customHeight="1" x14ac:dyDescent="0.25">
      <c r="A23" s="330" t="s">
        <v>512</v>
      </c>
      <c r="B23" s="368"/>
      <c r="C23" s="368"/>
      <c r="D23" s="368"/>
      <c r="E23" s="368"/>
      <c r="F23" s="368"/>
      <c r="G23" s="331"/>
    </row>
    <row r="24" spans="1:7" ht="22.5" customHeight="1" x14ac:dyDescent="0.25">
      <c r="A24" s="330" t="s">
        <v>513</v>
      </c>
      <c r="B24" s="368"/>
      <c r="C24" s="368"/>
      <c r="D24" s="368"/>
      <c r="E24" s="368"/>
      <c r="F24" s="368"/>
      <c r="G24" s="331"/>
    </row>
    <row r="25" spans="1:7" ht="33" customHeight="1" x14ac:dyDescent="0.25">
      <c r="A25" s="233" t="s">
        <v>514</v>
      </c>
      <c r="B25" s="233" t="s">
        <v>479</v>
      </c>
      <c r="C25" s="233" t="s">
        <v>480</v>
      </c>
      <c r="D25" s="233" t="s">
        <v>481</v>
      </c>
      <c r="E25" s="233" t="s">
        <v>482</v>
      </c>
      <c r="F25" s="233" t="s">
        <v>483</v>
      </c>
      <c r="G25" s="233" t="s">
        <v>501</v>
      </c>
    </row>
    <row r="26" spans="1:7" ht="22.5" customHeight="1" x14ac:dyDescent="0.25">
      <c r="A26" s="291"/>
      <c r="B26" s="262">
        <v>1.0589999999999999</v>
      </c>
      <c r="C26" s="262">
        <v>1.0429999999999999</v>
      </c>
      <c r="D26" s="262">
        <v>1.052</v>
      </c>
      <c r="E26" s="262">
        <v>1.0449999999999999</v>
      </c>
      <c r="F26" s="262">
        <v>1.0369999999999999</v>
      </c>
      <c r="G26" s="262">
        <v>773</v>
      </c>
    </row>
    <row r="27" spans="1:7" ht="22.5" customHeight="1" x14ac:dyDescent="0.25">
      <c r="A27" s="1"/>
      <c r="B27" s="12"/>
      <c r="C27" s="12"/>
      <c r="D27" s="12"/>
      <c r="E27" s="12"/>
      <c r="F27" s="12"/>
      <c r="G27" s="12"/>
    </row>
    <row r="28" spans="1:7" ht="22.5" customHeight="1" x14ac:dyDescent="0.25">
      <c r="A28" s="1"/>
      <c r="B28" s="12"/>
      <c r="C28" s="12"/>
      <c r="D28" s="12"/>
      <c r="E28" s="12"/>
      <c r="F28" s="12"/>
      <c r="G28" s="12"/>
    </row>
    <row r="29" spans="1:7" ht="22.5" customHeight="1" x14ac:dyDescent="0.25">
      <c r="A29" s="1"/>
      <c r="B29" s="12"/>
      <c r="C29" s="12"/>
      <c r="D29" s="12"/>
      <c r="E29" s="12"/>
      <c r="F29" s="12"/>
      <c r="G29" s="12"/>
    </row>
    <row r="30" spans="1:7" ht="22.5" customHeight="1" x14ac:dyDescent="0.25">
      <c r="A30" s="1"/>
      <c r="B30" s="12"/>
      <c r="C30" s="12"/>
      <c r="D30" s="12"/>
      <c r="E30" s="12"/>
      <c r="F30" s="12"/>
      <c r="G30" s="12"/>
    </row>
    <row r="32" spans="1:7" ht="22.5" customHeight="1" x14ac:dyDescent="0.25">
      <c r="A32" s="330" t="s">
        <v>512</v>
      </c>
      <c r="B32" s="368"/>
      <c r="C32" s="368"/>
      <c r="D32" s="368"/>
      <c r="E32" s="368"/>
      <c r="F32" s="368"/>
      <c r="G32" s="331"/>
    </row>
    <row r="33" spans="1:7" ht="22.5" customHeight="1" x14ac:dyDescent="0.25">
      <c r="A33" s="330" t="s">
        <v>515</v>
      </c>
      <c r="B33" s="368"/>
      <c r="C33" s="368"/>
      <c r="D33" s="368"/>
      <c r="E33" s="368"/>
      <c r="F33" s="368"/>
      <c r="G33" s="331"/>
    </row>
    <row r="34" spans="1:7" ht="33" customHeight="1" x14ac:dyDescent="0.25">
      <c r="A34" s="233" t="s">
        <v>514</v>
      </c>
      <c r="B34" s="233" t="s">
        <v>479</v>
      </c>
      <c r="C34" s="233" t="s">
        <v>480</v>
      </c>
      <c r="D34" s="233" t="s">
        <v>481</v>
      </c>
      <c r="E34" s="233" t="s">
        <v>482</v>
      </c>
      <c r="F34" s="233" t="s">
        <v>483</v>
      </c>
      <c r="G34" s="233" t="s">
        <v>501</v>
      </c>
    </row>
    <row r="35" spans="1:7" ht="22.5" customHeight="1" x14ac:dyDescent="0.25">
      <c r="A35" s="1"/>
      <c r="B35" s="12"/>
      <c r="C35" s="12"/>
      <c r="D35" s="12"/>
      <c r="E35" s="12"/>
      <c r="F35" s="12"/>
      <c r="G35" s="12"/>
    </row>
    <row r="36" spans="1:7" ht="22.5" customHeight="1" x14ac:dyDescent="0.25">
      <c r="A36" s="1"/>
      <c r="B36" s="12"/>
      <c r="C36" s="12"/>
      <c r="D36" s="12"/>
      <c r="E36" s="12"/>
      <c r="F36" s="12"/>
      <c r="G36" s="12"/>
    </row>
    <row r="37" spans="1:7" ht="22.5" customHeight="1" x14ac:dyDescent="0.25">
      <c r="A37" s="1"/>
      <c r="B37" s="12"/>
      <c r="C37" s="12"/>
      <c r="D37" s="12"/>
      <c r="E37" s="12"/>
      <c r="F37" s="12"/>
      <c r="G37" s="12"/>
    </row>
    <row r="38" spans="1:7" ht="22.5" customHeight="1" x14ac:dyDescent="0.25">
      <c r="A38" s="1"/>
      <c r="B38" s="12"/>
      <c r="C38" s="12"/>
      <c r="D38" s="12"/>
      <c r="E38" s="12"/>
      <c r="F38" s="12"/>
      <c r="G38" s="12"/>
    </row>
    <row r="39" spans="1:7" ht="22.5" customHeight="1" x14ac:dyDescent="0.25">
      <c r="A39" s="1"/>
      <c r="B39" s="12"/>
      <c r="C39" s="12"/>
      <c r="D39" s="12"/>
      <c r="E39" s="12"/>
      <c r="F39" s="12"/>
      <c r="G39" s="12"/>
    </row>
  </sheetData>
  <mergeCells count="10">
    <mergeCell ref="A2:E2"/>
    <mergeCell ref="A4:A5"/>
    <mergeCell ref="A3:F3"/>
    <mergeCell ref="A32:G32"/>
    <mergeCell ref="A33:G33"/>
    <mergeCell ref="B10:F10"/>
    <mergeCell ref="A13:G13"/>
    <mergeCell ref="A14:G14"/>
    <mergeCell ref="A23:G23"/>
    <mergeCell ref="A24:G24"/>
  </mergeCells>
  <hyperlinks>
    <hyperlink ref="A1" location="Overview!A1" display="Back to Overview" xr:uid="{00000000-0004-0000-2300-000000000000}"/>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F41"/>
  <sheetViews>
    <sheetView showGridLines="0" zoomScale="70" zoomScaleNormal="70" zoomScaleSheetLayoutView="100" workbookViewId="0">
      <selection activeCell="F3" sqref="F3"/>
    </sheetView>
  </sheetViews>
  <sheetFormatPr defaultRowHeight="12.5" x14ac:dyDescent="0.25"/>
  <cols>
    <col min="1" max="5" width="24" customWidth="1"/>
    <col min="6" max="6" width="38.54296875" customWidth="1"/>
  </cols>
  <sheetData>
    <row r="1" spans="1:6" ht="27.75" customHeight="1" x14ac:dyDescent="0.25">
      <c r="A1" s="287" t="s">
        <v>34</v>
      </c>
      <c r="C1" s="137"/>
    </row>
    <row r="2" spans="1:6" ht="44.25" customHeight="1" x14ac:dyDescent="0.25">
      <c r="A2" s="402" t="s">
        <v>478</v>
      </c>
      <c r="B2" s="403"/>
      <c r="C2" s="403"/>
      <c r="D2" s="403"/>
      <c r="E2" s="403"/>
    </row>
    <row r="3" spans="1:6" ht="47.25" customHeight="1" x14ac:dyDescent="0.25">
      <c r="A3" s="370" t="str">
        <f>Overview!B4&amp; " - Illustrative LLFs in WPD South Wales Area (GSP Group _K) for year beginning "&amp;Overview!D4</f>
        <v>Southern Electric Power Distribution plc - Illustrative LLFs in WPD South Wales Area (GSP Group _K) for year beginning 1 April 2021</v>
      </c>
      <c r="B3" s="371"/>
      <c r="C3" s="371"/>
      <c r="D3" s="371"/>
      <c r="E3" s="372"/>
    </row>
    <row r="4" spans="1:6" ht="19.5" customHeight="1" x14ac:dyDescent="0.25">
      <c r="A4" s="400" t="s">
        <v>37</v>
      </c>
      <c r="B4" s="233" t="s">
        <v>479</v>
      </c>
      <c r="C4" s="233" t="s">
        <v>480</v>
      </c>
      <c r="D4" s="233" t="s">
        <v>481</v>
      </c>
      <c r="E4" s="233" t="s">
        <v>482</v>
      </c>
    </row>
    <row r="5" spans="1:6" ht="30" customHeight="1" x14ac:dyDescent="0.25">
      <c r="A5" s="404"/>
      <c r="B5" s="233" t="s">
        <v>484</v>
      </c>
      <c r="C5" s="233" t="s">
        <v>486</v>
      </c>
      <c r="D5" s="233" t="s">
        <v>487</v>
      </c>
      <c r="E5" s="233" t="s">
        <v>488</v>
      </c>
    </row>
    <row r="6" spans="1:6" ht="45" customHeight="1" x14ac:dyDescent="0.25">
      <c r="A6" s="80" t="s">
        <v>472</v>
      </c>
      <c r="B6" s="200"/>
      <c r="C6" s="200"/>
      <c r="D6" s="198" t="s">
        <v>560</v>
      </c>
      <c r="E6" s="198" t="s">
        <v>561</v>
      </c>
    </row>
    <row r="7" spans="1:6" ht="45" customHeight="1" x14ac:dyDescent="0.25">
      <c r="A7" s="80" t="s">
        <v>471</v>
      </c>
      <c r="B7" s="198" t="s">
        <v>518</v>
      </c>
      <c r="C7" s="222" t="s">
        <v>562</v>
      </c>
      <c r="D7" s="198" t="s">
        <v>563</v>
      </c>
      <c r="E7" s="198" t="s">
        <v>561</v>
      </c>
    </row>
    <row r="8" spans="1:6" ht="45" customHeight="1" x14ac:dyDescent="0.25">
      <c r="A8" s="80" t="s">
        <v>48</v>
      </c>
      <c r="B8" s="200"/>
      <c r="C8" s="200"/>
      <c r="D8" s="198" t="s">
        <v>560</v>
      </c>
      <c r="E8" s="198" t="s">
        <v>561</v>
      </c>
    </row>
    <row r="9" spans="1:6" s="15" customFormat="1" ht="22.5" customHeight="1" x14ac:dyDescent="0.25">
      <c r="A9" s="302" t="s">
        <v>52</v>
      </c>
      <c r="B9" s="350" t="s">
        <v>112</v>
      </c>
      <c r="C9" s="351"/>
      <c r="D9" s="351"/>
      <c r="E9" s="352"/>
      <c r="F9"/>
    </row>
    <row r="10" spans="1:6" s="15" customFormat="1" ht="15" customHeight="1" x14ac:dyDescent="0.25">
      <c r="A10"/>
      <c r="B10"/>
      <c r="C10"/>
      <c r="D10"/>
      <c r="E10"/>
      <c r="F10"/>
    </row>
    <row r="11" spans="1:6" s="15" customFormat="1" ht="13" x14ac:dyDescent="0.25">
      <c r="A11" s="14"/>
      <c r="B11" s="13"/>
      <c r="C11" s="13"/>
      <c r="D11" s="13"/>
      <c r="E11" s="13"/>
    </row>
    <row r="12" spans="1:6" x14ac:dyDescent="0.25">
      <c r="B12" s="13"/>
      <c r="C12" s="13"/>
      <c r="D12" s="13"/>
      <c r="E12" s="13"/>
    </row>
    <row r="13" spans="1:6" ht="22.5" customHeight="1" x14ac:dyDescent="0.25">
      <c r="A13" s="330" t="s">
        <v>498</v>
      </c>
      <c r="B13" s="368"/>
      <c r="C13" s="368"/>
      <c r="D13" s="368"/>
      <c r="E13" s="368"/>
      <c r="F13" s="331"/>
    </row>
    <row r="14" spans="1:6" ht="22.5" customHeight="1" x14ac:dyDescent="0.25">
      <c r="A14" s="330" t="s">
        <v>499</v>
      </c>
      <c r="B14" s="368"/>
      <c r="C14" s="368"/>
      <c r="D14" s="368"/>
      <c r="E14" s="368"/>
      <c r="F14" s="331"/>
    </row>
    <row r="15" spans="1:6" ht="33" customHeight="1" x14ac:dyDescent="0.25">
      <c r="A15" s="233" t="s">
        <v>500</v>
      </c>
      <c r="B15" s="233" t="s">
        <v>479</v>
      </c>
      <c r="C15" s="233" t="s">
        <v>480</v>
      </c>
      <c r="D15" s="233" t="s">
        <v>481</v>
      </c>
      <c r="E15" s="233" t="s">
        <v>482</v>
      </c>
      <c r="F15" s="233" t="s">
        <v>501</v>
      </c>
    </row>
    <row r="16" spans="1:6" ht="79.5" customHeight="1" x14ac:dyDescent="0.25">
      <c r="A16" s="1" t="s">
        <v>502</v>
      </c>
      <c r="B16" s="265">
        <v>1.0680000000000001</v>
      </c>
      <c r="C16" s="265">
        <v>1.0660000000000001</v>
      </c>
      <c r="D16" s="265">
        <v>1.0649999999999999</v>
      </c>
      <c r="E16" s="265">
        <v>1.0660000000000001</v>
      </c>
      <c r="F16" s="1" t="s">
        <v>564</v>
      </c>
    </row>
    <row r="17" spans="1:6" ht="22.5" customHeight="1" x14ac:dyDescent="0.25">
      <c r="A17" s="1" t="s">
        <v>504</v>
      </c>
      <c r="B17" s="265">
        <v>1.056</v>
      </c>
      <c r="C17" s="265">
        <v>1.056</v>
      </c>
      <c r="D17" s="265">
        <v>1.0549999999999999</v>
      </c>
      <c r="E17" s="265">
        <v>1.0580000000000001</v>
      </c>
      <c r="F17" s="264" t="s">
        <v>565</v>
      </c>
    </row>
    <row r="18" spans="1:6" ht="48.75" customHeight="1" x14ac:dyDescent="0.25">
      <c r="A18" s="1" t="s">
        <v>506</v>
      </c>
      <c r="B18" s="265">
        <v>1.04</v>
      </c>
      <c r="C18" s="265">
        <v>1.038</v>
      </c>
      <c r="D18" s="265">
        <v>1.0349999999999999</v>
      </c>
      <c r="E18" s="265">
        <v>1.032</v>
      </c>
      <c r="F18" s="1" t="s">
        <v>566</v>
      </c>
    </row>
    <row r="19" spans="1:6" ht="22.5" customHeight="1" x14ac:dyDescent="0.25">
      <c r="A19" s="1" t="s">
        <v>508</v>
      </c>
      <c r="B19" s="265">
        <v>1.0289999999999999</v>
      </c>
      <c r="C19" s="265">
        <v>1.0289999999999999</v>
      </c>
      <c r="D19" s="265">
        <v>1.0289999999999999</v>
      </c>
      <c r="E19" s="265">
        <v>1.028</v>
      </c>
      <c r="F19" s="12"/>
    </row>
    <row r="20" spans="1:6" ht="22.5" customHeight="1" x14ac:dyDescent="0.25">
      <c r="A20" s="313" t="s">
        <v>8880</v>
      </c>
      <c r="B20" s="265">
        <v>1.02</v>
      </c>
      <c r="C20" s="265">
        <v>1.0209999999999999</v>
      </c>
      <c r="D20" s="265">
        <v>1.0209999999999999</v>
      </c>
      <c r="E20" s="265">
        <v>1.02</v>
      </c>
      <c r="F20" s="12"/>
    </row>
    <row r="21" spans="1:6" ht="22.5" customHeight="1" x14ac:dyDescent="0.25">
      <c r="A21" s="313" t="s">
        <v>8881</v>
      </c>
      <c r="B21" s="265">
        <v>1.0169999999999999</v>
      </c>
      <c r="C21" s="265">
        <v>1.016</v>
      </c>
      <c r="D21" s="265">
        <v>1.016</v>
      </c>
      <c r="E21" s="265">
        <v>1.016</v>
      </c>
      <c r="F21" s="12"/>
    </row>
    <row r="22" spans="1:6" ht="22.5" customHeight="1" x14ac:dyDescent="0.25">
      <c r="A22" s="313" t="s">
        <v>8882</v>
      </c>
      <c r="B22" s="265">
        <v>1.0149999999999999</v>
      </c>
      <c r="C22" s="265">
        <v>1.0149999999999999</v>
      </c>
      <c r="D22" s="265">
        <v>1.014</v>
      </c>
      <c r="E22" s="265">
        <v>1.014</v>
      </c>
      <c r="F22" s="12"/>
    </row>
    <row r="23" spans="1:6" ht="22.5" customHeight="1" x14ac:dyDescent="0.25">
      <c r="A23" s="313" t="s">
        <v>8883</v>
      </c>
      <c r="B23" s="265">
        <v>1.01</v>
      </c>
      <c r="C23" s="265">
        <v>1.0089999999999999</v>
      </c>
      <c r="D23" s="265">
        <v>1.008</v>
      </c>
      <c r="E23" s="265">
        <v>1.0069999999999999</v>
      </c>
      <c r="F23" s="12"/>
    </row>
    <row r="25" spans="1:6" ht="22.5" customHeight="1" x14ac:dyDescent="0.25">
      <c r="A25" s="330" t="s">
        <v>512</v>
      </c>
      <c r="B25" s="368"/>
      <c r="C25" s="368"/>
      <c r="D25" s="368"/>
      <c r="E25" s="368"/>
      <c r="F25" s="331"/>
    </row>
    <row r="26" spans="1:6" ht="22.5" customHeight="1" x14ac:dyDescent="0.25">
      <c r="A26" s="330" t="s">
        <v>513</v>
      </c>
      <c r="B26" s="368"/>
      <c r="C26" s="368"/>
      <c r="D26" s="368"/>
      <c r="E26" s="368"/>
      <c r="F26" s="331"/>
    </row>
    <row r="27" spans="1:6" ht="33" customHeight="1" x14ac:dyDescent="0.25">
      <c r="A27" s="233" t="s">
        <v>514</v>
      </c>
      <c r="B27" s="233" t="s">
        <v>479</v>
      </c>
      <c r="C27" s="233" t="s">
        <v>480</v>
      </c>
      <c r="D27" s="233" t="s">
        <v>481</v>
      </c>
      <c r="E27" s="233" t="s">
        <v>482</v>
      </c>
      <c r="F27" s="233" t="s">
        <v>501</v>
      </c>
    </row>
    <row r="28" spans="1:6" ht="22.5" customHeight="1" x14ac:dyDescent="0.25">
      <c r="A28" s="1"/>
      <c r="B28" s="12"/>
      <c r="C28" s="12"/>
      <c r="D28" s="12"/>
      <c r="E28" s="12"/>
      <c r="F28" s="12"/>
    </row>
    <row r="29" spans="1:6" ht="22.5" customHeight="1" x14ac:dyDescent="0.25">
      <c r="A29" s="1"/>
      <c r="B29" s="12"/>
      <c r="C29" s="12"/>
      <c r="D29" s="12"/>
      <c r="E29" s="12"/>
      <c r="F29" s="12"/>
    </row>
    <row r="30" spans="1:6" ht="22.5" customHeight="1" x14ac:dyDescent="0.25">
      <c r="A30" s="1"/>
      <c r="B30" s="12"/>
      <c r="C30" s="12"/>
      <c r="D30" s="12"/>
      <c r="E30" s="12"/>
      <c r="F30" s="12"/>
    </row>
    <row r="31" spans="1:6" ht="22.5" customHeight="1" x14ac:dyDescent="0.25">
      <c r="A31" s="1"/>
      <c r="B31" s="12"/>
      <c r="C31" s="12"/>
      <c r="D31" s="12"/>
      <c r="E31" s="12"/>
      <c r="F31" s="12"/>
    </row>
    <row r="32" spans="1:6" ht="22.5" customHeight="1" x14ac:dyDescent="0.25">
      <c r="A32" s="1"/>
      <c r="B32" s="12"/>
      <c r="C32" s="12"/>
      <c r="D32" s="12"/>
      <c r="E32" s="12"/>
      <c r="F32" s="12"/>
    </row>
    <row r="34" spans="1:6" ht="22.5" customHeight="1" x14ac:dyDescent="0.25">
      <c r="A34" s="330" t="s">
        <v>512</v>
      </c>
      <c r="B34" s="368"/>
      <c r="C34" s="368"/>
      <c r="D34" s="368"/>
      <c r="E34" s="368"/>
      <c r="F34" s="331"/>
    </row>
    <row r="35" spans="1:6" ht="22.5" customHeight="1" x14ac:dyDescent="0.25">
      <c r="A35" s="330" t="s">
        <v>515</v>
      </c>
      <c r="B35" s="368"/>
      <c r="C35" s="368"/>
      <c r="D35" s="368"/>
      <c r="E35" s="368"/>
      <c r="F35" s="331"/>
    </row>
    <row r="36" spans="1:6" ht="33" customHeight="1" x14ac:dyDescent="0.25">
      <c r="A36" s="233" t="s">
        <v>514</v>
      </c>
      <c r="B36" s="233" t="s">
        <v>479</v>
      </c>
      <c r="C36" s="233" t="s">
        <v>480</v>
      </c>
      <c r="D36" s="233" t="s">
        <v>481</v>
      </c>
      <c r="E36" s="233" t="s">
        <v>482</v>
      </c>
      <c r="F36" s="233" t="s">
        <v>501</v>
      </c>
    </row>
    <row r="37" spans="1:6" ht="22.5" customHeight="1" x14ac:dyDescent="0.25">
      <c r="A37" s="1"/>
      <c r="B37" s="12"/>
      <c r="C37" s="12"/>
      <c r="D37" s="12"/>
      <c r="E37" s="12"/>
      <c r="F37" s="12"/>
    </row>
    <row r="38" spans="1:6" ht="22.5" customHeight="1" x14ac:dyDescent="0.25">
      <c r="A38" s="1"/>
      <c r="B38" s="12"/>
      <c r="C38" s="12"/>
      <c r="D38" s="12"/>
      <c r="E38" s="12"/>
      <c r="F38" s="12"/>
    </row>
    <row r="39" spans="1:6" ht="22.5" customHeight="1" x14ac:dyDescent="0.25">
      <c r="A39" s="1"/>
      <c r="B39" s="12"/>
      <c r="C39" s="12"/>
      <c r="D39" s="12"/>
      <c r="E39" s="12"/>
      <c r="F39" s="12"/>
    </row>
    <row r="40" spans="1:6" ht="22.5" customHeight="1" x14ac:dyDescent="0.25">
      <c r="A40" s="1"/>
      <c r="B40" s="12"/>
      <c r="C40" s="12"/>
      <c r="D40" s="12"/>
      <c r="E40" s="12"/>
      <c r="F40" s="12"/>
    </row>
    <row r="41" spans="1:6" ht="22.5" customHeight="1" x14ac:dyDescent="0.25">
      <c r="A41" s="1"/>
      <c r="B41" s="12"/>
      <c r="C41" s="12"/>
      <c r="D41" s="12"/>
      <c r="E41" s="12"/>
      <c r="F41" s="12"/>
    </row>
  </sheetData>
  <mergeCells count="10">
    <mergeCell ref="A2:E2"/>
    <mergeCell ref="A4:A5"/>
    <mergeCell ref="A13:F13"/>
    <mergeCell ref="A14:F14"/>
    <mergeCell ref="A25:F25"/>
    <mergeCell ref="A26:F26"/>
    <mergeCell ref="A34:F34"/>
    <mergeCell ref="A35:F35"/>
    <mergeCell ref="A3:E3"/>
    <mergeCell ref="B9:E9"/>
  </mergeCells>
  <hyperlinks>
    <hyperlink ref="A1" location="Overview!A1" display="Back to Overview" xr:uid="{00000000-0004-0000-2400-000000000000}"/>
    <hyperlink ref="A3" location="Overview!A1" display="Back to Overview" xr:uid="{703ECED2-8F40-47AA-831B-258371322DCC}"/>
    <hyperlink ref="A4" location="Overview!A1" display="Back to Overview" xr:uid="{347F9A2A-4364-4C0A-9D20-82FAF8FA05BC}"/>
    <hyperlink ref="A5" location="Overview!A1" display="Back to Overview" xr:uid="{38745216-4184-490B-AA01-B3A2565DF94E}"/>
    <hyperlink ref="A6" location="Overview!A1" display="Back to Overview" xr:uid="{2CE458D0-AC66-4998-9EBD-B46A1C804D77}"/>
    <hyperlink ref="A7" location="Overview!A1" display="Back to Overview" xr:uid="{8D5FF319-D5C9-4232-ACAB-6F470235E2E4}"/>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F41"/>
  <sheetViews>
    <sheetView showGridLines="0" zoomScale="70" zoomScaleNormal="70" zoomScaleSheetLayoutView="100" workbookViewId="0">
      <selection activeCell="F3" sqref="F3"/>
    </sheetView>
  </sheetViews>
  <sheetFormatPr defaultRowHeight="12.5" x14ac:dyDescent="0.25"/>
  <cols>
    <col min="1" max="5" width="24" customWidth="1"/>
    <col min="6" max="6" width="50.81640625" customWidth="1"/>
  </cols>
  <sheetData>
    <row r="1" spans="1:6" ht="27.75" customHeight="1" x14ac:dyDescent="0.25">
      <c r="A1" s="287" t="s">
        <v>34</v>
      </c>
      <c r="C1" s="137"/>
    </row>
    <row r="2" spans="1:6" ht="44.25" customHeight="1" x14ac:dyDescent="0.25">
      <c r="A2" s="402" t="s">
        <v>478</v>
      </c>
      <c r="B2" s="403"/>
      <c r="C2" s="403"/>
      <c r="D2" s="403"/>
      <c r="E2" s="403"/>
    </row>
    <row r="3" spans="1:6" ht="47.25" customHeight="1" x14ac:dyDescent="0.25">
      <c r="A3" s="370" t="str">
        <f>Overview!B4&amp; " - Illustrative LLFs in WPD South West Area (GSP Group _L) for year beginning "&amp;Overview!D4</f>
        <v>Southern Electric Power Distribution plc - Illustrative LLFs in WPD South West Area (GSP Group _L) for year beginning 1 April 2021</v>
      </c>
      <c r="B3" s="371"/>
      <c r="C3" s="371"/>
      <c r="D3" s="371"/>
      <c r="E3" s="372"/>
    </row>
    <row r="4" spans="1:6" ht="19.5" customHeight="1" x14ac:dyDescent="0.25">
      <c r="A4" s="400" t="s">
        <v>37</v>
      </c>
      <c r="B4" s="233" t="s">
        <v>479</v>
      </c>
      <c r="C4" s="233" t="s">
        <v>480</v>
      </c>
      <c r="D4" s="233" t="s">
        <v>481</v>
      </c>
      <c r="E4" s="233" t="s">
        <v>482</v>
      </c>
    </row>
    <row r="5" spans="1:6" ht="30" customHeight="1" x14ac:dyDescent="0.25">
      <c r="A5" s="404"/>
      <c r="B5" s="233" t="s">
        <v>484</v>
      </c>
      <c r="C5" s="233" t="s">
        <v>486</v>
      </c>
      <c r="D5" s="233" t="s">
        <v>487</v>
      </c>
      <c r="E5" s="233" t="s">
        <v>488</v>
      </c>
    </row>
    <row r="6" spans="1:6" ht="45" customHeight="1" x14ac:dyDescent="0.25">
      <c r="A6" s="274" t="s">
        <v>472</v>
      </c>
      <c r="B6" s="275"/>
      <c r="C6" s="275"/>
      <c r="D6" s="276" t="s">
        <v>567</v>
      </c>
      <c r="E6" s="276" t="s">
        <v>568</v>
      </c>
    </row>
    <row r="7" spans="1:6" ht="45" customHeight="1" x14ac:dyDescent="0.25">
      <c r="A7" s="274" t="s">
        <v>471</v>
      </c>
      <c r="B7" s="276" t="s">
        <v>44</v>
      </c>
      <c r="C7" s="277" t="s">
        <v>569</v>
      </c>
      <c r="D7" s="276" t="s">
        <v>570</v>
      </c>
      <c r="E7" s="276" t="s">
        <v>568</v>
      </c>
    </row>
    <row r="8" spans="1:6" ht="45" customHeight="1" x14ac:dyDescent="0.25">
      <c r="A8" s="274" t="s">
        <v>48</v>
      </c>
      <c r="B8" s="275"/>
      <c r="C8" s="275"/>
      <c r="D8" s="276" t="s">
        <v>567</v>
      </c>
      <c r="E8" s="276" t="s">
        <v>568</v>
      </c>
    </row>
    <row r="9" spans="1:6" s="248" customFormat="1" ht="22.5" customHeight="1" x14ac:dyDescent="0.25">
      <c r="A9" s="302" t="s">
        <v>52</v>
      </c>
      <c r="B9" s="405" t="s">
        <v>112</v>
      </c>
      <c r="C9" s="406"/>
      <c r="D9" s="406"/>
      <c r="E9" s="407"/>
      <c r="F9" s="247"/>
    </row>
    <row r="10" spans="1:6" s="15" customFormat="1" ht="15" customHeight="1" x14ac:dyDescent="0.25">
      <c r="A10"/>
      <c r="B10"/>
      <c r="C10"/>
      <c r="D10"/>
      <c r="E10"/>
      <c r="F10"/>
    </row>
    <row r="11" spans="1:6" s="15" customFormat="1" ht="13" x14ac:dyDescent="0.25">
      <c r="A11" s="14"/>
      <c r="B11" s="13"/>
      <c r="C11" s="13"/>
      <c r="D11" s="13"/>
      <c r="E11" s="13"/>
    </row>
    <row r="12" spans="1:6" x14ac:dyDescent="0.25">
      <c r="B12" s="13"/>
      <c r="C12" s="13"/>
      <c r="D12" s="13"/>
      <c r="E12" s="13"/>
    </row>
    <row r="13" spans="1:6" ht="22.5" customHeight="1" x14ac:dyDescent="0.25">
      <c r="A13" s="330" t="s">
        <v>498</v>
      </c>
      <c r="B13" s="368"/>
      <c r="C13" s="368"/>
      <c r="D13" s="368"/>
      <c r="E13" s="368"/>
      <c r="F13" s="331"/>
    </row>
    <row r="14" spans="1:6" ht="22.5" customHeight="1" x14ac:dyDescent="0.25">
      <c r="A14" s="330" t="s">
        <v>499</v>
      </c>
      <c r="B14" s="368"/>
      <c r="C14" s="368"/>
      <c r="D14" s="368"/>
      <c r="E14" s="368"/>
      <c r="F14" s="331"/>
    </row>
    <row r="15" spans="1:6" ht="33" customHeight="1" x14ac:dyDescent="0.25">
      <c r="A15" s="233" t="s">
        <v>500</v>
      </c>
      <c r="B15" s="233" t="s">
        <v>479</v>
      </c>
      <c r="C15" s="233" t="s">
        <v>480</v>
      </c>
      <c r="D15" s="233" t="s">
        <v>481</v>
      </c>
      <c r="E15" s="233" t="s">
        <v>482</v>
      </c>
      <c r="F15" s="233" t="s">
        <v>501</v>
      </c>
    </row>
    <row r="16" spans="1:6" ht="49.5" customHeight="1" x14ac:dyDescent="0.25">
      <c r="A16" s="273" t="s">
        <v>502</v>
      </c>
      <c r="B16" s="272">
        <v>1.0609999999999999</v>
      </c>
      <c r="C16" s="272">
        <v>1.0589999999999999</v>
      </c>
      <c r="D16" s="272">
        <v>1.0589999999999999</v>
      </c>
      <c r="E16" s="272">
        <v>1.0589999999999999</v>
      </c>
      <c r="F16" s="273" t="s">
        <v>571</v>
      </c>
    </row>
    <row r="17" spans="1:6" ht="22.5" customHeight="1" x14ac:dyDescent="0.25">
      <c r="A17" s="273" t="s">
        <v>504</v>
      </c>
      <c r="B17" s="272">
        <v>1.046</v>
      </c>
      <c r="C17" s="272">
        <v>1.046</v>
      </c>
      <c r="D17" s="272">
        <v>1.048</v>
      </c>
      <c r="E17" s="272">
        <v>1.05</v>
      </c>
      <c r="F17" s="273" t="s">
        <v>572</v>
      </c>
    </row>
    <row r="18" spans="1:6" ht="38.25" customHeight="1" x14ac:dyDescent="0.25">
      <c r="A18" s="273" t="s">
        <v>506</v>
      </c>
      <c r="B18" s="272">
        <v>1.0329999999999999</v>
      </c>
      <c r="C18" s="272">
        <v>1.0309999999999999</v>
      </c>
      <c r="D18" s="272">
        <v>1.03</v>
      </c>
      <c r="E18" s="272">
        <v>1.026</v>
      </c>
      <c r="F18" s="273" t="s">
        <v>573</v>
      </c>
    </row>
    <row r="19" spans="1:6" ht="22.5" customHeight="1" x14ac:dyDescent="0.25">
      <c r="A19" s="273" t="s">
        <v>508</v>
      </c>
      <c r="B19" s="272">
        <v>1.016</v>
      </c>
      <c r="C19" s="272">
        <v>1.0169999999999999</v>
      </c>
      <c r="D19" s="272">
        <v>1.018</v>
      </c>
      <c r="E19" s="272">
        <v>1.016</v>
      </c>
      <c r="F19" s="12"/>
    </row>
    <row r="20" spans="1:6" ht="22.5" customHeight="1" x14ac:dyDescent="0.25">
      <c r="A20" s="273" t="s">
        <v>8880</v>
      </c>
      <c r="B20" s="272">
        <v>1.0109999999999999</v>
      </c>
      <c r="C20" s="272">
        <v>1.012</v>
      </c>
      <c r="D20" s="272">
        <v>1.012</v>
      </c>
      <c r="E20" s="272">
        <v>1.01</v>
      </c>
      <c r="F20" s="12"/>
    </row>
    <row r="21" spans="1:6" ht="22.5" customHeight="1" x14ac:dyDescent="0.25">
      <c r="A21" s="273" t="s">
        <v>8881</v>
      </c>
      <c r="B21" s="272">
        <v>1.004</v>
      </c>
      <c r="C21" s="272">
        <v>1.004</v>
      </c>
      <c r="D21" s="272">
        <v>1.0049999999999999</v>
      </c>
      <c r="E21" s="272">
        <v>1.0049999999999999</v>
      </c>
      <c r="F21" s="12"/>
    </row>
    <row r="22" spans="1:6" ht="22.5" customHeight="1" x14ac:dyDescent="0.25">
      <c r="A22" s="273" t="s">
        <v>8882</v>
      </c>
      <c r="B22" s="272">
        <v>1.004</v>
      </c>
      <c r="C22" s="272">
        <v>1.004</v>
      </c>
      <c r="D22" s="272">
        <v>1.0049999999999999</v>
      </c>
      <c r="E22" s="272">
        <v>1.006</v>
      </c>
      <c r="F22" s="12"/>
    </row>
    <row r="23" spans="1:6" ht="22.5" customHeight="1" x14ac:dyDescent="0.25">
      <c r="A23" s="273" t="s">
        <v>8883</v>
      </c>
      <c r="B23" s="272">
        <v>1.0009999999999999</v>
      </c>
      <c r="C23" s="272">
        <v>1.0009999999999999</v>
      </c>
      <c r="D23" s="272">
        <v>1.0009999999999999</v>
      </c>
      <c r="E23" s="272">
        <v>1.0009999999999999</v>
      </c>
      <c r="F23" s="12"/>
    </row>
    <row r="25" spans="1:6" ht="22.5" customHeight="1" x14ac:dyDescent="0.25">
      <c r="A25" s="330" t="s">
        <v>512</v>
      </c>
      <c r="B25" s="368"/>
      <c r="C25" s="368"/>
      <c r="D25" s="368"/>
      <c r="E25" s="368"/>
      <c r="F25" s="331"/>
    </row>
    <row r="26" spans="1:6" ht="22.5" customHeight="1" x14ac:dyDescent="0.25">
      <c r="A26" s="330" t="s">
        <v>513</v>
      </c>
      <c r="B26" s="368"/>
      <c r="C26" s="368"/>
      <c r="D26" s="368"/>
      <c r="E26" s="368"/>
      <c r="F26" s="331"/>
    </row>
    <row r="27" spans="1:6" ht="33" customHeight="1" x14ac:dyDescent="0.25">
      <c r="A27" s="233" t="s">
        <v>514</v>
      </c>
      <c r="B27" s="233" t="s">
        <v>479</v>
      </c>
      <c r="C27" s="233" t="s">
        <v>480</v>
      </c>
      <c r="D27" s="233" t="s">
        <v>481</v>
      </c>
      <c r="E27" s="233" t="s">
        <v>482</v>
      </c>
      <c r="F27" s="233" t="s">
        <v>501</v>
      </c>
    </row>
    <row r="28" spans="1:6" ht="22.5" customHeight="1" x14ac:dyDescent="0.25">
      <c r="A28" s="1"/>
      <c r="B28" s="12"/>
      <c r="C28" s="12"/>
      <c r="D28" s="12"/>
      <c r="E28" s="12"/>
      <c r="F28" s="12"/>
    </row>
    <row r="29" spans="1:6" ht="22.5" customHeight="1" x14ac:dyDescent="0.25">
      <c r="A29" s="1"/>
      <c r="B29" s="12"/>
      <c r="C29" s="12"/>
      <c r="D29" s="12"/>
      <c r="E29" s="12"/>
      <c r="F29" s="12"/>
    </row>
    <row r="30" spans="1:6" ht="22.5" customHeight="1" x14ac:dyDescent="0.25">
      <c r="A30" s="1"/>
      <c r="B30" s="12"/>
      <c r="C30" s="12"/>
      <c r="D30" s="12"/>
      <c r="E30" s="12"/>
      <c r="F30" s="12"/>
    </row>
    <row r="31" spans="1:6" ht="22.5" customHeight="1" x14ac:dyDescent="0.25">
      <c r="A31" s="1"/>
      <c r="B31" s="12"/>
      <c r="C31" s="12"/>
      <c r="D31" s="12"/>
      <c r="E31" s="12"/>
      <c r="F31" s="12"/>
    </row>
    <row r="32" spans="1:6" ht="22.5" customHeight="1" x14ac:dyDescent="0.25">
      <c r="A32" s="1"/>
      <c r="B32" s="12"/>
      <c r="C32" s="12"/>
      <c r="D32" s="12"/>
      <c r="E32" s="12"/>
      <c r="F32" s="12"/>
    </row>
    <row r="34" spans="1:6" ht="22.5" customHeight="1" x14ac:dyDescent="0.25">
      <c r="A34" s="330" t="s">
        <v>512</v>
      </c>
      <c r="B34" s="368"/>
      <c r="C34" s="368"/>
      <c r="D34" s="368"/>
      <c r="E34" s="368"/>
      <c r="F34" s="331"/>
    </row>
    <row r="35" spans="1:6" ht="22.5" customHeight="1" x14ac:dyDescent="0.25">
      <c r="A35" s="330" t="s">
        <v>515</v>
      </c>
      <c r="B35" s="368"/>
      <c r="C35" s="368"/>
      <c r="D35" s="368"/>
      <c r="E35" s="368"/>
      <c r="F35" s="331"/>
    </row>
    <row r="36" spans="1:6" ht="33" customHeight="1" x14ac:dyDescent="0.25">
      <c r="A36" s="233" t="s">
        <v>514</v>
      </c>
      <c r="B36" s="233" t="s">
        <v>479</v>
      </c>
      <c r="C36" s="233" t="s">
        <v>480</v>
      </c>
      <c r="D36" s="233" t="s">
        <v>481</v>
      </c>
      <c r="E36" s="233" t="s">
        <v>482</v>
      </c>
      <c r="F36" s="233" t="s">
        <v>501</v>
      </c>
    </row>
    <row r="37" spans="1:6" ht="22.5" customHeight="1" x14ac:dyDescent="0.25">
      <c r="A37" s="1"/>
      <c r="B37" s="12"/>
      <c r="C37" s="12"/>
      <c r="D37" s="12"/>
      <c r="E37" s="12"/>
      <c r="F37" s="12"/>
    </row>
    <row r="38" spans="1:6" ht="22.5" customHeight="1" x14ac:dyDescent="0.25">
      <c r="A38" s="1"/>
      <c r="B38" s="12"/>
      <c r="C38" s="12"/>
      <c r="D38" s="12"/>
      <c r="E38" s="12"/>
      <c r="F38" s="12"/>
    </row>
    <row r="39" spans="1:6" ht="22.5" customHeight="1" x14ac:dyDescent="0.25">
      <c r="A39" s="1"/>
      <c r="B39" s="12"/>
      <c r="C39" s="12"/>
      <c r="D39" s="12"/>
      <c r="E39" s="12"/>
      <c r="F39" s="12"/>
    </row>
    <row r="40" spans="1:6" ht="22.5" customHeight="1" x14ac:dyDescent="0.25">
      <c r="A40" s="1"/>
      <c r="B40" s="12"/>
      <c r="C40" s="12"/>
      <c r="D40" s="12"/>
      <c r="E40" s="12"/>
      <c r="F40" s="12"/>
    </row>
    <row r="41" spans="1:6" ht="22.5" customHeight="1" x14ac:dyDescent="0.25">
      <c r="A41" s="1"/>
      <c r="B41" s="12"/>
      <c r="C41" s="12"/>
      <c r="D41" s="12"/>
      <c r="E41" s="12"/>
      <c r="F41" s="12"/>
    </row>
  </sheetData>
  <mergeCells count="10">
    <mergeCell ref="A2:E2"/>
    <mergeCell ref="A4:A5"/>
    <mergeCell ref="A13:F13"/>
    <mergeCell ref="A14:F14"/>
    <mergeCell ref="A25:F25"/>
    <mergeCell ref="A26:F26"/>
    <mergeCell ref="A34:F34"/>
    <mergeCell ref="A35:F35"/>
    <mergeCell ref="A3:E3"/>
    <mergeCell ref="B9:E9"/>
  </mergeCells>
  <hyperlinks>
    <hyperlink ref="A1" location="Overview!A1" display="Back to Overview" xr:uid="{00000000-0004-0000-2500-000000000000}"/>
    <hyperlink ref="A3" location="Overview!A1" display="Back to Overview" xr:uid="{CAF7D892-B64F-471B-9509-CAE024858F0C}"/>
    <hyperlink ref="A4" location="Overview!A1" display="Back to Overview" xr:uid="{F107CD76-1D4D-4169-AAF1-E65CD313E958}"/>
    <hyperlink ref="A5" location="Overview!A1" display="Back to Overview" xr:uid="{67BE3073-1D0A-4A1A-9503-D66BDBA9A956}"/>
    <hyperlink ref="A6" location="Overview!A1" display="Back to Overview" xr:uid="{13E4788C-C8DF-400E-82EA-915DABB39E42}"/>
    <hyperlink ref="A7" location="Overview!A1" display="Back to Overview" xr:uid="{86FEAAD2-5A8B-47B4-9D36-424263375136}"/>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F41"/>
  <sheetViews>
    <sheetView showGridLines="0" zoomScale="60" zoomScaleNormal="60" zoomScaleSheetLayoutView="100" workbookViewId="0">
      <selection activeCell="F3" sqref="F3"/>
    </sheetView>
  </sheetViews>
  <sheetFormatPr defaultRowHeight="12.5" x14ac:dyDescent="0.25"/>
  <cols>
    <col min="1" max="5" width="24" customWidth="1"/>
    <col min="6" max="6" width="42.26953125" customWidth="1"/>
  </cols>
  <sheetData>
    <row r="1" spans="1:6" ht="27.75" customHeight="1" x14ac:dyDescent="0.25">
      <c r="A1" s="287" t="s">
        <v>34</v>
      </c>
      <c r="C1" s="137"/>
    </row>
    <row r="2" spans="1:6" ht="44.25" customHeight="1" x14ac:dyDescent="0.25">
      <c r="A2" s="402" t="s">
        <v>478</v>
      </c>
      <c r="B2" s="403"/>
      <c r="C2" s="403"/>
      <c r="D2" s="403"/>
      <c r="E2" s="403"/>
    </row>
    <row r="3" spans="1:6" ht="47.25" customHeight="1" x14ac:dyDescent="0.25">
      <c r="A3" s="370" t="str">
        <f>Overview!B4&amp; " - Illustrative LLFs in NPG Yorkshire Area (GSP Group _M) for year beginning "&amp;Overview!D4</f>
        <v>Southern Electric Power Distribution plc - Illustrative LLFs in NPG Yorkshire Area (GSP Group _M) for year beginning 1 April 2021</v>
      </c>
      <c r="B3" s="371"/>
      <c r="C3" s="371"/>
      <c r="D3" s="371"/>
      <c r="E3" s="372"/>
    </row>
    <row r="4" spans="1:6" ht="19.5" customHeight="1" x14ac:dyDescent="0.25">
      <c r="A4" s="411" t="s">
        <v>37</v>
      </c>
      <c r="B4" s="220" t="s">
        <v>479</v>
      </c>
      <c r="C4" s="220" t="s">
        <v>480</v>
      </c>
      <c r="D4" s="220" t="s">
        <v>481</v>
      </c>
      <c r="E4" s="220" t="s">
        <v>482</v>
      </c>
    </row>
    <row r="5" spans="1:6" ht="30" customHeight="1" x14ac:dyDescent="0.25">
      <c r="A5" s="412"/>
      <c r="B5" s="220" t="s">
        <v>484</v>
      </c>
      <c r="C5" s="220" t="s">
        <v>486</v>
      </c>
      <c r="D5" s="220" t="s">
        <v>487</v>
      </c>
      <c r="E5" s="220" t="s">
        <v>488</v>
      </c>
    </row>
    <row r="6" spans="1:6" ht="45" customHeight="1" x14ac:dyDescent="0.25">
      <c r="A6" s="281" t="s">
        <v>574</v>
      </c>
      <c r="B6" s="282">
        <v>0</v>
      </c>
      <c r="C6" s="282">
        <v>0</v>
      </c>
      <c r="D6" s="283" t="s">
        <v>575</v>
      </c>
      <c r="E6" s="283" t="s">
        <v>576</v>
      </c>
    </row>
    <row r="7" spans="1:6" ht="45" customHeight="1" x14ac:dyDescent="0.25">
      <c r="A7" s="281" t="s">
        <v>577</v>
      </c>
      <c r="B7" s="283" t="s">
        <v>518</v>
      </c>
      <c r="C7" s="283" t="s">
        <v>578</v>
      </c>
      <c r="D7" s="283" t="s">
        <v>579</v>
      </c>
      <c r="E7" s="283" t="s">
        <v>576</v>
      </c>
    </row>
    <row r="8" spans="1:6" ht="45" customHeight="1" x14ac:dyDescent="0.25">
      <c r="A8" s="281" t="s">
        <v>580</v>
      </c>
      <c r="B8" s="282">
        <v>0</v>
      </c>
      <c r="C8" s="282">
        <v>0</v>
      </c>
      <c r="D8" s="283" t="s">
        <v>575</v>
      </c>
      <c r="E8" s="283" t="s">
        <v>576</v>
      </c>
    </row>
    <row r="9" spans="1:6" s="15" customFormat="1" ht="45" customHeight="1" x14ac:dyDescent="0.25">
      <c r="A9" s="281" t="s">
        <v>581</v>
      </c>
      <c r="B9" s="282">
        <v>0</v>
      </c>
      <c r="C9" s="282">
        <v>0</v>
      </c>
      <c r="D9" s="283" t="s">
        <v>575</v>
      </c>
      <c r="E9" s="283" t="s">
        <v>576</v>
      </c>
      <c r="F9"/>
    </row>
    <row r="10" spans="1:6" s="15" customFormat="1" ht="15" customHeight="1" x14ac:dyDescent="0.25">
      <c r="A10" s="223" t="s">
        <v>52</v>
      </c>
      <c r="B10" s="408" t="s">
        <v>112</v>
      </c>
      <c r="C10" s="409"/>
      <c r="D10" s="409"/>
      <c r="E10" s="410"/>
      <c r="F10"/>
    </row>
    <row r="11" spans="1:6" s="15" customFormat="1" ht="13" x14ac:dyDescent="0.25">
      <c r="A11" s="14"/>
      <c r="B11" s="13"/>
      <c r="C11" s="13"/>
      <c r="D11" s="13"/>
      <c r="E11" s="13"/>
    </row>
    <row r="12" spans="1:6" x14ac:dyDescent="0.25">
      <c r="B12" s="13"/>
      <c r="C12" s="13"/>
      <c r="D12" s="13"/>
      <c r="E12" s="13"/>
    </row>
    <row r="13" spans="1:6" ht="22.5" customHeight="1" x14ac:dyDescent="0.25">
      <c r="A13" s="413" t="s">
        <v>498</v>
      </c>
      <c r="B13" s="414"/>
      <c r="C13" s="414"/>
      <c r="D13" s="414"/>
      <c r="E13" s="414"/>
      <c r="F13" s="415"/>
    </row>
    <row r="14" spans="1:6" ht="22.5" customHeight="1" x14ac:dyDescent="0.25">
      <c r="A14" s="413" t="s">
        <v>499</v>
      </c>
      <c r="B14" s="414"/>
      <c r="C14" s="414"/>
      <c r="D14" s="414"/>
      <c r="E14" s="414"/>
      <c r="F14" s="415"/>
    </row>
    <row r="15" spans="1:6" ht="33" customHeight="1" x14ac:dyDescent="0.25">
      <c r="A15" s="278" t="s">
        <v>500</v>
      </c>
      <c r="B15" s="278" t="s">
        <v>479</v>
      </c>
      <c r="C15" s="278" t="s">
        <v>480</v>
      </c>
      <c r="D15" s="278" t="s">
        <v>481</v>
      </c>
      <c r="E15" s="278" t="s">
        <v>482</v>
      </c>
      <c r="F15" s="278" t="s">
        <v>501</v>
      </c>
    </row>
    <row r="16" spans="1:6" ht="91.5" customHeight="1" x14ac:dyDescent="0.25">
      <c r="A16" s="273" t="s">
        <v>502</v>
      </c>
      <c r="B16" s="272">
        <v>1.115</v>
      </c>
      <c r="C16" s="272">
        <v>1.105</v>
      </c>
      <c r="D16" s="272">
        <v>1.0920000000000001</v>
      </c>
      <c r="E16" s="272">
        <v>1.0820000000000001</v>
      </c>
      <c r="F16" s="273" t="s">
        <v>582</v>
      </c>
    </row>
    <row r="17" spans="1:6" ht="47.25" customHeight="1" x14ac:dyDescent="0.25">
      <c r="A17" s="273" t="s">
        <v>504</v>
      </c>
      <c r="B17" s="272">
        <v>1.0429999999999999</v>
      </c>
      <c r="C17" s="272">
        <v>1.044</v>
      </c>
      <c r="D17" s="272">
        <v>1.0429999999999999</v>
      </c>
      <c r="E17" s="272">
        <v>1.046</v>
      </c>
      <c r="F17" s="273" t="s">
        <v>583</v>
      </c>
    </row>
    <row r="18" spans="1:6" ht="54" customHeight="1" x14ac:dyDescent="0.25">
      <c r="A18" s="273" t="s">
        <v>506</v>
      </c>
      <c r="B18" s="272">
        <v>1.0289999999999999</v>
      </c>
      <c r="C18" s="272">
        <v>1.028</v>
      </c>
      <c r="D18" s="272">
        <v>1.0249999999999999</v>
      </c>
      <c r="E18" s="272">
        <v>1.022</v>
      </c>
      <c r="F18" s="273" t="s">
        <v>584</v>
      </c>
    </row>
    <row r="19" spans="1:6" ht="36" customHeight="1" x14ac:dyDescent="0.25">
      <c r="A19" s="273" t="s">
        <v>508</v>
      </c>
      <c r="B19" s="272">
        <v>1.0189999999999999</v>
      </c>
      <c r="C19" s="272">
        <v>1.0189999999999999</v>
      </c>
      <c r="D19" s="272">
        <v>1.018</v>
      </c>
      <c r="E19" s="272">
        <v>1.0169999999999999</v>
      </c>
      <c r="F19" s="279"/>
    </row>
    <row r="20" spans="1:6" ht="45" customHeight="1" x14ac:dyDescent="0.25">
      <c r="A20" s="273" t="s">
        <v>8890</v>
      </c>
      <c r="B20" s="272">
        <v>1.012</v>
      </c>
      <c r="C20" s="272">
        <v>1.0129999999999999</v>
      </c>
      <c r="D20" s="272">
        <v>1.0109999999999999</v>
      </c>
      <c r="E20" s="272">
        <v>1.01</v>
      </c>
      <c r="F20" s="279"/>
    </row>
    <row r="21" spans="1:6" ht="47.25" customHeight="1" x14ac:dyDescent="0.25">
      <c r="A21" s="273" t="s">
        <v>8891</v>
      </c>
      <c r="B21" s="272">
        <v>1.012</v>
      </c>
      <c r="C21" s="272">
        <v>1.0129999999999999</v>
      </c>
      <c r="D21" s="272">
        <v>1.0109999999999999</v>
      </c>
      <c r="E21" s="272">
        <v>1.01</v>
      </c>
      <c r="F21" s="279"/>
    </row>
    <row r="22" spans="1:6" ht="14" x14ac:dyDescent="0.3">
      <c r="A22" s="280"/>
      <c r="B22" s="280"/>
      <c r="C22" s="280"/>
      <c r="D22" s="280"/>
      <c r="E22" s="280"/>
      <c r="F22" s="280"/>
    </row>
    <row r="23" spans="1:6" ht="22.5" customHeight="1" x14ac:dyDescent="0.25">
      <c r="A23" s="413" t="s">
        <v>512</v>
      </c>
      <c r="B23" s="414"/>
      <c r="C23" s="414"/>
      <c r="D23" s="414"/>
      <c r="E23" s="414"/>
      <c r="F23" s="415"/>
    </row>
    <row r="24" spans="1:6" ht="22.5" customHeight="1" x14ac:dyDescent="0.25">
      <c r="A24" s="413" t="s">
        <v>513</v>
      </c>
      <c r="B24" s="414"/>
      <c r="C24" s="414"/>
      <c r="D24" s="414"/>
      <c r="E24" s="414"/>
      <c r="F24" s="415"/>
    </row>
    <row r="25" spans="1:6" ht="33" customHeight="1" x14ac:dyDescent="0.25">
      <c r="A25" s="278" t="s">
        <v>514</v>
      </c>
      <c r="B25" s="278" t="s">
        <v>479</v>
      </c>
      <c r="C25" s="278" t="s">
        <v>480</v>
      </c>
      <c r="D25" s="278" t="s">
        <v>481</v>
      </c>
      <c r="E25" s="278" t="s">
        <v>482</v>
      </c>
      <c r="F25" s="278" t="s">
        <v>501</v>
      </c>
    </row>
    <row r="26" spans="1:6" ht="22.5" customHeight="1" x14ac:dyDescent="0.25">
      <c r="A26" s="273"/>
      <c r="B26" s="279"/>
      <c r="C26" s="279"/>
      <c r="D26" s="279"/>
      <c r="E26" s="279"/>
      <c r="F26" s="279"/>
    </row>
    <row r="27" spans="1:6" ht="22.5" customHeight="1" x14ac:dyDescent="0.25">
      <c r="A27" s="273"/>
      <c r="B27" s="279"/>
      <c r="C27" s="279"/>
      <c r="D27" s="279"/>
      <c r="E27" s="279"/>
      <c r="F27" s="279"/>
    </row>
    <row r="28" spans="1:6" ht="22.5" customHeight="1" x14ac:dyDescent="0.25">
      <c r="A28" s="273"/>
      <c r="B28" s="279"/>
      <c r="C28" s="279"/>
      <c r="D28" s="279"/>
      <c r="E28" s="279"/>
      <c r="F28" s="279"/>
    </row>
    <row r="29" spans="1:6" ht="22.5" customHeight="1" x14ac:dyDescent="0.25">
      <c r="A29" s="273"/>
      <c r="B29" s="279"/>
      <c r="C29" s="279"/>
      <c r="D29" s="279"/>
      <c r="E29" s="279"/>
      <c r="F29" s="279"/>
    </row>
    <row r="30" spans="1:6" ht="22.5" customHeight="1" x14ac:dyDescent="0.25">
      <c r="A30" s="273"/>
      <c r="B30" s="279"/>
      <c r="C30" s="279"/>
      <c r="D30" s="279"/>
      <c r="E30" s="279"/>
      <c r="F30" s="279"/>
    </row>
    <row r="31" spans="1:6" ht="14" x14ac:dyDescent="0.3">
      <c r="A31" s="280"/>
      <c r="B31" s="280"/>
      <c r="C31" s="280"/>
      <c r="D31" s="280"/>
      <c r="E31" s="280"/>
      <c r="F31" s="280"/>
    </row>
    <row r="32" spans="1:6" ht="22.5" customHeight="1" x14ac:dyDescent="0.25">
      <c r="A32" s="413" t="s">
        <v>512</v>
      </c>
      <c r="B32" s="414"/>
      <c r="C32" s="414"/>
      <c r="D32" s="414"/>
      <c r="E32" s="414"/>
      <c r="F32" s="415"/>
    </row>
    <row r="33" spans="1:6" ht="22.5" customHeight="1" x14ac:dyDescent="0.25">
      <c r="A33" s="413" t="s">
        <v>515</v>
      </c>
      <c r="B33" s="414"/>
      <c r="C33" s="414"/>
      <c r="D33" s="414"/>
      <c r="E33" s="414"/>
      <c r="F33" s="415"/>
    </row>
    <row r="34" spans="1:6" ht="33" customHeight="1" x14ac:dyDescent="0.25">
      <c r="A34" s="278" t="s">
        <v>514</v>
      </c>
      <c r="B34" s="278" t="s">
        <v>479</v>
      </c>
      <c r="C34" s="278" t="s">
        <v>480</v>
      </c>
      <c r="D34" s="278" t="s">
        <v>481</v>
      </c>
      <c r="E34" s="278" t="s">
        <v>482</v>
      </c>
      <c r="F34" s="278" t="s">
        <v>501</v>
      </c>
    </row>
    <row r="35" spans="1:6" ht="22.5" customHeight="1" x14ac:dyDescent="0.25">
      <c r="A35" s="273"/>
      <c r="B35" s="279"/>
      <c r="C35" s="279"/>
      <c r="D35" s="279"/>
      <c r="E35" s="279"/>
      <c r="F35" s="279"/>
    </row>
    <row r="36" spans="1:6" ht="22.5" customHeight="1" x14ac:dyDescent="0.25">
      <c r="A36" s="273"/>
      <c r="B36" s="279"/>
      <c r="C36" s="279"/>
      <c r="D36" s="279"/>
      <c r="E36" s="279"/>
      <c r="F36" s="279"/>
    </row>
    <row r="37" spans="1:6" ht="22.5" customHeight="1" x14ac:dyDescent="0.25">
      <c r="A37" s="273"/>
      <c r="B37" s="279"/>
      <c r="C37" s="279"/>
      <c r="D37" s="279"/>
      <c r="E37" s="279"/>
      <c r="F37" s="279"/>
    </row>
    <row r="38" spans="1:6" ht="22.5" customHeight="1" x14ac:dyDescent="0.25">
      <c r="A38" s="273"/>
      <c r="B38" s="279"/>
      <c r="C38" s="279"/>
      <c r="D38" s="279"/>
      <c r="E38" s="279"/>
      <c r="F38" s="279"/>
    </row>
    <row r="39" spans="1:6" ht="22.5" customHeight="1" x14ac:dyDescent="0.25">
      <c r="A39" s="273"/>
      <c r="B39" s="279"/>
      <c r="C39" s="279"/>
      <c r="D39" s="279"/>
      <c r="E39" s="279"/>
      <c r="F39" s="279"/>
    </row>
    <row r="40" spans="1:6" ht="14" x14ac:dyDescent="0.3">
      <c r="A40" s="280"/>
      <c r="B40" s="280"/>
      <c r="C40" s="280"/>
      <c r="D40" s="280"/>
      <c r="E40" s="280"/>
      <c r="F40" s="280"/>
    </row>
    <row r="41" spans="1:6" ht="14" x14ac:dyDescent="0.3">
      <c r="A41" s="280"/>
      <c r="B41" s="280"/>
      <c r="C41" s="280"/>
      <c r="D41" s="280"/>
      <c r="E41" s="280"/>
      <c r="F41" s="280"/>
    </row>
  </sheetData>
  <mergeCells count="10">
    <mergeCell ref="A2:E2"/>
    <mergeCell ref="A4:A5"/>
    <mergeCell ref="A13:F13"/>
    <mergeCell ref="A14:F14"/>
    <mergeCell ref="A23:F23"/>
    <mergeCell ref="A24:F24"/>
    <mergeCell ref="A32:F32"/>
    <mergeCell ref="A33:F33"/>
    <mergeCell ref="A3:E3"/>
    <mergeCell ref="B10:E10"/>
  </mergeCells>
  <hyperlinks>
    <hyperlink ref="A1" location="Overview!A1" display="Back to Overview" xr:uid="{00000000-0004-0000-2600-000000000000}"/>
    <hyperlink ref="A2" location="Overview!A1" display="Back to Overview" xr:uid="{B34ABB2D-D505-41F2-9A7C-5BDF8A5EE24F}"/>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9">
    <pageSetUpPr fitToPage="1"/>
  </sheetPr>
  <dimension ref="A1:R100"/>
  <sheetViews>
    <sheetView zoomScale="70" zoomScaleNormal="70" zoomScaleSheetLayoutView="100" workbookViewId="0"/>
  </sheetViews>
  <sheetFormatPr defaultColWidth="9.1796875" defaultRowHeight="27.75" customHeight="1" x14ac:dyDescent="0.25"/>
  <cols>
    <col min="1" max="1" width="16" style="2" customWidth="1"/>
    <col min="2" max="2" width="8.7265625" style="2" customWidth="1"/>
    <col min="3" max="3" width="17.7265625" style="2" customWidth="1"/>
    <col min="4" max="4" width="8.7265625" style="2" customWidth="1"/>
    <col min="5" max="5" width="17.7265625" style="3" customWidth="1"/>
    <col min="6" max="6" width="15.81640625" style="3" customWidth="1"/>
    <col min="7" max="7" width="15.81640625" style="2" customWidth="1"/>
    <col min="8" max="10" width="15.81640625" style="3" customWidth="1"/>
    <col min="11" max="11" width="15.81640625" style="10" customWidth="1"/>
    <col min="12" max="13" width="15.81640625" style="4" customWidth="1"/>
    <col min="14" max="14" width="15.81640625" style="2" customWidth="1"/>
    <col min="15" max="18" width="15.54296875" style="2" customWidth="1"/>
    <col min="19" max="16384" width="9.1796875" style="2"/>
  </cols>
  <sheetData>
    <row r="1" spans="1:18" ht="27" customHeight="1" x14ac:dyDescent="0.25">
      <c r="A1" s="51" t="s">
        <v>34</v>
      </c>
      <c r="B1" s="51"/>
      <c r="C1" s="51"/>
      <c r="D1" s="51"/>
      <c r="G1" s="22"/>
      <c r="H1" s="416"/>
      <c r="I1" s="417"/>
    </row>
    <row r="2" spans="1:18" ht="27.75" customHeight="1" x14ac:dyDescent="0.25">
      <c r="A2" s="370" t="s">
        <v>585</v>
      </c>
      <c r="B2" s="418"/>
      <c r="C2" s="418"/>
      <c r="D2" s="418"/>
      <c r="E2" s="418"/>
      <c r="F2" s="418"/>
      <c r="G2" s="418"/>
      <c r="H2" s="418"/>
      <c r="I2" s="418"/>
      <c r="J2" s="418"/>
      <c r="K2" s="418"/>
      <c r="L2" s="418"/>
      <c r="M2" s="418"/>
      <c r="N2" s="418"/>
      <c r="O2" s="418"/>
      <c r="P2" s="418"/>
      <c r="Q2" s="418"/>
      <c r="R2" s="419"/>
    </row>
    <row r="3" spans="1:18" ht="17.25" customHeight="1" x14ac:dyDescent="0.25">
      <c r="A3" s="51"/>
      <c r="B3" s="51"/>
      <c r="C3" s="51"/>
      <c r="D3" s="51"/>
      <c r="G3" s="22"/>
    </row>
    <row r="4" spans="1:18" s="11" customFormat="1" ht="28.5" customHeight="1" x14ac:dyDescent="0.25">
      <c r="A4" s="370" t="str">
        <f>Overview!B4&amp; " - Effective from "&amp;Overview!D4&amp;" - "&amp;Overview!E4&amp;" new or amended EHV charges in UKPN EPN Area (GSP Group _A)"</f>
        <v>Southern Electric Power Distribution plc - Effective from 1 April 2021 - Final new or amended EHV charges in UKPN EPN Area (GSP Group _A)</v>
      </c>
      <c r="B4" s="377"/>
      <c r="C4" s="377"/>
      <c r="D4" s="377"/>
      <c r="E4" s="377"/>
      <c r="F4" s="377"/>
      <c r="G4" s="377"/>
      <c r="H4" s="377"/>
      <c r="I4" s="377"/>
      <c r="J4" s="377"/>
      <c r="K4" s="377"/>
      <c r="L4" s="377"/>
      <c r="M4" s="377"/>
      <c r="N4" s="378"/>
      <c r="O4" s="2"/>
      <c r="P4" s="2"/>
    </row>
    <row r="5" spans="1:18" ht="75" customHeight="1" x14ac:dyDescent="0.25">
      <c r="A5" s="26" t="s">
        <v>586</v>
      </c>
      <c r="B5" s="26" t="s">
        <v>327</v>
      </c>
      <c r="C5" s="26" t="s">
        <v>328</v>
      </c>
      <c r="D5" s="26" t="s">
        <v>329</v>
      </c>
      <c r="E5" s="26" t="s">
        <v>330</v>
      </c>
      <c r="F5" s="75" t="s">
        <v>354</v>
      </c>
      <c r="G5" s="75" t="str">
        <f>'Annex 2 EHV charges'!F10</f>
        <v>Import
Super Red
unit charge
(p/kWh)</v>
      </c>
      <c r="H5" s="75" t="str">
        <f>'Annex 2 EHV charges'!G10</f>
        <v>Import
fixed charge
(p/day)</v>
      </c>
      <c r="I5" s="75" t="str">
        <f>'Annex 2 EHV charges'!H10</f>
        <v>Import
capacity charge
(p/kVA/day)</v>
      </c>
      <c r="J5" s="75" t="str">
        <f>'Annex 2 EHV charges'!I10</f>
        <v>Import
exceeded capacity charge
(p/kVA/day)</v>
      </c>
      <c r="K5" s="75" t="str">
        <f>'Annex 2 EHV charges'!J10</f>
        <v>Export
Super Red
unit charge
(p/kWh)</v>
      </c>
      <c r="L5" s="75" t="str">
        <f>'Annex 2 EHV charges'!K10</f>
        <v>Export
fixed charge
(p/day)</v>
      </c>
      <c r="M5" s="75" t="str">
        <f>'Annex 2 EHV charges'!L10</f>
        <v>Export
capacity charge
(p/kVA/day)</v>
      </c>
      <c r="N5" s="75" t="str">
        <f>'Annex 2 EHV charges'!M10</f>
        <v>Export
exceeded capacity charge
(p/kVA/day)</v>
      </c>
    </row>
    <row r="6" spans="1:18" ht="22.5" customHeight="1" x14ac:dyDescent="0.25">
      <c r="A6" s="47"/>
      <c r="B6" s="47"/>
      <c r="C6" s="47"/>
      <c r="D6" s="48"/>
      <c r="E6" s="48"/>
      <c r="F6" s="49"/>
      <c r="G6" s="28"/>
      <c r="H6" s="29"/>
      <c r="I6" s="29"/>
      <c r="J6" s="29"/>
      <c r="K6" s="37"/>
      <c r="L6" s="38"/>
      <c r="M6" s="38"/>
      <c r="N6" s="38"/>
    </row>
    <row r="8" spans="1:18" ht="27.75" customHeight="1" x14ac:dyDescent="0.25">
      <c r="A8" s="370" t="str">
        <f>Overview!B4&amp; " - Effective from "&amp;Overview!D4&amp;" - "&amp;Overview!E4&amp;" new or amended EHV line loss factors in UKPN EPN Area (GSP Group _A)"</f>
        <v>Southern Electric Power Distribution plc - Effective from 1 April 2021 - Final new or amended EHV line loss factors in UKPN EPN Area (GSP Group _A)</v>
      </c>
      <c r="B8" s="377"/>
      <c r="C8" s="377"/>
      <c r="D8" s="377"/>
      <c r="E8" s="377"/>
      <c r="F8" s="377"/>
      <c r="G8" s="377"/>
      <c r="H8" s="377"/>
      <c r="I8" s="377"/>
      <c r="J8" s="377"/>
      <c r="K8" s="377"/>
      <c r="L8" s="377"/>
      <c r="M8" s="377"/>
      <c r="N8" s="377"/>
      <c r="O8" s="377"/>
      <c r="P8" s="378"/>
    </row>
    <row r="9" spans="1:18" ht="70" customHeight="1" x14ac:dyDescent="0.25">
      <c r="A9" s="26" t="s">
        <v>586</v>
      </c>
      <c r="B9" s="26" t="s">
        <v>327</v>
      </c>
      <c r="C9" s="26" t="s">
        <v>328</v>
      </c>
      <c r="D9" s="26" t="s">
        <v>329</v>
      </c>
      <c r="E9" s="26" t="s">
        <v>330</v>
      </c>
      <c r="F9" s="75" t="s">
        <v>354</v>
      </c>
      <c r="G9" s="32" t="s">
        <v>587</v>
      </c>
      <c r="H9" s="32" t="s">
        <v>588</v>
      </c>
      <c r="I9" s="32" t="s">
        <v>589</v>
      </c>
      <c r="J9" s="32" t="s">
        <v>590</v>
      </c>
      <c r="K9" s="32" t="s">
        <v>591</v>
      </c>
      <c r="L9" s="34" t="s">
        <v>592</v>
      </c>
      <c r="M9" s="34" t="s">
        <v>593</v>
      </c>
      <c r="N9" s="34" t="s">
        <v>594</v>
      </c>
      <c r="O9" s="34" t="s">
        <v>595</v>
      </c>
      <c r="P9" s="34" t="s">
        <v>596</v>
      </c>
    </row>
    <row r="10" spans="1:18" ht="22.5" customHeight="1" x14ac:dyDescent="0.25">
      <c r="A10" s="47"/>
      <c r="B10" s="47"/>
      <c r="C10" s="47"/>
      <c r="D10" s="35"/>
      <c r="E10" s="35"/>
      <c r="F10" s="36"/>
      <c r="G10" s="39"/>
      <c r="H10" s="39"/>
      <c r="I10" s="30"/>
      <c r="J10" s="31"/>
      <c r="K10" s="31"/>
      <c r="L10" s="33"/>
      <c r="M10" s="33"/>
      <c r="N10" s="33"/>
      <c r="O10" s="33"/>
      <c r="P10" s="33"/>
      <c r="Q10" s="249"/>
      <c r="R10" s="196"/>
    </row>
    <row r="11" spans="1:18" ht="27.75" customHeight="1" thickBot="1" x14ac:dyDescent="0.3">
      <c r="A11" s="224"/>
      <c r="B11" s="224"/>
      <c r="C11" s="224"/>
      <c r="D11" s="224"/>
      <c r="E11" s="225"/>
      <c r="F11" s="225"/>
      <c r="G11" s="224"/>
      <c r="H11" s="225"/>
      <c r="I11" s="225"/>
      <c r="J11" s="225"/>
      <c r="K11" s="226"/>
      <c r="L11" s="227"/>
      <c r="M11" s="227"/>
      <c r="N11" s="224"/>
      <c r="O11" s="224"/>
      <c r="P11" s="224"/>
      <c r="Q11" s="228"/>
      <c r="R11" s="228"/>
    </row>
    <row r="13" spans="1:18" ht="27.75" customHeight="1" x14ac:dyDescent="0.25">
      <c r="A13" s="370" t="str">
        <f>Overview!B4&amp; " - Effective from "&amp;Overview!D4&amp;" - "&amp;Overview!E4&amp;" new or amended EHV charges in WPD EM Area (GSP Group _B)"</f>
        <v>Southern Electric Power Distribution plc - Effective from 1 April 2021 - Final new or amended EHV charges in WPD EM Area (GSP Group _B)</v>
      </c>
      <c r="B13" s="377"/>
      <c r="C13" s="377"/>
      <c r="D13" s="377"/>
      <c r="E13" s="377"/>
      <c r="F13" s="377"/>
      <c r="G13" s="377"/>
      <c r="H13" s="377"/>
      <c r="I13" s="377"/>
      <c r="J13" s="377"/>
      <c r="K13" s="377"/>
      <c r="L13" s="377"/>
      <c r="M13" s="377"/>
      <c r="N13" s="378"/>
    </row>
    <row r="14" spans="1:18" ht="75" customHeight="1" x14ac:dyDescent="0.25">
      <c r="A14" s="26" t="s">
        <v>586</v>
      </c>
      <c r="B14" s="26" t="s">
        <v>327</v>
      </c>
      <c r="C14" s="26" t="s">
        <v>328</v>
      </c>
      <c r="D14" s="26" t="s">
        <v>329</v>
      </c>
      <c r="E14" s="26" t="s">
        <v>330</v>
      </c>
      <c r="F14" s="75" t="s">
        <v>354</v>
      </c>
      <c r="G14" s="75" t="s">
        <v>332</v>
      </c>
      <c r="H14" s="75" t="s">
        <v>333</v>
      </c>
      <c r="I14" s="75" t="s">
        <v>334</v>
      </c>
      <c r="J14" s="75" t="s">
        <v>335</v>
      </c>
      <c r="K14" s="75" t="s">
        <v>336</v>
      </c>
      <c r="L14" s="75" t="s">
        <v>337</v>
      </c>
      <c r="M14" s="75" t="s">
        <v>338</v>
      </c>
      <c r="N14" s="75" t="s">
        <v>339</v>
      </c>
    </row>
    <row r="15" spans="1:18" ht="21.75" customHeight="1" x14ac:dyDescent="0.25">
      <c r="A15" s="47"/>
      <c r="B15" s="47"/>
      <c r="C15" s="47"/>
      <c r="D15" s="48"/>
      <c r="E15" s="48"/>
      <c r="F15" s="49"/>
      <c r="G15" s="28"/>
      <c r="H15" s="29"/>
      <c r="I15" s="29"/>
      <c r="J15" s="29"/>
      <c r="K15" s="37"/>
      <c r="L15" s="38"/>
      <c r="M15" s="38"/>
      <c r="N15" s="38"/>
    </row>
    <row r="17" spans="1:18" ht="27.75" customHeight="1" x14ac:dyDescent="0.25">
      <c r="A17" s="370" t="str">
        <f>Overview!B4&amp; " - Effective from "&amp;Overview!D4&amp;" - "&amp;Overview!E4&amp;" new or amended EHV line loss factors in WPD EM Area (GSP Group _B)"</f>
        <v>Southern Electric Power Distribution plc - Effective from 1 April 2021 - Final new or amended EHV line loss factors in WPD EM Area (GSP Group _B)</v>
      </c>
      <c r="B17" s="377"/>
      <c r="C17" s="377"/>
      <c r="D17" s="377"/>
      <c r="E17" s="377"/>
      <c r="F17" s="377"/>
      <c r="G17" s="377"/>
      <c r="H17" s="377"/>
      <c r="I17" s="377"/>
      <c r="J17" s="377"/>
      <c r="K17" s="377"/>
      <c r="L17" s="377"/>
      <c r="M17" s="377"/>
      <c r="N17" s="378"/>
    </row>
    <row r="18" spans="1:18" ht="75" customHeight="1" x14ac:dyDescent="0.25">
      <c r="A18" s="26" t="s">
        <v>586</v>
      </c>
      <c r="B18" s="26" t="s">
        <v>327</v>
      </c>
      <c r="C18" s="26" t="s">
        <v>328</v>
      </c>
      <c r="D18" s="26" t="s">
        <v>329</v>
      </c>
      <c r="E18" s="26" t="s">
        <v>330</v>
      </c>
      <c r="F18" s="75" t="s">
        <v>354</v>
      </c>
      <c r="G18" s="32" t="s">
        <v>587</v>
      </c>
      <c r="H18" s="32" t="s">
        <v>588</v>
      </c>
      <c r="I18" s="32" t="s">
        <v>589</v>
      </c>
      <c r="J18" s="32" t="s">
        <v>590</v>
      </c>
      <c r="K18" s="34" t="s">
        <v>592</v>
      </c>
      <c r="L18" s="34" t="s">
        <v>593</v>
      </c>
      <c r="M18" s="34" t="s">
        <v>594</v>
      </c>
      <c r="N18" s="34" t="s">
        <v>595</v>
      </c>
    </row>
    <row r="19" spans="1:18" ht="21.75" customHeight="1" x14ac:dyDescent="0.25">
      <c r="A19" s="47"/>
      <c r="B19" s="47"/>
      <c r="C19" s="47"/>
      <c r="D19" s="35"/>
      <c r="E19" s="35"/>
      <c r="F19" s="36"/>
      <c r="G19" s="39"/>
      <c r="H19" s="39"/>
      <c r="I19" s="30"/>
      <c r="J19" s="31"/>
      <c r="K19" s="33"/>
      <c r="L19" s="33"/>
      <c r="M19" s="33"/>
      <c r="N19" s="33"/>
    </row>
    <row r="20" spans="1:18" ht="27.75" customHeight="1" thickBot="1" x14ac:dyDescent="0.3">
      <c r="A20" s="228"/>
      <c r="B20" s="228"/>
      <c r="C20" s="228"/>
      <c r="D20" s="228"/>
      <c r="E20" s="229"/>
      <c r="F20" s="229"/>
      <c r="G20" s="228"/>
      <c r="H20" s="229"/>
      <c r="I20" s="229"/>
      <c r="J20" s="229"/>
      <c r="K20" s="230"/>
      <c r="L20" s="231"/>
      <c r="M20" s="231"/>
      <c r="N20" s="228"/>
      <c r="O20" s="228"/>
      <c r="P20" s="228"/>
      <c r="Q20" s="228"/>
      <c r="R20" s="228"/>
    </row>
    <row r="22" spans="1:18" ht="27.75" customHeight="1" x14ac:dyDescent="0.25">
      <c r="A22" s="370" t="str">
        <f>Overview!B4&amp; " - Effective from "&amp;Overview!D4&amp;" - "&amp;Overview!E4&amp;" new or amended EHV charges in UKPN LPN Area (GSP Group _C)"</f>
        <v>Southern Electric Power Distribution plc - Effective from 1 April 2021 - Final new or amended EHV charges in UKPN LPN Area (GSP Group _C)</v>
      </c>
      <c r="B22" s="377"/>
      <c r="C22" s="377"/>
      <c r="D22" s="377"/>
      <c r="E22" s="377"/>
      <c r="F22" s="377"/>
      <c r="G22" s="377"/>
      <c r="H22" s="377"/>
      <c r="I22" s="377"/>
      <c r="J22" s="377"/>
      <c r="K22" s="377"/>
      <c r="L22" s="377"/>
      <c r="M22" s="377"/>
      <c r="N22" s="378"/>
    </row>
    <row r="23" spans="1:18" ht="75" customHeight="1" x14ac:dyDescent="0.25">
      <c r="A23" s="26" t="s">
        <v>586</v>
      </c>
      <c r="B23" s="26" t="s">
        <v>327</v>
      </c>
      <c r="C23" s="26" t="s">
        <v>328</v>
      </c>
      <c r="D23" s="26" t="s">
        <v>329</v>
      </c>
      <c r="E23" s="26" t="s">
        <v>330</v>
      </c>
      <c r="F23" s="75" t="s">
        <v>354</v>
      </c>
      <c r="G23" s="75" t="s">
        <v>332</v>
      </c>
      <c r="H23" s="75" t="s">
        <v>333</v>
      </c>
      <c r="I23" s="75" t="s">
        <v>334</v>
      </c>
      <c r="J23" s="75" t="s">
        <v>335</v>
      </c>
      <c r="K23" s="75" t="s">
        <v>336</v>
      </c>
      <c r="L23" s="75" t="s">
        <v>337</v>
      </c>
      <c r="M23" s="75" t="s">
        <v>338</v>
      </c>
      <c r="N23" s="75" t="s">
        <v>339</v>
      </c>
    </row>
    <row r="24" spans="1:18" ht="21.75" customHeight="1" x14ac:dyDescent="0.25">
      <c r="A24" s="47"/>
      <c r="B24" s="47"/>
      <c r="C24" s="47"/>
      <c r="D24" s="48"/>
      <c r="E24" s="48"/>
      <c r="F24" s="49"/>
      <c r="G24" s="28"/>
      <c r="H24" s="29"/>
      <c r="I24" s="29"/>
      <c r="J24" s="29"/>
      <c r="K24" s="37"/>
      <c r="L24" s="38"/>
      <c r="M24" s="38"/>
      <c r="N24" s="38"/>
    </row>
    <row r="26" spans="1:18" ht="27.75" customHeight="1" x14ac:dyDescent="0.25">
      <c r="A26" s="370" t="str">
        <f>Overview!B4&amp; " - Effective from "&amp;Overview!D4&amp;" - "&amp;Overview!E4&amp;" new or amended EHV line loss factors in UKPN LPN Area (GSP Group _C)"</f>
        <v>Southern Electric Power Distribution plc - Effective from 1 April 2021 - Final new or amended EHV line loss factors in UKPN LPN Area (GSP Group _C)</v>
      </c>
      <c r="B26" s="377"/>
      <c r="C26" s="377"/>
      <c r="D26" s="377"/>
      <c r="E26" s="377"/>
      <c r="F26" s="377"/>
      <c r="G26" s="377"/>
      <c r="H26" s="377"/>
      <c r="I26" s="377"/>
      <c r="J26" s="377"/>
      <c r="K26" s="377"/>
      <c r="L26" s="377"/>
      <c r="M26" s="377"/>
      <c r="N26" s="377"/>
      <c r="O26" s="377"/>
      <c r="P26" s="378"/>
    </row>
    <row r="27" spans="1:18" ht="63.75" customHeight="1" x14ac:dyDescent="0.25">
      <c r="A27" s="26" t="s">
        <v>586</v>
      </c>
      <c r="B27" s="26" t="s">
        <v>327</v>
      </c>
      <c r="C27" s="26" t="s">
        <v>328</v>
      </c>
      <c r="D27" s="26" t="s">
        <v>329</v>
      </c>
      <c r="E27" s="26" t="s">
        <v>330</v>
      </c>
      <c r="F27" s="75" t="s">
        <v>354</v>
      </c>
      <c r="G27" s="32" t="s">
        <v>587</v>
      </c>
      <c r="H27" s="32" t="s">
        <v>588</v>
      </c>
      <c r="I27" s="32" t="s">
        <v>589</v>
      </c>
      <c r="J27" s="32" t="s">
        <v>590</v>
      </c>
      <c r="K27" s="32" t="s">
        <v>591</v>
      </c>
      <c r="L27" s="34" t="s">
        <v>592</v>
      </c>
      <c r="M27" s="34" t="s">
        <v>593</v>
      </c>
      <c r="N27" s="34" t="s">
        <v>594</v>
      </c>
      <c r="O27" s="34" t="s">
        <v>595</v>
      </c>
      <c r="P27" s="34" t="s">
        <v>596</v>
      </c>
    </row>
    <row r="28" spans="1:18" ht="21.75" customHeight="1" x14ac:dyDescent="0.25">
      <c r="A28" s="47"/>
      <c r="B28" s="47"/>
      <c r="C28" s="47"/>
      <c r="D28" s="35"/>
      <c r="E28" s="35"/>
      <c r="F28" s="36"/>
      <c r="G28" s="39"/>
      <c r="H28" s="39"/>
      <c r="I28" s="30"/>
      <c r="J28" s="31"/>
      <c r="K28" s="31"/>
      <c r="L28" s="33"/>
      <c r="M28" s="33"/>
      <c r="N28" s="33"/>
      <c r="O28" s="33"/>
      <c r="P28" s="33"/>
    </row>
    <row r="29" spans="1:18" ht="27.75" customHeight="1" thickBot="1" x14ac:dyDescent="0.3">
      <c r="A29" s="228"/>
      <c r="B29" s="228"/>
      <c r="C29" s="228"/>
      <c r="D29" s="228"/>
      <c r="E29" s="229"/>
      <c r="F29" s="229"/>
      <c r="G29" s="228"/>
      <c r="H29" s="229"/>
      <c r="I29" s="229"/>
      <c r="J29" s="229"/>
      <c r="K29" s="230"/>
      <c r="L29" s="231"/>
      <c r="M29" s="231"/>
      <c r="N29" s="228"/>
      <c r="O29" s="228"/>
      <c r="P29" s="228"/>
      <c r="Q29" s="228"/>
      <c r="R29" s="228"/>
    </row>
    <row r="31" spans="1:18" ht="27.75" customHeight="1" x14ac:dyDescent="0.25">
      <c r="A31" s="370" t="str">
        <f>Overview!B4&amp; " - Effective from "&amp;Overview!D4&amp;" - "&amp;Overview!E4&amp;" new or amended EHV charges in SP Manweb Area (GSP Group _D)"</f>
        <v>Southern Electric Power Distribution plc - Effective from 1 April 2021 - Final new or amended EHV charges in SP Manweb Area (GSP Group _D)</v>
      </c>
      <c r="B31" s="377"/>
      <c r="C31" s="377"/>
      <c r="D31" s="377"/>
      <c r="E31" s="377"/>
      <c r="F31" s="377"/>
      <c r="G31" s="377"/>
      <c r="H31" s="377"/>
      <c r="I31" s="377"/>
      <c r="J31" s="377"/>
      <c r="K31" s="377"/>
      <c r="L31" s="377"/>
      <c r="M31" s="377"/>
      <c r="N31" s="378"/>
    </row>
    <row r="32" spans="1:18" ht="75" customHeight="1" x14ac:dyDescent="0.25">
      <c r="A32" s="26" t="s">
        <v>586</v>
      </c>
      <c r="B32" s="26" t="s">
        <v>327</v>
      </c>
      <c r="C32" s="26" t="s">
        <v>328</v>
      </c>
      <c r="D32" s="26" t="s">
        <v>329</v>
      </c>
      <c r="E32" s="26" t="s">
        <v>330</v>
      </c>
      <c r="F32" s="75" t="s">
        <v>354</v>
      </c>
      <c r="G32" s="75" t="s">
        <v>332</v>
      </c>
      <c r="H32" s="75" t="s">
        <v>333</v>
      </c>
      <c r="I32" s="75" t="s">
        <v>334</v>
      </c>
      <c r="J32" s="75" t="s">
        <v>335</v>
      </c>
      <c r="K32" s="75" t="s">
        <v>336</v>
      </c>
      <c r="L32" s="75" t="s">
        <v>337</v>
      </c>
      <c r="M32" s="75" t="s">
        <v>338</v>
      </c>
      <c r="N32" s="75" t="s">
        <v>339</v>
      </c>
    </row>
    <row r="33" spans="1:18" ht="21.75" customHeight="1" x14ac:dyDescent="0.25">
      <c r="A33" s="47"/>
      <c r="B33" s="47"/>
      <c r="C33" s="47"/>
      <c r="D33" s="48"/>
      <c r="E33" s="48"/>
      <c r="F33" s="49"/>
      <c r="G33" s="28"/>
      <c r="H33" s="29"/>
      <c r="I33" s="29"/>
      <c r="J33" s="29"/>
      <c r="K33" s="37"/>
      <c r="L33" s="38"/>
      <c r="M33" s="38"/>
      <c r="N33" s="38"/>
    </row>
    <row r="35" spans="1:18" ht="27.75" customHeight="1" x14ac:dyDescent="0.25">
      <c r="A35" s="370" t="str">
        <f>Overview!B4&amp; " - Effective from "&amp;Overview!D4&amp;" - "&amp;Overview!E4&amp;" new or amended EHV line loss factors in SP Manweb Area (GSP Group _D)"</f>
        <v>Southern Electric Power Distribution plc - Effective from 1 April 2021 - Final new or amended EHV line loss factors in SP Manweb Area (GSP Group _D)</v>
      </c>
      <c r="B35" s="377"/>
      <c r="C35" s="377"/>
      <c r="D35" s="377"/>
      <c r="E35" s="377"/>
      <c r="F35" s="377"/>
      <c r="G35" s="377"/>
      <c r="H35" s="377"/>
      <c r="I35" s="377"/>
      <c r="J35" s="377"/>
      <c r="K35" s="377"/>
      <c r="L35" s="377"/>
      <c r="M35" s="377"/>
      <c r="N35" s="378"/>
    </row>
    <row r="36" spans="1:18" ht="75" customHeight="1" x14ac:dyDescent="0.25">
      <c r="A36" s="26" t="s">
        <v>586</v>
      </c>
      <c r="B36" s="26" t="s">
        <v>327</v>
      </c>
      <c r="C36" s="26" t="s">
        <v>328</v>
      </c>
      <c r="D36" s="26" t="s">
        <v>329</v>
      </c>
      <c r="E36" s="26" t="s">
        <v>330</v>
      </c>
      <c r="F36" s="75" t="s">
        <v>354</v>
      </c>
      <c r="G36" s="32" t="s">
        <v>587</v>
      </c>
      <c r="H36" s="32" t="s">
        <v>588</v>
      </c>
      <c r="I36" s="32" t="s">
        <v>589</v>
      </c>
      <c r="J36" s="32" t="s">
        <v>590</v>
      </c>
      <c r="K36" s="34" t="s">
        <v>592</v>
      </c>
      <c r="L36" s="34" t="s">
        <v>593</v>
      </c>
      <c r="M36" s="34" t="s">
        <v>594</v>
      </c>
      <c r="N36" s="34" t="s">
        <v>595</v>
      </c>
    </row>
    <row r="37" spans="1:18" ht="21.75" customHeight="1" x14ac:dyDescent="0.25">
      <c r="A37" s="47"/>
      <c r="B37" s="47"/>
      <c r="C37" s="47"/>
      <c r="D37" s="35"/>
      <c r="E37" s="35"/>
      <c r="F37" s="36"/>
      <c r="G37" s="39"/>
      <c r="H37" s="39"/>
      <c r="I37" s="30"/>
      <c r="J37" s="31"/>
      <c r="K37" s="33"/>
      <c r="L37" s="33"/>
      <c r="M37" s="33"/>
      <c r="N37" s="33"/>
    </row>
    <row r="38" spans="1:18" ht="27.75" customHeight="1" thickBot="1" x14ac:dyDescent="0.3">
      <c r="A38" s="228"/>
      <c r="B38" s="228"/>
      <c r="C38" s="228"/>
      <c r="D38" s="228"/>
      <c r="E38" s="229"/>
      <c r="F38" s="229"/>
      <c r="G38" s="228"/>
      <c r="H38" s="229"/>
      <c r="I38" s="229"/>
      <c r="J38" s="229"/>
      <c r="K38" s="230"/>
      <c r="L38" s="231"/>
      <c r="M38" s="231"/>
      <c r="N38" s="228"/>
      <c r="O38" s="228"/>
      <c r="P38" s="228"/>
      <c r="Q38" s="228"/>
      <c r="R38" s="228"/>
    </row>
    <row r="40" spans="1:18" ht="27.75" customHeight="1" x14ac:dyDescent="0.25">
      <c r="A40" s="370" t="str">
        <f>Overview!B4&amp; " - Effective from "&amp;Overview!D4&amp;" - "&amp;Overview!E4&amp;" new or amended EHV charges in WPD West Midlands Area (GSP Group _E)"</f>
        <v>Southern Electric Power Distribution plc - Effective from 1 April 2021 - Final new or amended EHV charges in WPD West Midlands Area (GSP Group _E)</v>
      </c>
      <c r="B40" s="377"/>
      <c r="C40" s="377"/>
      <c r="D40" s="377"/>
      <c r="E40" s="377"/>
      <c r="F40" s="377"/>
      <c r="G40" s="377"/>
      <c r="H40" s="377"/>
      <c r="I40" s="377"/>
      <c r="J40" s="377"/>
      <c r="K40" s="377"/>
      <c r="L40" s="377"/>
      <c r="M40" s="377"/>
      <c r="N40" s="378"/>
    </row>
    <row r="41" spans="1:18" ht="75" customHeight="1" x14ac:dyDescent="0.25">
      <c r="A41" s="26" t="s">
        <v>586</v>
      </c>
      <c r="B41" s="26" t="s">
        <v>327</v>
      </c>
      <c r="C41" s="26" t="s">
        <v>328</v>
      </c>
      <c r="D41" s="26" t="s">
        <v>329</v>
      </c>
      <c r="E41" s="26" t="s">
        <v>330</v>
      </c>
      <c r="F41" s="75" t="s">
        <v>354</v>
      </c>
      <c r="G41" s="75" t="s">
        <v>332</v>
      </c>
      <c r="H41" s="75" t="s">
        <v>333</v>
      </c>
      <c r="I41" s="75" t="s">
        <v>334</v>
      </c>
      <c r="J41" s="75" t="s">
        <v>335</v>
      </c>
      <c r="K41" s="75" t="s">
        <v>336</v>
      </c>
      <c r="L41" s="75" t="s">
        <v>337</v>
      </c>
      <c r="M41" s="75" t="s">
        <v>338</v>
      </c>
      <c r="N41" s="75" t="s">
        <v>339</v>
      </c>
    </row>
    <row r="42" spans="1:18" ht="21.75" customHeight="1" x14ac:dyDescent="0.25">
      <c r="A42" s="47"/>
      <c r="B42" s="47"/>
      <c r="C42" s="47"/>
      <c r="D42" s="48"/>
      <c r="E42" s="48"/>
      <c r="F42" s="49"/>
      <c r="G42" s="28"/>
      <c r="H42" s="29"/>
      <c r="I42" s="29"/>
      <c r="J42" s="29"/>
      <c r="K42" s="37"/>
      <c r="L42" s="38"/>
      <c r="M42" s="38"/>
      <c r="N42" s="38"/>
    </row>
    <row r="44" spans="1:18" ht="27.75" customHeight="1" x14ac:dyDescent="0.25">
      <c r="A44" s="370" t="str">
        <f>Overview!B4&amp; " - Effective from "&amp;Overview!D4&amp;" - "&amp;Overview!E4&amp;" new or amended EHV line loss factors in WPD West Midlands Area (GSP Group _E)"</f>
        <v>Southern Electric Power Distribution plc - Effective from 1 April 2021 - Final new or amended EHV line loss factors in WPD West Midlands Area (GSP Group _E)</v>
      </c>
      <c r="B44" s="377"/>
      <c r="C44" s="377"/>
      <c r="D44" s="377"/>
      <c r="E44" s="377"/>
      <c r="F44" s="377"/>
      <c r="G44" s="377"/>
      <c r="H44" s="377"/>
      <c r="I44" s="377"/>
      <c r="J44" s="377"/>
      <c r="K44" s="377"/>
      <c r="L44" s="377"/>
      <c r="M44" s="377"/>
      <c r="N44" s="378"/>
    </row>
    <row r="45" spans="1:18" ht="75" customHeight="1" x14ac:dyDescent="0.25">
      <c r="A45" s="26" t="s">
        <v>586</v>
      </c>
      <c r="B45" s="26" t="s">
        <v>327</v>
      </c>
      <c r="C45" s="26" t="s">
        <v>328</v>
      </c>
      <c r="D45" s="26" t="s">
        <v>329</v>
      </c>
      <c r="E45" s="26" t="s">
        <v>330</v>
      </c>
      <c r="F45" s="75" t="s">
        <v>354</v>
      </c>
      <c r="G45" s="32" t="s">
        <v>587</v>
      </c>
      <c r="H45" s="32" t="s">
        <v>588</v>
      </c>
      <c r="I45" s="32" t="s">
        <v>589</v>
      </c>
      <c r="J45" s="32" t="s">
        <v>590</v>
      </c>
      <c r="K45" s="34" t="s">
        <v>592</v>
      </c>
      <c r="L45" s="34" t="s">
        <v>593</v>
      </c>
      <c r="M45" s="34" t="s">
        <v>594</v>
      </c>
      <c r="N45" s="34" t="s">
        <v>595</v>
      </c>
    </row>
    <row r="46" spans="1:18" ht="21.75" customHeight="1" x14ac:dyDescent="0.25">
      <c r="A46" s="47"/>
      <c r="B46" s="47"/>
      <c r="C46" s="47"/>
      <c r="D46" s="35"/>
      <c r="E46" s="35"/>
      <c r="F46" s="36"/>
      <c r="G46" s="39"/>
      <c r="H46" s="39"/>
      <c r="I46" s="30"/>
      <c r="J46" s="31"/>
      <c r="K46" s="33"/>
      <c r="L46" s="33"/>
      <c r="M46" s="33"/>
      <c r="N46" s="33"/>
    </row>
    <row r="47" spans="1:18" ht="27.75" customHeight="1" thickBot="1" x14ac:dyDescent="0.3">
      <c r="A47" s="228"/>
      <c r="B47" s="228"/>
      <c r="C47" s="228"/>
      <c r="D47" s="228"/>
      <c r="E47" s="229"/>
      <c r="F47" s="229"/>
      <c r="G47" s="228"/>
      <c r="H47" s="229"/>
      <c r="I47" s="229"/>
      <c r="J47" s="229"/>
      <c r="K47" s="230"/>
      <c r="L47" s="231"/>
      <c r="M47" s="231"/>
      <c r="N47" s="228"/>
      <c r="O47" s="228"/>
      <c r="P47" s="228"/>
      <c r="Q47" s="228"/>
      <c r="R47" s="228"/>
    </row>
    <row r="49" spans="1:18" ht="27.75" customHeight="1" x14ac:dyDescent="0.25">
      <c r="A49" s="370" t="str">
        <f>Overview!B4&amp; " - Effective from "&amp;Overview!D4&amp;" - "&amp;Overview!E4&amp;" new or amended EHV charges in NPG Northeast Area (GSP Group _F)"</f>
        <v>Southern Electric Power Distribution plc - Effective from 1 April 2021 - Final new or amended EHV charges in NPG Northeast Area (GSP Group _F)</v>
      </c>
      <c r="B49" s="377"/>
      <c r="C49" s="377"/>
      <c r="D49" s="377"/>
      <c r="E49" s="377"/>
      <c r="F49" s="377"/>
      <c r="G49" s="377"/>
      <c r="H49" s="377"/>
      <c r="I49" s="377"/>
      <c r="J49" s="377"/>
      <c r="K49" s="377"/>
      <c r="L49" s="377"/>
      <c r="M49" s="377"/>
      <c r="N49" s="378"/>
    </row>
    <row r="50" spans="1:18" ht="75" customHeight="1" x14ac:dyDescent="0.25">
      <c r="A50" s="26" t="s">
        <v>586</v>
      </c>
      <c r="B50" s="26" t="s">
        <v>327</v>
      </c>
      <c r="C50" s="26" t="s">
        <v>328</v>
      </c>
      <c r="D50" s="26" t="s">
        <v>329</v>
      </c>
      <c r="E50" s="26" t="s">
        <v>330</v>
      </c>
      <c r="F50" s="75" t="s">
        <v>354</v>
      </c>
      <c r="G50" s="75" t="s">
        <v>332</v>
      </c>
      <c r="H50" s="75" t="s">
        <v>333</v>
      </c>
      <c r="I50" s="75" t="s">
        <v>334</v>
      </c>
      <c r="J50" s="75" t="s">
        <v>335</v>
      </c>
      <c r="K50" s="75" t="s">
        <v>336</v>
      </c>
      <c r="L50" s="75" t="s">
        <v>337</v>
      </c>
      <c r="M50" s="75" t="s">
        <v>338</v>
      </c>
      <c r="N50" s="75" t="s">
        <v>339</v>
      </c>
    </row>
    <row r="51" spans="1:18" ht="21.75" customHeight="1" x14ac:dyDescent="0.25">
      <c r="A51" s="47"/>
      <c r="B51" s="47"/>
      <c r="C51" s="47"/>
      <c r="D51" s="48"/>
      <c r="E51" s="48"/>
      <c r="F51" s="49"/>
      <c r="G51" s="28"/>
      <c r="H51" s="29"/>
      <c r="I51" s="29"/>
      <c r="J51" s="29"/>
      <c r="K51" s="37"/>
      <c r="L51" s="38"/>
      <c r="M51" s="38"/>
      <c r="N51" s="38"/>
    </row>
    <row r="53" spans="1:18" ht="27.75" customHeight="1" x14ac:dyDescent="0.25">
      <c r="A53" s="370" t="str">
        <f>Overview!B4&amp; " - Effective from "&amp;Overview!D4&amp;" - "&amp;Overview!E4&amp;" new or amended EHV line loss factors in NPG Northeast Area (GSP Group _F)"</f>
        <v>Southern Electric Power Distribution plc - Effective from 1 April 2021 - Final new or amended EHV line loss factors in NPG Northeast Area (GSP Group _F)</v>
      </c>
      <c r="B53" s="377"/>
      <c r="C53" s="377"/>
      <c r="D53" s="377"/>
      <c r="E53" s="377"/>
      <c r="F53" s="377"/>
      <c r="G53" s="377"/>
      <c r="H53" s="377"/>
      <c r="I53" s="377"/>
      <c r="J53" s="377"/>
      <c r="K53" s="377"/>
      <c r="L53" s="377"/>
      <c r="M53" s="377"/>
      <c r="N53" s="378"/>
    </row>
    <row r="54" spans="1:18" ht="75" customHeight="1" x14ac:dyDescent="0.25">
      <c r="A54" s="26" t="s">
        <v>586</v>
      </c>
      <c r="B54" s="26" t="s">
        <v>327</v>
      </c>
      <c r="C54" s="26" t="s">
        <v>328</v>
      </c>
      <c r="D54" s="26" t="s">
        <v>329</v>
      </c>
      <c r="E54" s="26" t="s">
        <v>330</v>
      </c>
      <c r="F54" s="75" t="s">
        <v>354</v>
      </c>
      <c r="G54" s="32" t="s">
        <v>587</v>
      </c>
      <c r="H54" s="32" t="s">
        <v>588</v>
      </c>
      <c r="I54" s="32" t="s">
        <v>589</v>
      </c>
      <c r="J54" s="32" t="s">
        <v>590</v>
      </c>
      <c r="K54" s="34" t="s">
        <v>592</v>
      </c>
      <c r="L54" s="34" t="s">
        <v>593</v>
      </c>
      <c r="M54" s="34" t="s">
        <v>594</v>
      </c>
      <c r="N54" s="34" t="s">
        <v>595</v>
      </c>
    </row>
    <row r="55" spans="1:18" ht="23.25" customHeight="1" x14ac:dyDescent="0.25">
      <c r="A55" s="47"/>
      <c r="B55" s="47"/>
      <c r="C55" s="47"/>
      <c r="D55" s="35"/>
      <c r="E55" s="35"/>
      <c r="F55" s="36"/>
      <c r="G55" s="39"/>
      <c r="H55" s="39"/>
      <c r="I55" s="30"/>
      <c r="J55" s="31"/>
      <c r="K55" s="33"/>
      <c r="L55" s="33"/>
      <c r="M55" s="33"/>
      <c r="N55" s="33"/>
    </row>
    <row r="56" spans="1:18" ht="27.75" customHeight="1" thickBot="1" x14ac:dyDescent="0.3">
      <c r="A56" s="228"/>
      <c r="B56" s="228"/>
      <c r="C56" s="228"/>
      <c r="D56" s="228"/>
      <c r="E56" s="229"/>
      <c r="F56" s="229"/>
      <c r="G56" s="228"/>
      <c r="H56" s="229"/>
      <c r="I56" s="229"/>
      <c r="J56" s="229"/>
      <c r="K56" s="230"/>
      <c r="L56" s="231"/>
      <c r="M56" s="231"/>
      <c r="N56" s="228"/>
      <c r="O56" s="228"/>
      <c r="P56" s="228"/>
      <c r="Q56" s="228"/>
      <c r="R56" s="228"/>
    </row>
    <row r="58" spans="1:18" ht="27.75" customHeight="1" x14ac:dyDescent="0.25">
      <c r="A58" s="370" t="str">
        <f>Overview!B4&amp; " - Effective from "&amp;Overview!D4&amp;" - "&amp;Overview!E4&amp;" new or amended EHV charges in Electricity North West Area (GSP Group _G)"</f>
        <v>Southern Electric Power Distribution plc - Effective from 1 April 2021 - Final new or amended EHV charges in Electricity North West Area (GSP Group _G)</v>
      </c>
      <c r="B58" s="377"/>
      <c r="C58" s="377"/>
      <c r="D58" s="377"/>
      <c r="E58" s="377"/>
      <c r="F58" s="377"/>
      <c r="G58" s="377"/>
      <c r="H58" s="377"/>
      <c r="I58" s="377"/>
      <c r="J58" s="377"/>
      <c r="K58" s="377"/>
      <c r="L58" s="377"/>
      <c r="M58" s="377"/>
      <c r="N58" s="378"/>
    </row>
    <row r="59" spans="1:18" ht="75" customHeight="1" x14ac:dyDescent="0.25">
      <c r="A59" s="26" t="s">
        <v>586</v>
      </c>
      <c r="B59" s="26" t="s">
        <v>327</v>
      </c>
      <c r="C59" s="26" t="s">
        <v>328</v>
      </c>
      <c r="D59" s="26" t="s">
        <v>329</v>
      </c>
      <c r="E59" s="26" t="s">
        <v>330</v>
      </c>
      <c r="F59" s="75" t="s">
        <v>354</v>
      </c>
      <c r="G59" s="75" t="s">
        <v>332</v>
      </c>
      <c r="H59" s="75" t="s">
        <v>333</v>
      </c>
      <c r="I59" s="75" t="s">
        <v>334</v>
      </c>
      <c r="J59" s="75" t="s">
        <v>335</v>
      </c>
      <c r="K59" s="75" t="s">
        <v>336</v>
      </c>
      <c r="L59" s="75" t="s">
        <v>337</v>
      </c>
      <c r="M59" s="75" t="s">
        <v>338</v>
      </c>
      <c r="N59" s="75" t="s">
        <v>339</v>
      </c>
    </row>
    <row r="60" spans="1:18" ht="21.75" customHeight="1" x14ac:dyDescent="0.25">
      <c r="A60" s="47"/>
      <c r="B60" s="47"/>
      <c r="C60" s="47"/>
      <c r="D60" s="48"/>
      <c r="E60" s="48"/>
      <c r="F60" s="49"/>
      <c r="G60" s="28"/>
      <c r="H60" s="29"/>
      <c r="I60" s="29"/>
      <c r="J60" s="29"/>
      <c r="K60" s="37"/>
      <c r="L60" s="38"/>
      <c r="M60" s="38"/>
      <c r="N60" s="38"/>
    </row>
    <row r="62" spans="1:18" ht="27.75" customHeight="1" x14ac:dyDescent="0.25">
      <c r="A62" s="370" t="str">
        <f>Overview!B4&amp; " - Effective from "&amp;Overview!D4&amp;" - "&amp;Overview!E4&amp;" new or amended EHV line loss factors in Electricity North West Area (GSP Group _G)"</f>
        <v>Southern Electric Power Distribution plc - Effective from 1 April 2021 - Final new or amended EHV line loss factors in Electricity North West Area (GSP Group _G)</v>
      </c>
      <c r="B62" s="377"/>
      <c r="C62" s="377"/>
      <c r="D62" s="377"/>
      <c r="E62" s="377"/>
      <c r="F62" s="377"/>
      <c r="G62" s="377"/>
      <c r="H62" s="377"/>
      <c r="I62" s="377"/>
      <c r="J62" s="377"/>
      <c r="K62" s="377"/>
      <c r="L62" s="377"/>
      <c r="M62" s="377"/>
      <c r="N62" s="378"/>
    </row>
    <row r="63" spans="1:18" ht="63.75" customHeight="1" x14ac:dyDescent="0.25">
      <c r="A63" s="26" t="s">
        <v>586</v>
      </c>
      <c r="B63" s="26" t="s">
        <v>327</v>
      </c>
      <c r="C63" s="26" t="s">
        <v>328</v>
      </c>
      <c r="D63" s="26" t="s">
        <v>329</v>
      </c>
      <c r="E63" s="26" t="s">
        <v>330</v>
      </c>
      <c r="F63" s="75" t="s">
        <v>354</v>
      </c>
      <c r="G63" s="32" t="s">
        <v>587</v>
      </c>
      <c r="H63" s="32" t="s">
        <v>588</v>
      </c>
      <c r="I63" s="32" t="s">
        <v>589</v>
      </c>
      <c r="J63" s="32" t="s">
        <v>590</v>
      </c>
      <c r="K63" s="34" t="s">
        <v>592</v>
      </c>
      <c r="L63" s="34" t="s">
        <v>593</v>
      </c>
      <c r="M63" s="34" t="s">
        <v>594</v>
      </c>
      <c r="N63" s="34" t="s">
        <v>595</v>
      </c>
    </row>
    <row r="64" spans="1:18" ht="21.75" customHeight="1" x14ac:dyDescent="0.25">
      <c r="A64" s="47"/>
      <c r="B64" s="47"/>
      <c r="C64" s="47"/>
      <c r="D64" s="35"/>
      <c r="E64" s="35"/>
      <c r="F64" s="36"/>
      <c r="G64" s="39"/>
      <c r="H64" s="39"/>
      <c r="I64" s="30"/>
      <c r="J64" s="31"/>
      <c r="K64" s="33"/>
      <c r="L64" s="33"/>
      <c r="M64" s="33"/>
      <c r="N64" s="33"/>
    </row>
    <row r="65" spans="1:18" ht="27.75" customHeight="1" thickBot="1" x14ac:dyDescent="0.3">
      <c r="A65" s="228"/>
      <c r="B65" s="228"/>
      <c r="C65" s="228"/>
      <c r="D65" s="228"/>
      <c r="E65" s="229"/>
      <c r="F65" s="229"/>
      <c r="G65" s="228"/>
      <c r="H65" s="229"/>
      <c r="I65" s="229"/>
      <c r="J65" s="229"/>
      <c r="K65" s="230"/>
      <c r="L65" s="231"/>
      <c r="M65" s="231"/>
      <c r="N65" s="228"/>
      <c r="O65" s="228"/>
      <c r="P65" s="228"/>
      <c r="Q65" s="228"/>
      <c r="R65" s="228"/>
    </row>
    <row r="67" spans="1:18" ht="27.75" customHeight="1" x14ac:dyDescent="0.25">
      <c r="A67" s="370" t="str">
        <f>Overview!B4&amp; " - Effective from "&amp;Overview!D4&amp;" - "&amp;Overview!E4&amp;" new or amended EHV charges in UKPN SPN Area (GSP Group _J)"</f>
        <v>Southern Electric Power Distribution plc - Effective from 1 April 2021 - Final new or amended EHV charges in UKPN SPN Area (GSP Group _J)</v>
      </c>
      <c r="B67" s="377"/>
      <c r="C67" s="377"/>
      <c r="D67" s="377"/>
      <c r="E67" s="377"/>
      <c r="F67" s="377"/>
      <c r="G67" s="377"/>
      <c r="H67" s="377"/>
      <c r="I67" s="377"/>
      <c r="J67" s="377"/>
      <c r="K67" s="377"/>
      <c r="L67" s="377"/>
      <c r="M67" s="377"/>
      <c r="N67" s="378"/>
    </row>
    <row r="68" spans="1:18" ht="75" customHeight="1" x14ac:dyDescent="0.25">
      <c r="A68" s="26" t="s">
        <v>586</v>
      </c>
      <c r="B68" s="26" t="s">
        <v>327</v>
      </c>
      <c r="C68" s="26" t="s">
        <v>328</v>
      </c>
      <c r="D68" s="26" t="s">
        <v>329</v>
      </c>
      <c r="E68" s="26" t="s">
        <v>330</v>
      </c>
      <c r="F68" s="75" t="s">
        <v>354</v>
      </c>
      <c r="G68" s="75" t="s">
        <v>332</v>
      </c>
      <c r="H68" s="75" t="s">
        <v>333</v>
      </c>
      <c r="I68" s="75" t="s">
        <v>334</v>
      </c>
      <c r="J68" s="75" t="s">
        <v>335</v>
      </c>
      <c r="K68" s="75" t="s">
        <v>336</v>
      </c>
      <c r="L68" s="75" t="s">
        <v>337</v>
      </c>
      <c r="M68" s="75" t="s">
        <v>338</v>
      </c>
      <c r="N68" s="75" t="s">
        <v>339</v>
      </c>
    </row>
    <row r="69" spans="1:18" ht="21.75" customHeight="1" x14ac:dyDescent="0.25">
      <c r="A69" s="47"/>
      <c r="B69" s="47"/>
      <c r="C69" s="47"/>
      <c r="D69" s="35"/>
      <c r="E69" s="48"/>
      <c r="F69" s="49"/>
      <c r="G69" s="28"/>
      <c r="H69" s="29"/>
      <c r="I69" s="29"/>
      <c r="J69" s="29"/>
      <c r="K69" s="37"/>
      <c r="L69" s="38"/>
      <c r="M69" s="38"/>
      <c r="N69" s="38"/>
    </row>
    <row r="71" spans="1:18" ht="27.75" customHeight="1" x14ac:dyDescent="0.25">
      <c r="A71" s="370" t="str">
        <f>Overview!B4&amp; " - Effective from "&amp;Overview!D4&amp;" - "&amp;Overview!E4&amp;" new or amended EHV line loss factors in UKPN SPN Area (GSP Group _J)"</f>
        <v>Southern Electric Power Distribution plc - Effective from 1 April 2021 - Final new or amended EHV line loss factors in UKPN SPN Area (GSP Group _J)</v>
      </c>
      <c r="B71" s="377"/>
      <c r="C71" s="377"/>
      <c r="D71" s="377"/>
      <c r="E71" s="377"/>
      <c r="F71" s="377"/>
      <c r="G71" s="377"/>
      <c r="H71" s="377"/>
      <c r="I71" s="377"/>
      <c r="J71" s="377"/>
      <c r="K71" s="377"/>
      <c r="L71" s="377"/>
      <c r="M71" s="377"/>
      <c r="N71" s="377"/>
      <c r="O71" s="377"/>
      <c r="P71" s="378"/>
    </row>
    <row r="72" spans="1:18" ht="75" customHeight="1" x14ac:dyDescent="0.25">
      <c r="A72" s="26" t="s">
        <v>586</v>
      </c>
      <c r="B72" s="26" t="s">
        <v>327</v>
      </c>
      <c r="C72" s="26" t="s">
        <v>328</v>
      </c>
      <c r="D72" s="26" t="s">
        <v>329</v>
      </c>
      <c r="E72" s="26" t="s">
        <v>330</v>
      </c>
      <c r="F72" s="75" t="s">
        <v>354</v>
      </c>
      <c r="G72" s="32" t="s">
        <v>587</v>
      </c>
      <c r="H72" s="32" t="s">
        <v>588</v>
      </c>
      <c r="I72" s="32" t="s">
        <v>589</v>
      </c>
      <c r="J72" s="32" t="s">
        <v>590</v>
      </c>
      <c r="K72" s="32" t="s">
        <v>591</v>
      </c>
      <c r="L72" s="34" t="s">
        <v>592</v>
      </c>
      <c r="M72" s="34" t="s">
        <v>593</v>
      </c>
      <c r="N72" s="34" t="s">
        <v>594</v>
      </c>
      <c r="O72" s="34" t="s">
        <v>595</v>
      </c>
      <c r="P72" s="34" t="s">
        <v>596</v>
      </c>
    </row>
    <row r="73" spans="1:18" ht="21.75" customHeight="1" x14ac:dyDescent="0.25">
      <c r="A73" s="47"/>
      <c r="B73" s="47"/>
      <c r="C73" s="47"/>
      <c r="D73" s="35"/>
      <c r="E73" s="35"/>
      <c r="F73" s="36"/>
      <c r="G73" s="39"/>
      <c r="H73" s="39"/>
      <c r="I73" s="30"/>
      <c r="J73" s="31"/>
      <c r="K73" s="31"/>
      <c r="L73" s="33"/>
      <c r="M73" s="33"/>
      <c r="N73" s="33"/>
      <c r="O73" s="33"/>
      <c r="P73" s="33"/>
    </row>
    <row r="74" spans="1:18" ht="27.75" customHeight="1" thickBot="1" x14ac:dyDescent="0.3">
      <c r="A74" s="228"/>
      <c r="B74" s="228"/>
      <c r="C74" s="228"/>
      <c r="D74" s="228"/>
      <c r="E74" s="229"/>
      <c r="F74" s="229"/>
      <c r="G74" s="228"/>
      <c r="H74" s="229"/>
      <c r="I74" s="229"/>
      <c r="J74" s="229"/>
      <c r="K74" s="230"/>
      <c r="L74" s="231"/>
      <c r="M74" s="231"/>
      <c r="N74" s="228"/>
      <c r="O74" s="228"/>
      <c r="P74" s="228"/>
      <c r="Q74" s="228"/>
      <c r="R74" s="228"/>
    </row>
    <row r="76" spans="1:18" ht="27.75" customHeight="1" x14ac:dyDescent="0.25">
      <c r="A76" s="370" t="str">
        <f>Overview!B4&amp; " - Effective from "&amp;Overview!D4&amp;" - "&amp;Overview!E4&amp;" new or amended EHV charges in WPD South Wales Area (GSP Group _K)"</f>
        <v>Southern Electric Power Distribution plc - Effective from 1 April 2021 - Final new or amended EHV charges in WPD South Wales Area (GSP Group _K)</v>
      </c>
      <c r="B76" s="377"/>
      <c r="C76" s="377"/>
      <c r="D76" s="377"/>
      <c r="E76" s="377"/>
      <c r="F76" s="377"/>
      <c r="G76" s="377"/>
      <c r="H76" s="377"/>
      <c r="I76" s="377"/>
      <c r="J76" s="377"/>
      <c r="K76" s="377"/>
      <c r="L76" s="377"/>
      <c r="M76" s="377"/>
      <c r="N76" s="378"/>
    </row>
    <row r="77" spans="1:18" ht="75" customHeight="1" x14ac:dyDescent="0.25">
      <c r="A77" s="26" t="s">
        <v>586</v>
      </c>
      <c r="B77" s="26" t="s">
        <v>327</v>
      </c>
      <c r="C77" s="26" t="s">
        <v>328</v>
      </c>
      <c r="D77" s="26" t="s">
        <v>329</v>
      </c>
      <c r="E77" s="26" t="s">
        <v>330</v>
      </c>
      <c r="F77" s="75" t="s">
        <v>354</v>
      </c>
      <c r="G77" s="75" t="str">
        <f>'Annex 2 EHV charges'!F75</f>
        <v>Import
Super Red
unit charge
(p/kWh)</v>
      </c>
      <c r="H77" s="75" t="str">
        <f>'Annex 2 EHV charges'!G75</f>
        <v>Import
fixed charge
(p/day)</v>
      </c>
      <c r="I77" s="75" t="str">
        <f>'Annex 2 EHV charges'!H75</f>
        <v>Import
capacity charge
(p/kVA/day)</v>
      </c>
      <c r="J77" s="75" t="str">
        <f>'Annex 2 EHV charges'!I75</f>
        <v>Import
exceeded capacity charge
(p/kVA/day)</v>
      </c>
      <c r="K77" s="75" t="str">
        <f>'Annex 2 EHV charges'!J75</f>
        <v>Export
Super Red
unit charge
(p/kWh)</v>
      </c>
      <c r="L77" s="75" t="str">
        <f>'Annex 2 EHV charges'!K75</f>
        <v>Export
fixed charge
(p/day)</v>
      </c>
      <c r="M77" s="75" t="str">
        <f>'Annex 2 EHV charges'!L75</f>
        <v>Export
capacity charge
(p/kVA/day)</v>
      </c>
      <c r="N77" s="75" t="str">
        <f>'Annex 2 EHV charges'!M75</f>
        <v>Export
exceeded capacity charge
(p/kVA/day)</v>
      </c>
    </row>
    <row r="78" spans="1:18" ht="21.75" customHeight="1" x14ac:dyDescent="0.25">
      <c r="A78" s="47"/>
      <c r="B78" s="47"/>
      <c r="C78" s="47"/>
      <c r="D78" s="48"/>
      <c r="E78" s="48"/>
      <c r="F78" s="49"/>
      <c r="G78" s="28"/>
      <c r="H78" s="29"/>
      <c r="I78" s="29"/>
      <c r="J78" s="29"/>
      <c r="K78" s="37"/>
      <c r="L78" s="38"/>
      <c r="M78" s="38"/>
      <c r="N78" s="38"/>
    </row>
    <row r="80" spans="1:18" ht="27.75" customHeight="1" x14ac:dyDescent="0.25">
      <c r="A80" s="370" t="str">
        <f>Overview!B4&amp; " - Effective from "&amp;Overview!D4&amp;" - "&amp;Overview!E4&amp;" new or amended EHV line loss factors in WPD South Wales Area (GSP Group _K)"</f>
        <v>Southern Electric Power Distribution plc - Effective from 1 April 2021 - Final new or amended EHV line loss factors in WPD South Wales Area (GSP Group _K)</v>
      </c>
      <c r="B80" s="377"/>
      <c r="C80" s="377"/>
      <c r="D80" s="377"/>
      <c r="E80" s="377"/>
      <c r="F80" s="377"/>
      <c r="G80" s="377"/>
      <c r="H80" s="377"/>
      <c r="I80" s="377"/>
      <c r="J80" s="377"/>
      <c r="K80" s="377"/>
      <c r="L80" s="377"/>
      <c r="M80" s="377"/>
      <c r="N80" s="378"/>
    </row>
    <row r="81" spans="1:18" ht="75" customHeight="1" x14ac:dyDescent="0.25">
      <c r="A81" s="26" t="s">
        <v>586</v>
      </c>
      <c r="B81" s="26" t="s">
        <v>327</v>
      </c>
      <c r="C81" s="26" t="s">
        <v>328</v>
      </c>
      <c r="D81" s="26" t="s">
        <v>329</v>
      </c>
      <c r="E81" s="26" t="s">
        <v>330</v>
      </c>
      <c r="F81" s="75" t="s">
        <v>354</v>
      </c>
      <c r="G81" s="32" t="s">
        <v>587</v>
      </c>
      <c r="H81" s="32" t="s">
        <v>588</v>
      </c>
      <c r="I81" s="32" t="s">
        <v>589</v>
      </c>
      <c r="J81" s="32" t="s">
        <v>590</v>
      </c>
      <c r="K81" s="34" t="s">
        <v>592</v>
      </c>
      <c r="L81" s="34" t="s">
        <v>593</v>
      </c>
      <c r="M81" s="34" t="s">
        <v>594</v>
      </c>
      <c r="N81" s="34" t="s">
        <v>595</v>
      </c>
    </row>
    <row r="82" spans="1:18" ht="21.75" customHeight="1" x14ac:dyDescent="0.25">
      <c r="A82" s="47"/>
      <c r="B82" s="47"/>
      <c r="C82" s="47"/>
      <c r="D82" s="35"/>
      <c r="E82" s="35"/>
      <c r="F82" s="36"/>
      <c r="G82" s="39"/>
      <c r="H82" s="39"/>
      <c r="I82" s="30"/>
      <c r="J82" s="31"/>
      <c r="K82" s="33"/>
      <c r="L82" s="33"/>
      <c r="M82" s="33"/>
      <c r="N82" s="33"/>
    </row>
    <row r="83" spans="1:18" ht="27.75" customHeight="1" thickBot="1" x14ac:dyDescent="0.3">
      <c r="A83" s="228"/>
      <c r="B83" s="228"/>
      <c r="C83" s="228"/>
      <c r="D83" s="228"/>
      <c r="E83" s="229"/>
      <c r="F83" s="229"/>
      <c r="G83" s="228"/>
      <c r="H83" s="229"/>
      <c r="I83" s="229"/>
      <c r="J83" s="229"/>
      <c r="K83" s="230"/>
      <c r="L83" s="231"/>
      <c r="M83" s="231"/>
      <c r="N83" s="228"/>
      <c r="O83" s="228"/>
      <c r="P83" s="228"/>
      <c r="Q83" s="228"/>
      <c r="R83" s="228"/>
    </row>
    <row r="85" spans="1:18" ht="27.75" customHeight="1" x14ac:dyDescent="0.25">
      <c r="A85" s="370" t="str">
        <f>Overview!B4&amp; " - Effective from "&amp;Overview!D4&amp;" - "&amp;Overview!E4&amp;" new or amended EHV charges in WPD South West Area (GSP Group _L)"</f>
        <v>Southern Electric Power Distribution plc - Effective from 1 April 2021 - Final new or amended EHV charges in WPD South West Area (GSP Group _L)</v>
      </c>
      <c r="B85" s="377"/>
      <c r="C85" s="377"/>
      <c r="D85" s="377"/>
      <c r="E85" s="377"/>
      <c r="F85" s="377"/>
      <c r="G85" s="377"/>
      <c r="H85" s="377"/>
      <c r="I85" s="377"/>
      <c r="J85" s="377"/>
      <c r="K85" s="377"/>
      <c r="L85" s="377"/>
      <c r="M85" s="377"/>
      <c r="N85" s="378"/>
    </row>
    <row r="86" spans="1:18" ht="75" customHeight="1" x14ac:dyDescent="0.25">
      <c r="A86" s="26" t="s">
        <v>586</v>
      </c>
      <c r="B86" s="26" t="s">
        <v>327</v>
      </c>
      <c r="C86" s="26" t="s">
        <v>328</v>
      </c>
      <c r="D86" s="26" t="s">
        <v>329</v>
      </c>
      <c r="E86" s="26" t="s">
        <v>330</v>
      </c>
      <c r="F86" s="75" t="s">
        <v>354</v>
      </c>
      <c r="G86" s="75" t="s">
        <v>332</v>
      </c>
      <c r="H86" s="75" t="s">
        <v>333</v>
      </c>
      <c r="I86" s="75" t="s">
        <v>334</v>
      </c>
      <c r="J86" s="75" t="s">
        <v>335</v>
      </c>
      <c r="K86" s="75" t="s">
        <v>336</v>
      </c>
      <c r="L86" s="75" t="s">
        <v>337</v>
      </c>
      <c r="M86" s="75" t="s">
        <v>338</v>
      </c>
      <c r="N86" s="75" t="s">
        <v>339</v>
      </c>
    </row>
    <row r="87" spans="1:18" ht="21.75" customHeight="1" x14ac:dyDescent="0.25">
      <c r="A87" s="47"/>
      <c r="B87" s="47"/>
      <c r="C87" s="47"/>
      <c r="D87" s="35"/>
      <c r="E87" s="48"/>
      <c r="F87" s="49"/>
      <c r="G87" s="28"/>
      <c r="H87" s="29"/>
      <c r="I87" s="29"/>
      <c r="J87" s="29"/>
      <c r="K87" s="37"/>
      <c r="L87" s="38"/>
      <c r="M87" s="38"/>
      <c r="N87" s="38"/>
    </row>
    <row r="89" spans="1:18" ht="27.75" customHeight="1" x14ac:dyDescent="0.25">
      <c r="A89" s="370" t="str">
        <f>Overview!B4&amp; " - Effective from "&amp;Overview!D4&amp;" - "&amp;Overview!E4&amp;" new or amended EHV line loss factors in WPD South West Area (GSP Group _L)"</f>
        <v>Southern Electric Power Distribution plc - Effective from 1 April 2021 - Final new or amended EHV line loss factors in WPD South West Area (GSP Group _L)</v>
      </c>
      <c r="B89" s="377"/>
      <c r="C89" s="377"/>
      <c r="D89" s="377"/>
      <c r="E89" s="377"/>
      <c r="F89" s="377"/>
      <c r="G89" s="377"/>
      <c r="H89" s="377"/>
      <c r="I89" s="377"/>
      <c r="J89" s="377"/>
      <c r="K89" s="377"/>
      <c r="L89" s="377"/>
      <c r="M89" s="377"/>
      <c r="N89" s="378"/>
    </row>
    <row r="90" spans="1:18" ht="75" customHeight="1" x14ac:dyDescent="0.25">
      <c r="A90" s="26" t="s">
        <v>586</v>
      </c>
      <c r="B90" s="26" t="s">
        <v>327</v>
      </c>
      <c r="C90" s="26" t="s">
        <v>328</v>
      </c>
      <c r="D90" s="26" t="s">
        <v>329</v>
      </c>
      <c r="E90" s="26" t="s">
        <v>330</v>
      </c>
      <c r="F90" s="75" t="s">
        <v>354</v>
      </c>
      <c r="G90" s="32" t="s">
        <v>587</v>
      </c>
      <c r="H90" s="32" t="s">
        <v>588</v>
      </c>
      <c r="I90" s="32" t="s">
        <v>589</v>
      </c>
      <c r="J90" s="32" t="s">
        <v>590</v>
      </c>
      <c r="K90" s="34" t="s">
        <v>592</v>
      </c>
      <c r="L90" s="34" t="s">
        <v>593</v>
      </c>
      <c r="M90" s="34" t="s">
        <v>594</v>
      </c>
      <c r="N90" s="34" t="s">
        <v>595</v>
      </c>
    </row>
    <row r="91" spans="1:18" ht="21.75" customHeight="1" x14ac:dyDescent="0.25">
      <c r="A91" s="47"/>
      <c r="B91" s="47"/>
      <c r="C91" s="47"/>
      <c r="D91" s="35"/>
      <c r="E91" s="35"/>
      <c r="F91" s="36"/>
      <c r="G91" s="39"/>
      <c r="H91" s="39"/>
      <c r="I91" s="30"/>
      <c r="J91" s="31"/>
      <c r="K91" s="33"/>
      <c r="L91" s="33"/>
      <c r="M91" s="33"/>
      <c r="N91" s="33"/>
    </row>
    <row r="92" spans="1:18" ht="27.75" customHeight="1" thickBot="1" x14ac:dyDescent="0.3">
      <c r="A92" s="228"/>
      <c r="B92" s="228"/>
      <c r="C92" s="228"/>
      <c r="D92" s="228"/>
      <c r="E92" s="229"/>
      <c r="F92" s="229"/>
      <c r="G92" s="228"/>
      <c r="H92" s="229"/>
      <c r="I92" s="229"/>
      <c r="J92" s="229"/>
      <c r="K92" s="230"/>
      <c r="L92" s="231"/>
      <c r="M92" s="231"/>
      <c r="N92" s="228"/>
      <c r="O92" s="228"/>
      <c r="P92" s="228"/>
      <c r="Q92" s="228"/>
      <c r="R92" s="228"/>
    </row>
    <row r="94" spans="1:18" ht="27.75" customHeight="1" x14ac:dyDescent="0.25">
      <c r="A94" s="370" t="str">
        <f>Overview!B4&amp; " - Effective from "&amp;Overview!D4&amp;" - "&amp;Overview!E4&amp;" new or amended EHV charges in NPG Yorkshire Area (GSP Group _M)"</f>
        <v>Southern Electric Power Distribution plc - Effective from 1 April 2021 - Final new or amended EHV charges in NPG Yorkshire Area (GSP Group _M)</v>
      </c>
      <c r="B94" s="377"/>
      <c r="C94" s="377"/>
      <c r="D94" s="377"/>
      <c r="E94" s="377"/>
      <c r="F94" s="377"/>
      <c r="G94" s="377"/>
      <c r="H94" s="377"/>
      <c r="I94" s="377"/>
      <c r="J94" s="377"/>
      <c r="K94" s="377"/>
      <c r="L94" s="377"/>
      <c r="M94" s="377"/>
      <c r="N94" s="378"/>
    </row>
    <row r="95" spans="1:18" ht="75" customHeight="1" x14ac:dyDescent="0.25">
      <c r="A95" s="26" t="s">
        <v>586</v>
      </c>
      <c r="B95" s="26" t="s">
        <v>327</v>
      </c>
      <c r="C95" s="26" t="s">
        <v>328</v>
      </c>
      <c r="D95" s="26" t="s">
        <v>329</v>
      </c>
      <c r="E95" s="26" t="s">
        <v>330</v>
      </c>
      <c r="F95" s="75" t="s">
        <v>354</v>
      </c>
      <c r="G95" s="75" t="s">
        <v>332</v>
      </c>
      <c r="H95" s="75" t="s">
        <v>333</v>
      </c>
      <c r="I95" s="75" t="s">
        <v>334</v>
      </c>
      <c r="J95" s="75" t="s">
        <v>335</v>
      </c>
      <c r="K95" s="75" t="s">
        <v>336</v>
      </c>
      <c r="L95" s="75" t="s">
        <v>337</v>
      </c>
      <c r="M95" s="75" t="s">
        <v>338</v>
      </c>
      <c r="N95" s="75" t="s">
        <v>339</v>
      </c>
    </row>
    <row r="96" spans="1:18" ht="21.75" customHeight="1" x14ac:dyDescent="0.25">
      <c r="A96" s="47"/>
      <c r="B96" s="47"/>
      <c r="C96" s="47"/>
      <c r="D96" s="35"/>
      <c r="E96" s="48"/>
      <c r="F96" s="49"/>
      <c r="G96" s="28"/>
      <c r="H96" s="29"/>
      <c r="I96" s="29"/>
      <c r="J96" s="29"/>
      <c r="K96" s="37"/>
      <c r="L96" s="38"/>
      <c r="M96" s="38"/>
      <c r="N96" s="38"/>
    </row>
    <row r="98" spans="1:14" ht="27.75" customHeight="1" x14ac:dyDescent="0.25">
      <c r="A98" s="370" t="str">
        <f>Overview!B4&amp; " - Effective from "&amp;Overview!D4&amp;" - "&amp;Overview!E4&amp;" new or amended EHV line loss factors in NPG Yorkshire Area (GSP Group _M)"</f>
        <v>Southern Electric Power Distribution plc - Effective from 1 April 2021 - Final new or amended EHV line loss factors in NPG Yorkshire Area (GSP Group _M)</v>
      </c>
      <c r="B98" s="377"/>
      <c r="C98" s="377"/>
      <c r="D98" s="377"/>
      <c r="E98" s="377"/>
      <c r="F98" s="377"/>
      <c r="G98" s="377"/>
      <c r="H98" s="377"/>
      <c r="I98" s="377"/>
      <c r="J98" s="377"/>
      <c r="K98" s="377"/>
      <c r="L98" s="377"/>
      <c r="M98" s="377"/>
      <c r="N98" s="378"/>
    </row>
    <row r="99" spans="1:14" ht="75" customHeight="1" x14ac:dyDescent="0.25">
      <c r="A99" s="26" t="s">
        <v>586</v>
      </c>
      <c r="B99" s="26" t="s">
        <v>327</v>
      </c>
      <c r="C99" s="26" t="s">
        <v>328</v>
      </c>
      <c r="D99" s="26" t="s">
        <v>329</v>
      </c>
      <c r="E99" s="26" t="s">
        <v>330</v>
      </c>
      <c r="F99" s="75" t="s">
        <v>354</v>
      </c>
      <c r="G99" s="32" t="s">
        <v>587</v>
      </c>
      <c r="H99" s="32" t="s">
        <v>588</v>
      </c>
      <c r="I99" s="32" t="s">
        <v>589</v>
      </c>
      <c r="J99" s="32" t="s">
        <v>590</v>
      </c>
      <c r="K99" s="34" t="s">
        <v>592</v>
      </c>
      <c r="L99" s="34" t="s">
        <v>593</v>
      </c>
      <c r="M99" s="34" t="s">
        <v>594</v>
      </c>
      <c r="N99" s="34" t="s">
        <v>595</v>
      </c>
    </row>
    <row r="100" spans="1:14" ht="21.75" customHeight="1" x14ac:dyDescent="0.25">
      <c r="A100" s="47"/>
      <c r="B100" s="47"/>
      <c r="C100" s="47"/>
      <c r="D100" s="35"/>
      <c r="E100" s="35"/>
      <c r="F100" s="36"/>
      <c r="G100" s="39"/>
      <c r="H100" s="39"/>
      <c r="I100" s="30"/>
      <c r="J100" s="31"/>
      <c r="K100" s="33"/>
      <c r="L100" s="33"/>
      <c r="M100" s="33"/>
      <c r="N100" s="33"/>
    </row>
  </sheetData>
  <customSheetViews>
    <customSheetView guid="{5032A364-B81A-48DA-88DA-AB3B86B47EE9}" scale="80" fitToPage="1">
      <selection activeCell="A4" sqref="A4:M4"/>
      <pageMargins left="0" right="0" top="0" bottom="0" header="0" footer="0"/>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24">
    <mergeCell ref="A80:N80"/>
    <mergeCell ref="A85:N85"/>
    <mergeCell ref="A89:N89"/>
    <mergeCell ref="A94:N94"/>
    <mergeCell ref="A98:N98"/>
    <mergeCell ref="A58:N58"/>
    <mergeCell ref="A62:N62"/>
    <mergeCell ref="A67:N67"/>
    <mergeCell ref="A71:P71"/>
    <mergeCell ref="A76:N76"/>
    <mergeCell ref="A35:N35"/>
    <mergeCell ref="A40:N40"/>
    <mergeCell ref="A44:N44"/>
    <mergeCell ref="A49:N49"/>
    <mergeCell ref="A53:N53"/>
    <mergeCell ref="A17:N17"/>
    <mergeCell ref="A22:N22"/>
    <mergeCell ref="A26:P26"/>
    <mergeCell ref="A31:N31"/>
    <mergeCell ref="H1:I1"/>
    <mergeCell ref="A4:N4"/>
    <mergeCell ref="A2:R2"/>
    <mergeCell ref="A8:P8"/>
    <mergeCell ref="A13:N13"/>
  </mergeCells>
  <hyperlinks>
    <hyperlink ref="A1" location="Overview!A1" display="Back to Overview" xr:uid="{00000000-0004-0000-27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F67"/>
  <sheetViews>
    <sheetView zoomScale="70" zoomScaleNormal="70" zoomScaleSheetLayoutView="100" workbookViewId="0">
      <selection activeCell="H2" sqref="H2"/>
    </sheetView>
  </sheetViews>
  <sheetFormatPr defaultColWidth="9.1796875" defaultRowHeight="27.75" customHeight="1" x14ac:dyDescent="0.25"/>
  <cols>
    <col min="1" max="1" width="49" style="2" bestFit="1" customWidth="1"/>
    <col min="2" max="2" width="24.7265625" style="3" customWidth="1"/>
    <col min="3" max="3" width="12.7265625" style="2" customWidth="1"/>
    <col min="4" max="6" width="17.54296875" style="3" customWidth="1"/>
    <col min="7" max="16384" width="9.1796875" style="2"/>
  </cols>
  <sheetData>
    <row r="1" spans="1:6" ht="27.75" customHeight="1" x14ac:dyDescent="0.25">
      <c r="A1" s="51" t="s">
        <v>34</v>
      </c>
      <c r="B1" s="420"/>
      <c r="C1" s="420"/>
      <c r="D1" s="182"/>
      <c r="E1" s="182"/>
      <c r="F1" s="182"/>
    </row>
    <row r="2" spans="1:6" ht="35.15" customHeight="1" x14ac:dyDescent="0.25">
      <c r="A2" s="370" t="str">
        <f>Overview!B4&amp; " - Effective from "&amp;Overview!D4&amp;" - "&amp;Overview!E4&amp;" Supplier of Last Resort and Eligible Bad Debt Pass-Through Costs in UKPN EPN Area (GSP Group _A)"</f>
        <v>Southern Electric Power Distribution plc - Effective from 1 April 2021 - Final Supplier of Last Resort and Eligible Bad Debt Pass-Through Costs in UKPN EPN Area (GSP Group _A)</v>
      </c>
      <c r="B2" s="371"/>
      <c r="C2" s="371"/>
      <c r="D2" s="371"/>
      <c r="E2" s="371"/>
      <c r="F2" s="372"/>
    </row>
    <row r="3" spans="1:6" s="84" customFormat="1" ht="21" customHeight="1" x14ac:dyDescent="0.25">
      <c r="A3" s="183"/>
      <c r="B3" s="183"/>
      <c r="C3" s="183"/>
      <c r="D3" s="183"/>
      <c r="E3" s="183"/>
      <c r="F3" s="183"/>
    </row>
    <row r="4" spans="1:6" ht="78.75" customHeight="1" x14ac:dyDescent="0.25">
      <c r="A4" s="26" t="s">
        <v>54</v>
      </c>
      <c r="B4" s="308" t="s">
        <v>597</v>
      </c>
      <c r="C4" s="308" t="s">
        <v>56</v>
      </c>
      <c r="D4" s="308" t="s">
        <v>598</v>
      </c>
      <c r="E4" s="308" t="s">
        <v>599</v>
      </c>
      <c r="F4" s="308" t="s">
        <v>600</v>
      </c>
    </row>
    <row r="5" spans="1:6" ht="28" x14ac:dyDescent="0.25">
      <c r="A5" s="17" t="s">
        <v>65</v>
      </c>
      <c r="B5" s="170" t="str">
        <f>IFERROR(INDEX('Annex 1 LV, HV &amp; UMS charges_A'!$B$14:$B$32,MATCH($A5,'Annex 1 LV, HV &amp; UMS charges_A'!$A$14:$A$297,0)),INDEX('Annex 4 LDNO charges_A'!$B$14:$B$118,MATCH($A5,'Annex 4 LDNO charges_A'!$A$14:$A$118,0)))</f>
        <v>167, 201-202, 258, 269, 301-302, 495</v>
      </c>
      <c r="C5" s="171" t="str">
        <f>IFERROR(INDEX('Annex 1 LV, HV &amp; UMS charges_A'!$C$14:$C$32,MATCH($A5,'Annex 1 LV, HV &amp; UMS charges_A'!$A$14:$A$297,0)),INDEX('Annex 4 LDNO charges_A'!$C$14:$C$118,MATCH($A5,'Annex 4 LDNO charges_A'!$A$14:$A$118,0)))</f>
        <v>1, 2 or 0</v>
      </c>
      <c r="D5" s="250">
        <v>0.01</v>
      </c>
      <c r="E5" s="41"/>
      <c r="F5" s="250">
        <v>0.14000000000000001</v>
      </c>
    </row>
    <row r="6" spans="1:6" ht="56" x14ac:dyDescent="0.25">
      <c r="A6" s="17" t="s">
        <v>69</v>
      </c>
      <c r="B6" s="170" t="str">
        <f>IFERROR(INDEX('Annex 1 LV, HV &amp; UMS charges_A'!$B$14:$B$32,MATCH($A6,'Annex 1 LV, HV &amp; UMS charges_A'!$A$14:$A$297,0)),INDEX('Annex 4 LDNO charges_A'!$B$14:$B$118,MATCH($A6,'Annex 4 LDNO charges_A'!$A$14:$A$118,0)))</f>
        <v>168, 203-205, 209, 270-272, 303-305, 309, 496, A10-A24, A30-A49, A65-A79, A85-A94, R75-R79</v>
      </c>
      <c r="C6" s="171" t="str">
        <f>IFERROR(INDEX('Annex 1 LV, HV &amp; UMS charges_A'!$C$14:$C$32,MATCH($A6,'Annex 1 LV, HV &amp; UMS charges_A'!$A$14:$A$297,0)),INDEX('Annex 4 LDNO charges_A'!$C$14:$C$118,MATCH($A6,'Annex 4 LDNO charges_A'!$A$14:$A$118,0)))</f>
        <v>3-8 or 0</v>
      </c>
      <c r="D6" s="46"/>
      <c r="E6" s="46"/>
      <c r="F6" s="250">
        <v>0.14000000000000001</v>
      </c>
    </row>
    <row r="7" spans="1:6" ht="28" x14ac:dyDescent="0.25">
      <c r="A7" s="17" t="s">
        <v>73</v>
      </c>
      <c r="B7" s="170" t="str">
        <f>IFERROR(INDEX('Annex 1 LV, HV &amp; UMS charges_A'!$B$14:$B$32,MATCH($A7,'Annex 1 LV, HV &amp; UMS charges_A'!$A$14:$A$297,0)),INDEX('Annex 4 LDNO charges_A'!$B$14:$B$118,MATCH($A7,'Annex 4 LDNO charges_A'!$A$14:$A$118,0)))</f>
        <v>200, 273, 300, A06-A09, A51-A54, A61-A64</v>
      </c>
      <c r="C7" s="171">
        <f>IFERROR(INDEX('Annex 1 LV, HV &amp; UMS charges_A'!$C$14:$C$32,MATCH($A7,'Annex 1 LV, HV &amp; UMS charges_A'!$A$14:$A$297,0)),INDEX('Annex 4 LDNO charges_A'!$C$14:$C$118,MATCH($A7,'Annex 4 LDNO charges_A'!$A$14:$A$118,0)))</f>
        <v>0</v>
      </c>
      <c r="D7" s="46"/>
      <c r="E7" s="46"/>
      <c r="F7" s="250">
        <v>0.14000000000000001</v>
      </c>
    </row>
    <row r="8" spans="1:6" ht="27.75" customHeight="1" x14ac:dyDescent="0.25">
      <c r="A8" s="17" t="s">
        <v>75</v>
      </c>
      <c r="B8" s="170" t="str">
        <f>IFERROR(INDEX('Annex 1 LV, HV &amp; UMS charges_A'!$B$14:$B$32,MATCH($A8,'Annex 1 LV, HV &amp; UMS charges_A'!$A$14:$A$297,0)),INDEX('Annex 4 LDNO charges_A'!$B$14:$B$118,MATCH($A8,'Annex 4 LDNO charges_A'!$A$14:$A$118,0)))</f>
        <v>439, A96-A99</v>
      </c>
      <c r="C8" s="171">
        <f>IFERROR(INDEX('Annex 1 LV, HV &amp; UMS charges_A'!$C$14:$C$32,MATCH($A8,'Annex 1 LV, HV &amp; UMS charges_A'!$A$14:$A$297,0)),INDEX('Annex 4 LDNO charges_A'!$C$14:$C$118,MATCH($A8,'Annex 4 LDNO charges_A'!$A$14:$A$118,0)))</f>
        <v>0</v>
      </c>
      <c r="D8" s="46"/>
      <c r="E8" s="46"/>
      <c r="F8" s="250">
        <v>0.14000000000000001</v>
      </c>
    </row>
    <row r="9" spans="1:6" ht="28" x14ac:dyDescent="0.25">
      <c r="A9" s="17" t="s">
        <v>77</v>
      </c>
      <c r="B9" s="170" t="str">
        <f>IFERROR(INDEX('Annex 1 LV, HV &amp; UMS charges_A'!$B$14:$B$32,MATCH($A9,'Annex 1 LV, HV &amp; UMS charges_A'!$A$14:$A$297,0)),INDEX('Annex 4 LDNO charges_A'!$B$14:$B$118,MATCH($A9,'Annex 4 LDNO charges_A'!$A$14:$A$118,0)))</f>
        <v>206, 274, 306, A26-A29, A56-A59, A81-A84</v>
      </c>
      <c r="C9" s="171">
        <f>IFERROR(INDEX('Annex 1 LV, HV &amp; UMS charges_A'!$C$14:$C$32,MATCH($A9,'Annex 1 LV, HV &amp; UMS charges_A'!$A$14:$A$297,0)),INDEX('Annex 4 LDNO charges_A'!$C$14:$C$118,MATCH($A9,'Annex 4 LDNO charges_A'!$A$14:$A$118,0)))</f>
        <v>0</v>
      </c>
      <c r="D9" s="46"/>
      <c r="E9" s="46"/>
      <c r="F9" s="250">
        <v>0.14000000000000001</v>
      </c>
    </row>
    <row r="10" spans="1:6" ht="27.75" customHeight="1" x14ac:dyDescent="0.25">
      <c r="A10" s="17" t="s">
        <v>78</v>
      </c>
      <c r="B10" s="170" t="str">
        <f>IFERROR(INDEX('Annex 1 LV, HV &amp; UMS charges_A'!$B$14:$B$32,MATCH($A10,'Annex 1 LV, HV &amp; UMS charges_A'!$A$14:$A$297,0)),INDEX('Annex 4 LDNO charges_A'!$B$14:$B$118,MATCH($A10,'Annex 4 LDNO charges_A'!$A$14:$A$118,0)))</f>
        <v>A05, A50, A60</v>
      </c>
      <c r="C10" s="171">
        <f>IFERROR(INDEX('Annex 1 LV, HV &amp; UMS charges_A'!$C$14:$C$32,MATCH($A10,'Annex 1 LV, HV &amp; UMS charges_A'!$A$14:$A$297,0)),INDEX('Annex 4 LDNO charges_A'!$C$14:$C$118,MATCH($A10,'Annex 4 LDNO charges_A'!$A$14:$A$118,0)))</f>
        <v>0</v>
      </c>
      <c r="D10" s="46"/>
      <c r="E10" s="46"/>
      <c r="F10" s="250">
        <v>0.14000000000000001</v>
      </c>
    </row>
    <row r="11" spans="1:6" ht="27.75" customHeight="1" x14ac:dyDescent="0.25">
      <c r="A11" s="17" t="s">
        <v>80</v>
      </c>
      <c r="B11" s="170" t="str">
        <f>IFERROR(INDEX('Annex 1 LV, HV &amp; UMS charges_A'!$B$14:$B$32,MATCH($A11,'Annex 1 LV, HV &amp; UMS charges_A'!$A$14:$A$297,0)),INDEX('Annex 4 LDNO charges_A'!$B$14:$B$118,MATCH($A11,'Annex 4 LDNO charges_A'!$A$14:$A$118,0)))</f>
        <v>A95</v>
      </c>
      <c r="C11" s="171">
        <f>IFERROR(INDEX('Annex 1 LV, HV &amp; UMS charges_A'!$C$14:$C$32,MATCH($A11,'Annex 1 LV, HV &amp; UMS charges_A'!$A$14:$A$297,0)),INDEX('Annex 4 LDNO charges_A'!$C$14:$C$118,MATCH($A11,'Annex 4 LDNO charges_A'!$A$14:$A$118,0)))</f>
        <v>0</v>
      </c>
      <c r="D11" s="46"/>
      <c r="E11" s="46"/>
      <c r="F11" s="250">
        <v>0.14000000000000001</v>
      </c>
    </row>
    <row r="12" spans="1:6" ht="27.75" customHeight="1" x14ac:dyDescent="0.25">
      <c r="A12" s="17" t="s">
        <v>82</v>
      </c>
      <c r="B12" s="170" t="str">
        <f>IFERROR(INDEX('Annex 1 LV, HV &amp; UMS charges_A'!$B$14:$B$32,MATCH($A12,'Annex 1 LV, HV &amp; UMS charges_A'!$A$14:$A$297,0)),INDEX('Annex 4 LDNO charges_A'!$B$14:$B$118,MATCH($A12,'Annex 4 LDNO charges_A'!$A$14:$A$118,0)))</f>
        <v>A25, A55, A80</v>
      </c>
      <c r="C12" s="171">
        <f>IFERROR(INDEX('Annex 1 LV, HV &amp; UMS charges_A'!$C$14:$C$32,MATCH($A12,'Annex 1 LV, HV &amp; UMS charges_A'!$A$14:$A$297,0)),INDEX('Annex 4 LDNO charges_A'!$C$14:$C$118,MATCH($A12,'Annex 4 LDNO charges_A'!$A$14:$A$118,0)))</f>
        <v>0</v>
      </c>
      <c r="D12" s="46"/>
      <c r="E12" s="46"/>
      <c r="F12" s="250">
        <v>0.14000000000000001</v>
      </c>
    </row>
    <row r="13" spans="1:6" ht="27.75" customHeight="1" x14ac:dyDescent="0.25">
      <c r="A13" s="172" t="s">
        <v>366</v>
      </c>
      <c r="B13" s="170">
        <f>IFERROR(INDEX('Annex 1 LV, HV &amp; UMS charges_A'!$B$14:$B$32,MATCH($A13,'Annex 1 LV, HV &amp; UMS charges_A'!$A$14:$A$297,0)),INDEX('Annex 4 LDNO charges_A'!$B$14:$B$118,MATCH($A13,'Annex 4 LDNO charges_A'!$A$14:$A$118,0)))</f>
        <v>0</v>
      </c>
      <c r="C13" s="171" t="str">
        <f>IFERROR(INDEX('Annex 1 LV, HV &amp; UMS charges_A'!$C$14:$C$32,MATCH($A13,'Annex 1 LV, HV &amp; UMS charges_A'!$A$14:$A$297,0)),INDEX('Annex 4 LDNO charges_A'!$C$14:$C$118,MATCH($A13,'Annex 4 LDNO charges_A'!$A$14:$A$118,0)))</f>
        <v>1, 2 or 0</v>
      </c>
      <c r="D13" s="250">
        <v>0.01</v>
      </c>
      <c r="E13" s="41"/>
      <c r="F13" s="250">
        <v>0.14000000000000001</v>
      </c>
    </row>
    <row r="14" spans="1:6" ht="27.75" customHeight="1" x14ac:dyDescent="0.25">
      <c r="A14" s="172" t="s">
        <v>368</v>
      </c>
      <c r="B14" s="170">
        <f>IFERROR(INDEX('Annex 1 LV, HV &amp; UMS charges_A'!$B$14:$B$32,MATCH($A14,'Annex 1 LV, HV &amp; UMS charges_A'!$A$14:$A$297,0)),INDEX('Annex 4 LDNO charges_A'!$B$14:$B$118,MATCH($A14,'Annex 4 LDNO charges_A'!$A$14:$A$118,0)))</f>
        <v>0</v>
      </c>
      <c r="C14" s="171" t="str">
        <f>IFERROR(INDEX('Annex 1 LV, HV &amp; UMS charges_A'!$C$14:$C$32,MATCH($A14,'Annex 1 LV, HV &amp; UMS charges_A'!$A$14:$A$297,0)),INDEX('Annex 4 LDNO charges_A'!$C$14:$C$118,MATCH($A14,'Annex 4 LDNO charges_A'!$A$14:$A$118,0)))</f>
        <v>3-8 or 0</v>
      </c>
      <c r="D14" s="46"/>
      <c r="E14" s="46"/>
      <c r="F14" s="250">
        <v>0.14000000000000001</v>
      </c>
    </row>
    <row r="15" spans="1:6" ht="27.75" customHeight="1" x14ac:dyDescent="0.25">
      <c r="A15" s="172" t="s">
        <v>370</v>
      </c>
      <c r="B15" s="170">
        <f>IFERROR(INDEX('Annex 1 LV, HV &amp; UMS charges_A'!$B$14:$B$32,MATCH($A15,'Annex 1 LV, HV &amp; UMS charges_A'!$A$14:$A$297,0)),INDEX('Annex 4 LDNO charges_A'!$B$14:$B$118,MATCH($A15,'Annex 4 LDNO charges_A'!$A$14:$A$118,0)))</f>
        <v>0</v>
      </c>
      <c r="C15" s="171">
        <f>IFERROR(INDEX('Annex 1 LV, HV &amp; UMS charges_A'!$C$14:$C$32,MATCH($A15,'Annex 1 LV, HV &amp; UMS charges_A'!$A$14:$A$297,0)),INDEX('Annex 4 LDNO charges_A'!$C$14:$C$118,MATCH($A15,'Annex 4 LDNO charges_A'!$A$14:$A$118,0)))</f>
        <v>0</v>
      </c>
      <c r="D15" s="46"/>
      <c r="E15" s="46"/>
      <c r="F15" s="250">
        <v>0.14000000000000001</v>
      </c>
    </row>
    <row r="16" spans="1:6" ht="27.75" customHeight="1" x14ac:dyDescent="0.25">
      <c r="A16" s="172" t="s">
        <v>371</v>
      </c>
      <c r="B16" s="170">
        <f>IFERROR(INDEX('Annex 1 LV, HV &amp; UMS charges_A'!$B$14:$B$32,MATCH($A16,'Annex 1 LV, HV &amp; UMS charges_A'!$A$14:$A$297,0)),INDEX('Annex 4 LDNO charges_A'!$B$14:$B$118,MATCH($A16,'Annex 4 LDNO charges_A'!$A$14:$A$118,0)))</f>
        <v>0</v>
      </c>
      <c r="C16" s="171">
        <f>IFERROR(INDEX('Annex 1 LV, HV &amp; UMS charges_A'!$C$14:$C$32,MATCH($A16,'Annex 1 LV, HV &amp; UMS charges_A'!$A$14:$A$297,0)),INDEX('Annex 4 LDNO charges_A'!$C$14:$C$118,MATCH($A16,'Annex 4 LDNO charges_A'!$A$14:$A$118,0)))</f>
        <v>0</v>
      </c>
      <c r="D16" s="46"/>
      <c r="E16" s="46"/>
      <c r="F16" s="250">
        <v>0.14000000000000001</v>
      </c>
    </row>
    <row r="17" spans="1:6" ht="27.75" customHeight="1" x14ac:dyDescent="0.25">
      <c r="A17" s="176" t="s">
        <v>375</v>
      </c>
      <c r="B17" s="170">
        <f>IFERROR(INDEX('Annex 1 LV, HV &amp; UMS charges_A'!$B$14:$B$32,MATCH($A17,'Annex 1 LV, HV &amp; UMS charges_A'!$A$14:$A$297,0)),INDEX('Annex 4 LDNO charges_A'!$B$14:$B$118,MATCH($A17,'Annex 4 LDNO charges_A'!$A$14:$A$118,0)))</f>
        <v>0</v>
      </c>
      <c r="C17" s="171" t="str">
        <f>IFERROR(INDEX('Annex 1 LV, HV &amp; UMS charges_A'!$C$14:$C$32,MATCH($A17,'Annex 1 LV, HV &amp; UMS charges_A'!$A$14:$A$297,0)),INDEX('Annex 4 LDNO charges_A'!$C$14:$C$118,MATCH($A17,'Annex 4 LDNO charges_A'!$A$14:$A$118,0)))</f>
        <v>1, 2 or 0</v>
      </c>
      <c r="D17" s="250">
        <v>0.01</v>
      </c>
      <c r="E17" s="41"/>
      <c r="F17" s="250">
        <v>0.14000000000000001</v>
      </c>
    </row>
    <row r="18" spans="1:6" ht="27.75" customHeight="1" x14ac:dyDescent="0.25">
      <c r="A18" s="176" t="s">
        <v>377</v>
      </c>
      <c r="B18" s="170">
        <f>IFERROR(INDEX('Annex 1 LV, HV &amp; UMS charges_A'!$B$14:$B$32,MATCH($A18,'Annex 1 LV, HV &amp; UMS charges_A'!$A$14:$A$297,0)),INDEX('Annex 4 LDNO charges_A'!$B$14:$B$118,MATCH($A18,'Annex 4 LDNO charges_A'!$A$14:$A$118,0)))</f>
        <v>0</v>
      </c>
      <c r="C18" s="171" t="str">
        <f>IFERROR(INDEX('Annex 1 LV, HV &amp; UMS charges_A'!$C$14:$C$32,MATCH($A18,'Annex 1 LV, HV &amp; UMS charges_A'!$A$14:$A$297,0)),INDEX('Annex 4 LDNO charges_A'!$C$14:$C$118,MATCH($A18,'Annex 4 LDNO charges_A'!$A$14:$A$118,0)))</f>
        <v>3-8 or 0</v>
      </c>
      <c r="D18" s="46"/>
      <c r="E18" s="46"/>
      <c r="F18" s="250">
        <v>0.14000000000000001</v>
      </c>
    </row>
    <row r="19" spans="1:6" ht="27.75" customHeight="1" x14ac:dyDescent="0.25">
      <c r="A19" s="176" t="s">
        <v>379</v>
      </c>
      <c r="B19" s="170">
        <f>IFERROR(INDEX('Annex 1 LV, HV &amp; UMS charges_A'!$B$14:$B$32,MATCH($A19,'Annex 1 LV, HV &amp; UMS charges_A'!$A$14:$A$297,0)),INDEX('Annex 4 LDNO charges_A'!$B$14:$B$118,MATCH($A19,'Annex 4 LDNO charges_A'!$A$14:$A$118,0)))</f>
        <v>0</v>
      </c>
      <c r="C19" s="171">
        <f>IFERROR(INDEX('Annex 1 LV, HV &amp; UMS charges_A'!$C$14:$C$32,MATCH($A19,'Annex 1 LV, HV &amp; UMS charges_A'!$A$14:$A$297,0)),INDEX('Annex 4 LDNO charges_A'!$C$14:$C$118,MATCH($A19,'Annex 4 LDNO charges_A'!$A$14:$A$118,0)))</f>
        <v>0</v>
      </c>
      <c r="D19" s="46"/>
      <c r="E19" s="46"/>
      <c r="F19" s="250">
        <v>0.14000000000000001</v>
      </c>
    </row>
    <row r="20" spans="1:6" ht="27.75" customHeight="1" x14ac:dyDescent="0.25">
      <c r="A20" s="176" t="s">
        <v>380</v>
      </c>
      <c r="B20" s="170">
        <f>IFERROR(INDEX('Annex 1 LV, HV &amp; UMS charges_A'!$B$14:$B$32,MATCH($A20,'Annex 1 LV, HV &amp; UMS charges_A'!$A$14:$A$297,0)),INDEX('Annex 4 LDNO charges_A'!$B$14:$B$118,MATCH($A20,'Annex 4 LDNO charges_A'!$A$14:$A$118,0)))</f>
        <v>0</v>
      </c>
      <c r="C20" s="171">
        <f>IFERROR(INDEX('Annex 1 LV, HV &amp; UMS charges_A'!$C$14:$C$32,MATCH($A20,'Annex 1 LV, HV &amp; UMS charges_A'!$A$14:$A$297,0)),INDEX('Annex 4 LDNO charges_A'!$C$14:$C$118,MATCH($A20,'Annex 4 LDNO charges_A'!$A$14:$A$118,0)))</f>
        <v>0</v>
      </c>
      <c r="D20" s="46"/>
      <c r="E20" s="46"/>
      <c r="F20" s="250">
        <v>0.14000000000000001</v>
      </c>
    </row>
    <row r="21" spans="1:6" ht="27.75" customHeight="1" x14ac:dyDescent="0.25">
      <c r="A21" s="176" t="s">
        <v>381</v>
      </c>
      <c r="B21" s="170">
        <f>IFERROR(INDEX('Annex 1 LV, HV &amp; UMS charges_A'!$B$14:$B$32,MATCH($A21,'Annex 1 LV, HV &amp; UMS charges_A'!$A$14:$A$297,0)),INDEX('Annex 4 LDNO charges_A'!$B$14:$B$118,MATCH($A21,'Annex 4 LDNO charges_A'!$A$14:$A$118,0)))</f>
        <v>0</v>
      </c>
      <c r="C21" s="171">
        <f>IFERROR(INDEX('Annex 1 LV, HV &amp; UMS charges_A'!$C$14:$C$32,MATCH($A21,'Annex 1 LV, HV &amp; UMS charges_A'!$A$14:$A$297,0)),INDEX('Annex 4 LDNO charges_A'!$C$14:$C$118,MATCH($A21,'Annex 4 LDNO charges_A'!$A$14:$A$118,0)))</f>
        <v>0</v>
      </c>
      <c r="D21" s="46"/>
      <c r="E21" s="46"/>
      <c r="F21" s="250">
        <v>0.14000000000000001</v>
      </c>
    </row>
    <row r="22" spans="1:6" ht="27.75" customHeight="1" x14ac:dyDescent="0.25">
      <c r="A22" s="176" t="s">
        <v>382</v>
      </c>
      <c r="B22" s="170">
        <f>IFERROR(INDEX('Annex 1 LV, HV &amp; UMS charges_A'!$B$14:$B$32,MATCH($A22,'Annex 1 LV, HV &amp; UMS charges_A'!$A$14:$A$297,0)),INDEX('Annex 4 LDNO charges_A'!$B$14:$B$118,MATCH($A22,'Annex 4 LDNO charges_A'!$A$14:$A$118,0)))</f>
        <v>0</v>
      </c>
      <c r="C22" s="171">
        <f>IFERROR(INDEX('Annex 1 LV, HV &amp; UMS charges_A'!$C$14:$C$32,MATCH($A22,'Annex 1 LV, HV &amp; UMS charges_A'!$A$14:$A$297,0)),INDEX('Annex 4 LDNO charges_A'!$C$14:$C$118,MATCH($A22,'Annex 4 LDNO charges_A'!$A$14:$A$118,0)))</f>
        <v>0</v>
      </c>
      <c r="D22" s="46"/>
      <c r="E22" s="46"/>
      <c r="F22" s="250">
        <v>0.14000000000000001</v>
      </c>
    </row>
    <row r="23" spans="1:6" ht="27.75" customHeight="1" x14ac:dyDescent="0.25">
      <c r="A23" s="176" t="s">
        <v>383</v>
      </c>
      <c r="B23" s="170">
        <f>IFERROR(INDEX('Annex 1 LV, HV &amp; UMS charges_A'!$B$14:$B$32,MATCH($A23,'Annex 1 LV, HV &amp; UMS charges_A'!$A$14:$A$297,0)),INDEX('Annex 4 LDNO charges_A'!$B$14:$B$118,MATCH($A23,'Annex 4 LDNO charges_A'!$A$14:$A$118,0)))</f>
        <v>0</v>
      </c>
      <c r="C23" s="171">
        <f>IFERROR(INDEX('Annex 1 LV, HV &amp; UMS charges_A'!$C$14:$C$32,MATCH($A23,'Annex 1 LV, HV &amp; UMS charges_A'!$A$14:$A$297,0)),INDEX('Annex 4 LDNO charges_A'!$C$14:$C$118,MATCH($A23,'Annex 4 LDNO charges_A'!$A$14:$A$118,0)))</f>
        <v>0</v>
      </c>
      <c r="D23" s="46"/>
      <c r="E23" s="46"/>
      <c r="F23" s="250">
        <v>0.14000000000000001</v>
      </c>
    </row>
    <row r="24" spans="1:6" ht="27.75" customHeight="1" x14ac:dyDescent="0.25">
      <c r="A24" s="176" t="s">
        <v>384</v>
      </c>
      <c r="B24" s="170">
        <f>IFERROR(INDEX('Annex 1 LV, HV &amp; UMS charges_A'!$B$14:$B$32,MATCH($A24,'Annex 1 LV, HV &amp; UMS charges_A'!$A$14:$A$297,0)),INDEX('Annex 4 LDNO charges_A'!$B$14:$B$118,MATCH($A24,'Annex 4 LDNO charges_A'!$A$14:$A$118,0)))</f>
        <v>0</v>
      </c>
      <c r="C24" s="171">
        <f>IFERROR(INDEX('Annex 1 LV, HV &amp; UMS charges_A'!$C$14:$C$32,MATCH($A24,'Annex 1 LV, HV &amp; UMS charges_A'!$A$14:$A$297,0)),INDEX('Annex 4 LDNO charges_A'!$C$14:$C$118,MATCH($A24,'Annex 4 LDNO charges_A'!$A$14:$A$118,0)))</f>
        <v>0</v>
      </c>
      <c r="D24" s="46"/>
      <c r="E24" s="46"/>
      <c r="F24" s="250">
        <v>0.14000000000000001</v>
      </c>
    </row>
    <row r="25" spans="1:6" ht="27.75" customHeight="1" x14ac:dyDescent="0.25">
      <c r="A25" s="172" t="s">
        <v>391</v>
      </c>
      <c r="B25" s="170">
        <f>IFERROR(INDEX('Annex 1 LV, HV &amp; UMS charges_A'!$B$14:$B$32,MATCH($A25,'Annex 1 LV, HV &amp; UMS charges_A'!$A$14:$A$297,0)),INDEX('Annex 4 LDNO charges_A'!$B$14:$B$118,MATCH($A25,'Annex 4 LDNO charges_A'!$A$14:$A$118,0)))</f>
        <v>0</v>
      </c>
      <c r="C25" s="171" t="str">
        <f>IFERROR(INDEX('Annex 1 LV, HV &amp; UMS charges_A'!$C$14:$C$32,MATCH($A25,'Annex 1 LV, HV &amp; UMS charges_A'!$A$14:$A$297,0)),INDEX('Annex 4 LDNO charges_A'!$C$14:$C$118,MATCH($A25,'Annex 4 LDNO charges_A'!$A$14:$A$118,0)))</f>
        <v>1, 2 or 0</v>
      </c>
      <c r="D25" s="250">
        <v>0.01</v>
      </c>
      <c r="E25" s="41"/>
      <c r="F25" s="250">
        <v>0.14000000000000001</v>
      </c>
    </row>
    <row r="26" spans="1:6" ht="27.75" customHeight="1" x14ac:dyDescent="0.25">
      <c r="A26" s="172" t="s">
        <v>393</v>
      </c>
      <c r="B26" s="170">
        <f>IFERROR(INDEX('Annex 1 LV, HV &amp; UMS charges_A'!$B$14:$B$32,MATCH($A26,'Annex 1 LV, HV &amp; UMS charges_A'!$A$14:$A$297,0)),INDEX('Annex 4 LDNO charges_A'!$B$14:$B$118,MATCH($A26,'Annex 4 LDNO charges_A'!$A$14:$A$118,0)))</f>
        <v>0</v>
      </c>
      <c r="C26" s="171" t="str">
        <f>IFERROR(INDEX('Annex 1 LV, HV &amp; UMS charges_A'!$C$14:$C$32,MATCH($A26,'Annex 1 LV, HV &amp; UMS charges_A'!$A$14:$A$297,0)),INDEX('Annex 4 LDNO charges_A'!$C$14:$C$118,MATCH($A26,'Annex 4 LDNO charges_A'!$A$14:$A$118,0)))</f>
        <v>3-8 or 0</v>
      </c>
      <c r="D26" s="46"/>
      <c r="E26" s="46"/>
      <c r="F26" s="250">
        <v>0.14000000000000001</v>
      </c>
    </row>
    <row r="27" spans="1:6" ht="27.75" customHeight="1" x14ac:dyDescent="0.25">
      <c r="A27" s="172" t="s">
        <v>395</v>
      </c>
      <c r="B27" s="170">
        <f>IFERROR(INDEX('Annex 1 LV, HV &amp; UMS charges_A'!$B$14:$B$32,MATCH($A27,'Annex 1 LV, HV &amp; UMS charges_A'!$A$14:$A$297,0)),INDEX('Annex 4 LDNO charges_A'!$B$14:$B$118,MATCH($A27,'Annex 4 LDNO charges_A'!$A$14:$A$118,0)))</f>
        <v>0</v>
      </c>
      <c r="C27" s="171">
        <f>IFERROR(INDEX('Annex 1 LV, HV &amp; UMS charges_A'!$C$14:$C$32,MATCH($A27,'Annex 1 LV, HV &amp; UMS charges_A'!$A$14:$A$297,0)),INDEX('Annex 4 LDNO charges_A'!$C$14:$C$118,MATCH($A27,'Annex 4 LDNO charges_A'!$A$14:$A$118,0)))</f>
        <v>0</v>
      </c>
      <c r="D27" s="46"/>
      <c r="E27" s="46"/>
      <c r="F27" s="250">
        <v>0.14000000000000001</v>
      </c>
    </row>
    <row r="28" spans="1:6" ht="27.75" customHeight="1" x14ac:dyDescent="0.25">
      <c r="A28" s="172" t="s">
        <v>396</v>
      </c>
      <c r="B28" s="170">
        <f>IFERROR(INDEX('Annex 1 LV, HV &amp; UMS charges_A'!$B$14:$B$32,MATCH($A28,'Annex 1 LV, HV &amp; UMS charges_A'!$A$14:$A$297,0)),INDEX('Annex 4 LDNO charges_A'!$B$14:$B$118,MATCH($A28,'Annex 4 LDNO charges_A'!$A$14:$A$118,0)))</f>
        <v>0</v>
      </c>
      <c r="C28" s="171">
        <f>IFERROR(INDEX('Annex 1 LV, HV &amp; UMS charges_A'!$C$14:$C$32,MATCH($A28,'Annex 1 LV, HV &amp; UMS charges_A'!$A$14:$A$297,0)),INDEX('Annex 4 LDNO charges_A'!$C$14:$C$118,MATCH($A28,'Annex 4 LDNO charges_A'!$A$14:$A$118,0)))</f>
        <v>0</v>
      </c>
      <c r="D28" s="46"/>
      <c r="E28" s="46"/>
      <c r="F28" s="250">
        <v>0.14000000000000001</v>
      </c>
    </row>
    <row r="29" spans="1:6" ht="27.75" customHeight="1" x14ac:dyDescent="0.25">
      <c r="A29" s="172" t="s">
        <v>397</v>
      </c>
      <c r="B29" s="170">
        <f>IFERROR(INDEX('Annex 1 LV, HV &amp; UMS charges_A'!$B$14:$B$32,MATCH($A29,'Annex 1 LV, HV &amp; UMS charges_A'!$A$14:$A$297,0)),INDEX('Annex 4 LDNO charges_A'!$B$14:$B$118,MATCH($A29,'Annex 4 LDNO charges_A'!$A$14:$A$118,0)))</f>
        <v>0</v>
      </c>
      <c r="C29" s="171">
        <f>IFERROR(INDEX('Annex 1 LV, HV &amp; UMS charges_A'!$C$14:$C$32,MATCH($A29,'Annex 1 LV, HV &amp; UMS charges_A'!$A$14:$A$297,0)),INDEX('Annex 4 LDNO charges_A'!$C$14:$C$118,MATCH($A29,'Annex 4 LDNO charges_A'!$A$14:$A$118,0)))</f>
        <v>0</v>
      </c>
      <c r="D29" s="46"/>
      <c r="E29" s="46"/>
      <c r="F29" s="250">
        <v>0.14000000000000001</v>
      </c>
    </row>
    <row r="30" spans="1:6" ht="27.75" customHeight="1" x14ac:dyDescent="0.25">
      <c r="A30" s="172" t="s">
        <v>398</v>
      </c>
      <c r="B30" s="170">
        <f>IFERROR(INDEX('Annex 1 LV, HV &amp; UMS charges_A'!$B$14:$B$32,MATCH($A30,'Annex 1 LV, HV &amp; UMS charges_A'!$A$14:$A$297,0)),INDEX('Annex 4 LDNO charges_A'!$B$14:$B$118,MATCH($A30,'Annex 4 LDNO charges_A'!$A$14:$A$118,0)))</f>
        <v>0</v>
      </c>
      <c r="C30" s="171">
        <f>IFERROR(INDEX('Annex 1 LV, HV &amp; UMS charges_A'!$C$14:$C$32,MATCH($A30,'Annex 1 LV, HV &amp; UMS charges_A'!$A$14:$A$297,0)),INDEX('Annex 4 LDNO charges_A'!$C$14:$C$118,MATCH($A30,'Annex 4 LDNO charges_A'!$A$14:$A$118,0)))</f>
        <v>0</v>
      </c>
      <c r="D30" s="46"/>
      <c r="E30" s="46"/>
      <c r="F30" s="250">
        <v>0.14000000000000001</v>
      </c>
    </row>
    <row r="31" spans="1:6" ht="27.75" customHeight="1" x14ac:dyDescent="0.25">
      <c r="A31" s="172" t="s">
        <v>399</v>
      </c>
      <c r="B31" s="170">
        <f>IFERROR(INDEX('Annex 1 LV, HV &amp; UMS charges_A'!$B$14:$B$32,MATCH($A31,'Annex 1 LV, HV &amp; UMS charges_A'!$A$14:$A$297,0)),INDEX('Annex 4 LDNO charges_A'!$B$14:$B$118,MATCH($A31,'Annex 4 LDNO charges_A'!$A$14:$A$118,0)))</f>
        <v>0</v>
      </c>
      <c r="C31" s="171">
        <f>IFERROR(INDEX('Annex 1 LV, HV &amp; UMS charges_A'!$C$14:$C$32,MATCH($A31,'Annex 1 LV, HV &amp; UMS charges_A'!$A$14:$A$297,0)),INDEX('Annex 4 LDNO charges_A'!$C$14:$C$118,MATCH($A31,'Annex 4 LDNO charges_A'!$A$14:$A$118,0)))</f>
        <v>0</v>
      </c>
      <c r="D31" s="46"/>
      <c r="E31" s="46"/>
      <c r="F31" s="250">
        <v>0.14000000000000001</v>
      </c>
    </row>
    <row r="32" spans="1:6" ht="27.75" customHeight="1" x14ac:dyDescent="0.25">
      <c r="A32" s="172" t="s">
        <v>400</v>
      </c>
      <c r="B32" s="170">
        <f>IFERROR(INDEX('Annex 1 LV, HV &amp; UMS charges_A'!$B$14:$B$32,MATCH($A32,'Annex 1 LV, HV &amp; UMS charges_A'!$A$14:$A$297,0)),INDEX('Annex 4 LDNO charges_A'!$B$14:$B$118,MATCH($A32,'Annex 4 LDNO charges_A'!$A$14:$A$118,0)))</f>
        <v>0</v>
      </c>
      <c r="C32" s="171">
        <f>IFERROR(INDEX('Annex 1 LV, HV &amp; UMS charges_A'!$C$14:$C$32,MATCH($A32,'Annex 1 LV, HV &amp; UMS charges_A'!$A$14:$A$297,0)),INDEX('Annex 4 LDNO charges_A'!$C$14:$C$118,MATCH($A32,'Annex 4 LDNO charges_A'!$A$14:$A$118,0)))</f>
        <v>0</v>
      </c>
      <c r="D32" s="46"/>
      <c r="E32" s="46"/>
      <c r="F32" s="250">
        <v>0.14000000000000001</v>
      </c>
    </row>
    <row r="33" spans="1:6" ht="27.75" customHeight="1" x14ac:dyDescent="0.25">
      <c r="A33" s="172" t="s">
        <v>407</v>
      </c>
      <c r="B33" s="170">
        <f>IFERROR(INDEX('Annex 1 LV, HV &amp; UMS charges_A'!$B$14:$B$32,MATCH($A33,'Annex 1 LV, HV &amp; UMS charges_A'!$A$14:$A$297,0)),INDEX('Annex 4 LDNO charges_A'!$B$14:$B$118,MATCH($A33,'Annex 4 LDNO charges_A'!$A$14:$A$118,0)))</f>
        <v>0</v>
      </c>
      <c r="C33" s="171" t="str">
        <f>IFERROR(INDEX('Annex 1 LV, HV &amp; UMS charges_A'!$C$14:$C$32,MATCH($A33,'Annex 1 LV, HV &amp; UMS charges_A'!$A$14:$A$297,0)),INDEX('Annex 4 LDNO charges_A'!$C$14:$C$118,MATCH($A33,'Annex 4 LDNO charges_A'!$A$14:$A$118,0)))</f>
        <v>1, 2 or 0</v>
      </c>
      <c r="D33" s="250">
        <v>0.01</v>
      </c>
      <c r="E33" s="41"/>
      <c r="F33" s="250">
        <v>0.14000000000000001</v>
      </c>
    </row>
    <row r="34" spans="1:6" ht="27.75" customHeight="1" x14ac:dyDescent="0.25">
      <c r="A34" s="172" t="s">
        <v>409</v>
      </c>
      <c r="B34" s="170">
        <f>IFERROR(INDEX('Annex 1 LV, HV &amp; UMS charges_A'!$B$14:$B$32,MATCH($A34,'Annex 1 LV, HV &amp; UMS charges_A'!$A$14:$A$297,0)),INDEX('Annex 4 LDNO charges_A'!$B$14:$B$118,MATCH($A34,'Annex 4 LDNO charges_A'!$A$14:$A$118,0)))</f>
        <v>0</v>
      </c>
      <c r="C34" s="171" t="str">
        <f>IFERROR(INDEX('Annex 1 LV, HV &amp; UMS charges_A'!$C$14:$C$32,MATCH($A34,'Annex 1 LV, HV &amp; UMS charges_A'!$A$14:$A$297,0)),INDEX('Annex 4 LDNO charges_A'!$C$14:$C$118,MATCH($A34,'Annex 4 LDNO charges_A'!$A$14:$A$118,0)))</f>
        <v>3-8 or 0</v>
      </c>
      <c r="D34" s="46"/>
      <c r="E34" s="46"/>
      <c r="F34" s="250">
        <v>0.14000000000000001</v>
      </c>
    </row>
    <row r="35" spans="1:6" ht="27.75" customHeight="1" x14ac:dyDescent="0.25">
      <c r="A35" s="172" t="s">
        <v>411</v>
      </c>
      <c r="B35" s="170">
        <f>IFERROR(INDEX('Annex 1 LV, HV &amp; UMS charges_A'!$B$14:$B$32,MATCH($A35,'Annex 1 LV, HV &amp; UMS charges_A'!$A$14:$A$297,0)),INDEX('Annex 4 LDNO charges_A'!$B$14:$B$118,MATCH($A35,'Annex 4 LDNO charges_A'!$A$14:$A$118,0)))</f>
        <v>0</v>
      </c>
      <c r="C35" s="171">
        <f>IFERROR(INDEX('Annex 1 LV, HV &amp; UMS charges_A'!$C$14:$C$32,MATCH($A35,'Annex 1 LV, HV &amp; UMS charges_A'!$A$14:$A$297,0)),INDEX('Annex 4 LDNO charges_A'!$C$14:$C$118,MATCH($A35,'Annex 4 LDNO charges_A'!$A$14:$A$118,0)))</f>
        <v>0</v>
      </c>
      <c r="D35" s="46"/>
      <c r="E35" s="46"/>
      <c r="F35" s="250">
        <v>0.14000000000000001</v>
      </c>
    </row>
    <row r="36" spans="1:6" ht="27.75" customHeight="1" x14ac:dyDescent="0.25">
      <c r="A36" s="172" t="s">
        <v>412</v>
      </c>
      <c r="B36" s="170">
        <f>IFERROR(INDEX('Annex 1 LV, HV &amp; UMS charges_A'!$B$14:$B$32,MATCH($A36,'Annex 1 LV, HV &amp; UMS charges_A'!$A$14:$A$297,0)),INDEX('Annex 4 LDNO charges_A'!$B$14:$B$118,MATCH($A36,'Annex 4 LDNO charges_A'!$A$14:$A$118,0)))</f>
        <v>0</v>
      </c>
      <c r="C36" s="171">
        <f>IFERROR(INDEX('Annex 1 LV, HV &amp; UMS charges_A'!$C$14:$C$32,MATCH($A36,'Annex 1 LV, HV &amp; UMS charges_A'!$A$14:$A$297,0)),INDEX('Annex 4 LDNO charges_A'!$C$14:$C$118,MATCH($A36,'Annex 4 LDNO charges_A'!$A$14:$A$118,0)))</f>
        <v>0</v>
      </c>
      <c r="D36" s="46"/>
      <c r="E36" s="46"/>
      <c r="F36" s="250">
        <v>0.14000000000000001</v>
      </c>
    </row>
    <row r="37" spans="1:6" ht="27.75" customHeight="1" x14ac:dyDescent="0.25">
      <c r="A37" s="172" t="s">
        <v>413</v>
      </c>
      <c r="B37" s="170">
        <f>IFERROR(INDEX('Annex 1 LV, HV &amp; UMS charges_A'!$B$14:$B$32,MATCH($A37,'Annex 1 LV, HV &amp; UMS charges_A'!$A$14:$A$297,0)),INDEX('Annex 4 LDNO charges_A'!$B$14:$B$118,MATCH($A37,'Annex 4 LDNO charges_A'!$A$14:$A$118,0)))</f>
        <v>0</v>
      </c>
      <c r="C37" s="171">
        <f>IFERROR(INDEX('Annex 1 LV, HV &amp; UMS charges_A'!$C$14:$C$32,MATCH($A37,'Annex 1 LV, HV &amp; UMS charges_A'!$A$14:$A$297,0)),INDEX('Annex 4 LDNO charges_A'!$C$14:$C$118,MATCH($A37,'Annex 4 LDNO charges_A'!$A$14:$A$118,0)))</f>
        <v>0</v>
      </c>
      <c r="D37" s="46"/>
      <c r="E37" s="46"/>
      <c r="F37" s="250">
        <v>0.14000000000000001</v>
      </c>
    </row>
    <row r="38" spans="1:6" ht="27.75" customHeight="1" x14ac:dyDescent="0.25">
      <c r="A38" s="172" t="s">
        <v>414</v>
      </c>
      <c r="B38" s="170">
        <f>IFERROR(INDEX('Annex 1 LV, HV &amp; UMS charges_A'!$B$14:$B$32,MATCH($A38,'Annex 1 LV, HV &amp; UMS charges_A'!$A$14:$A$297,0)),INDEX('Annex 4 LDNO charges_A'!$B$14:$B$118,MATCH($A38,'Annex 4 LDNO charges_A'!$A$14:$A$118,0)))</f>
        <v>0</v>
      </c>
      <c r="C38" s="171">
        <f>IFERROR(INDEX('Annex 1 LV, HV &amp; UMS charges_A'!$C$14:$C$32,MATCH($A38,'Annex 1 LV, HV &amp; UMS charges_A'!$A$14:$A$297,0)),INDEX('Annex 4 LDNO charges_A'!$C$14:$C$118,MATCH($A38,'Annex 4 LDNO charges_A'!$A$14:$A$118,0)))</f>
        <v>0</v>
      </c>
      <c r="D38" s="46"/>
      <c r="E38" s="46"/>
      <c r="F38" s="250">
        <v>0.14000000000000001</v>
      </c>
    </row>
    <row r="39" spans="1:6" ht="27.75" customHeight="1" x14ac:dyDescent="0.25">
      <c r="A39" s="172" t="s">
        <v>415</v>
      </c>
      <c r="B39" s="170">
        <f>IFERROR(INDEX('Annex 1 LV, HV &amp; UMS charges_A'!$B$14:$B$32,MATCH($A39,'Annex 1 LV, HV &amp; UMS charges_A'!$A$14:$A$297,0)),INDEX('Annex 4 LDNO charges_A'!$B$14:$B$118,MATCH($A39,'Annex 4 LDNO charges_A'!$A$14:$A$118,0)))</f>
        <v>0</v>
      </c>
      <c r="C39" s="171">
        <f>IFERROR(INDEX('Annex 1 LV, HV &amp; UMS charges_A'!$C$14:$C$32,MATCH($A39,'Annex 1 LV, HV &amp; UMS charges_A'!$A$14:$A$297,0)),INDEX('Annex 4 LDNO charges_A'!$C$14:$C$118,MATCH($A39,'Annex 4 LDNO charges_A'!$A$14:$A$118,0)))</f>
        <v>0</v>
      </c>
      <c r="D39" s="46"/>
      <c r="E39" s="46"/>
      <c r="F39" s="250">
        <v>0.14000000000000001</v>
      </c>
    </row>
    <row r="40" spans="1:6" ht="27.75" customHeight="1" x14ac:dyDescent="0.25">
      <c r="A40" s="172" t="s">
        <v>416</v>
      </c>
      <c r="B40" s="170">
        <f>IFERROR(INDEX('Annex 1 LV, HV &amp; UMS charges_A'!$B$14:$B$32,MATCH($A40,'Annex 1 LV, HV &amp; UMS charges_A'!$A$14:$A$297,0)),INDEX('Annex 4 LDNO charges_A'!$B$14:$B$118,MATCH($A40,'Annex 4 LDNO charges_A'!$A$14:$A$118,0)))</f>
        <v>0</v>
      </c>
      <c r="C40" s="171">
        <f>IFERROR(INDEX('Annex 1 LV, HV &amp; UMS charges_A'!$C$14:$C$32,MATCH($A40,'Annex 1 LV, HV &amp; UMS charges_A'!$A$14:$A$297,0)),INDEX('Annex 4 LDNO charges_A'!$C$14:$C$118,MATCH($A40,'Annex 4 LDNO charges_A'!$A$14:$A$118,0)))</f>
        <v>0</v>
      </c>
      <c r="D40" s="46"/>
      <c r="E40" s="46"/>
      <c r="F40" s="250">
        <v>0.14000000000000001</v>
      </c>
    </row>
    <row r="41" spans="1:6" ht="27.75" customHeight="1" x14ac:dyDescent="0.25">
      <c r="A41" s="172" t="s">
        <v>423</v>
      </c>
      <c r="B41" s="170">
        <f>IFERROR(INDEX('Annex 1 LV, HV &amp; UMS charges_A'!$B$14:$B$32,MATCH($A41,'Annex 1 LV, HV &amp; UMS charges_A'!$A$14:$A$297,0)),INDEX('Annex 4 LDNO charges_A'!$B$14:$B$118,MATCH($A41,'Annex 4 LDNO charges_A'!$A$14:$A$118,0)))</f>
        <v>0</v>
      </c>
      <c r="C41" s="171" t="str">
        <f>IFERROR(INDEX('Annex 1 LV, HV &amp; UMS charges_A'!$C$14:$C$32,MATCH($A41,'Annex 1 LV, HV &amp; UMS charges_A'!$A$14:$A$297,0)),INDEX('Annex 4 LDNO charges_A'!$C$14:$C$118,MATCH($A41,'Annex 4 LDNO charges_A'!$A$14:$A$118,0)))</f>
        <v>1, 2 or 0</v>
      </c>
      <c r="D41" s="250">
        <v>0.01</v>
      </c>
      <c r="E41" s="41"/>
      <c r="F41" s="250">
        <v>0.14000000000000001</v>
      </c>
    </row>
    <row r="42" spans="1:6" ht="27.75" customHeight="1" x14ac:dyDescent="0.25">
      <c r="A42" s="172" t="s">
        <v>425</v>
      </c>
      <c r="B42" s="170">
        <f>IFERROR(INDEX('Annex 1 LV, HV &amp; UMS charges_A'!$B$14:$B$32,MATCH($A42,'Annex 1 LV, HV &amp; UMS charges_A'!$A$14:$A$297,0)),INDEX('Annex 4 LDNO charges_A'!$B$14:$B$118,MATCH($A42,'Annex 4 LDNO charges_A'!$A$14:$A$118,0)))</f>
        <v>0</v>
      </c>
      <c r="C42" s="171" t="str">
        <f>IFERROR(INDEX('Annex 1 LV, HV &amp; UMS charges_A'!$C$14:$C$32,MATCH($A42,'Annex 1 LV, HV &amp; UMS charges_A'!$A$14:$A$297,0)),INDEX('Annex 4 LDNO charges_A'!$C$14:$C$118,MATCH($A42,'Annex 4 LDNO charges_A'!$A$14:$A$118,0)))</f>
        <v>3-8 or 0</v>
      </c>
      <c r="D42" s="46"/>
      <c r="E42" s="46"/>
      <c r="F42" s="250">
        <v>0.14000000000000001</v>
      </c>
    </row>
    <row r="43" spans="1:6" ht="27.75" customHeight="1" x14ac:dyDescent="0.25">
      <c r="A43" s="172" t="s">
        <v>427</v>
      </c>
      <c r="B43" s="170">
        <f>IFERROR(INDEX('Annex 1 LV, HV &amp; UMS charges_A'!$B$14:$B$32,MATCH($A43,'Annex 1 LV, HV &amp; UMS charges_A'!$A$14:$A$297,0)),INDEX('Annex 4 LDNO charges_A'!$B$14:$B$118,MATCH($A43,'Annex 4 LDNO charges_A'!$A$14:$A$118,0)))</f>
        <v>0</v>
      </c>
      <c r="C43" s="171">
        <f>IFERROR(INDEX('Annex 1 LV, HV &amp; UMS charges_A'!$C$14:$C$32,MATCH($A43,'Annex 1 LV, HV &amp; UMS charges_A'!$A$14:$A$297,0)),INDEX('Annex 4 LDNO charges_A'!$C$14:$C$118,MATCH($A43,'Annex 4 LDNO charges_A'!$A$14:$A$118,0)))</f>
        <v>0</v>
      </c>
      <c r="D43" s="46"/>
      <c r="E43" s="46"/>
      <c r="F43" s="250">
        <v>0.14000000000000001</v>
      </c>
    </row>
    <row r="44" spans="1:6" ht="27.75" customHeight="1" x14ac:dyDescent="0.25">
      <c r="A44" s="172" t="s">
        <v>428</v>
      </c>
      <c r="B44" s="170">
        <f>IFERROR(INDEX('Annex 1 LV, HV &amp; UMS charges_A'!$B$14:$B$32,MATCH($A44,'Annex 1 LV, HV &amp; UMS charges_A'!$A$14:$A$297,0)),INDEX('Annex 4 LDNO charges_A'!$B$14:$B$118,MATCH($A44,'Annex 4 LDNO charges_A'!$A$14:$A$118,0)))</f>
        <v>0</v>
      </c>
      <c r="C44" s="171">
        <f>IFERROR(INDEX('Annex 1 LV, HV &amp; UMS charges_A'!$C$14:$C$32,MATCH($A44,'Annex 1 LV, HV &amp; UMS charges_A'!$A$14:$A$297,0)),INDEX('Annex 4 LDNO charges_A'!$C$14:$C$118,MATCH($A44,'Annex 4 LDNO charges_A'!$A$14:$A$118,0)))</f>
        <v>0</v>
      </c>
      <c r="D44" s="46"/>
      <c r="E44" s="46"/>
      <c r="F44" s="250">
        <v>0.14000000000000001</v>
      </c>
    </row>
    <row r="45" spans="1:6" ht="27.75" customHeight="1" x14ac:dyDescent="0.25">
      <c r="A45" s="172" t="s">
        <v>429</v>
      </c>
      <c r="B45" s="170">
        <f>IFERROR(INDEX('Annex 1 LV, HV &amp; UMS charges_A'!$B$14:$B$32,MATCH($A45,'Annex 1 LV, HV &amp; UMS charges_A'!$A$14:$A$297,0)),INDEX('Annex 4 LDNO charges_A'!$B$14:$B$118,MATCH($A45,'Annex 4 LDNO charges_A'!$A$14:$A$118,0)))</f>
        <v>0</v>
      </c>
      <c r="C45" s="171">
        <f>IFERROR(INDEX('Annex 1 LV, HV &amp; UMS charges_A'!$C$14:$C$32,MATCH($A45,'Annex 1 LV, HV &amp; UMS charges_A'!$A$14:$A$297,0)),INDEX('Annex 4 LDNO charges_A'!$C$14:$C$118,MATCH($A45,'Annex 4 LDNO charges_A'!$A$14:$A$118,0)))</f>
        <v>0</v>
      </c>
      <c r="D45" s="46"/>
      <c r="E45" s="46"/>
      <c r="F45" s="250">
        <v>0.14000000000000001</v>
      </c>
    </row>
    <row r="46" spans="1:6" ht="27.75" customHeight="1" x14ac:dyDescent="0.25">
      <c r="A46" s="172" t="s">
        <v>430</v>
      </c>
      <c r="B46" s="170">
        <f>IFERROR(INDEX('Annex 1 LV, HV &amp; UMS charges_A'!$B$14:$B$32,MATCH($A46,'Annex 1 LV, HV &amp; UMS charges_A'!$A$14:$A$297,0)),INDEX('Annex 4 LDNO charges_A'!$B$14:$B$118,MATCH($A46,'Annex 4 LDNO charges_A'!$A$14:$A$118,0)))</f>
        <v>0</v>
      </c>
      <c r="C46" s="171">
        <f>IFERROR(INDEX('Annex 1 LV, HV &amp; UMS charges_A'!$C$14:$C$32,MATCH($A46,'Annex 1 LV, HV &amp; UMS charges_A'!$A$14:$A$297,0)),INDEX('Annex 4 LDNO charges_A'!$C$14:$C$118,MATCH($A46,'Annex 4 LDNO charges_A'!$A$14:$A$118,0)))</f>
        <v>0</v>
      </c>
      <c r="D46" s="46"/>
      <c r="E46" s="46"/>
      <c r="F46" s="250">
        <v>0.14000000000000001</v>
      </c>
    </row>
    <row r="47" spans="1:6" ht="27.75" customHeight="1" x14ac:dyDescent="0.25">
      <c r="A47" s="172" t="s">
        <v>431</v>
      </c>
      <c r="B47" s="170">
        <f>IFERROR(INDEX('Annex 1 LV, HV &amp; UMS charges_A'!$B$14:$B$32,MATCH($A47,'Annex 1 LV, HV &amp; UMS charges_A'!$A$14:$A$297,0)),INDEX('Annex 4 LDNO charges_A'!$B$14:$B$118,MATCH($A47,'Annex 4 LDNO charges_A'!$A$14:$A$118,0)))</f>
        <v>0</v>
      </c>
      <c r="C47" s="171">
        <f>IFERROR(INDEX('Annex 1 LV, HV &amp; UMS charges_A'!$C$14:$C$32,MATCH($A47,'Annex 1 LV, HV &amp; UMS charges_A'!$A$14:$A$297,0)),INDEX('Annex 4 LDNO charges_A'!$C$14:$C$118,MATCH($A47,'Annex 4 LDNO charges_A'!$A$14:$A$118,0)))</f>
        <v>0</v>
      </c>
      <c r="D47" s="46"/>
      <c r="E47" s="46"/>
      <c r="F47" s="250">
        <v>0.14000000000000001</v>
      </c>
    </row>
    <row r="48" spans="1:6" ht="27.75" customHeight="1" x14ac:dyDescent="0.25">
      <c r="A48" s="172" t="s">
        <v>432</v>
      </c>
      <c r="B48" s="170">
        <f>IFERROR(INDEX('Annex 1 LV, HV &amp; UMS charges_A'!$B$14:$B$32,MATCH($A48,'Annex 1 LV, HV &amp; UMS charges_A'!$A$14:$A$297,0)),INDEX('Annex 4 LDNO charges_A'!$B$14:$B$118,MATCH($A48,'Annex 4 LDNO charges_A'!$A$14:$A$118,0)))</f>
        <v>0</v>
      </c>
      <c r="C48" s="171">
        <f>IFERROR(INDEX('Annex 1 LV, HV &amp; UMS charges_A'!$C$14:$C$32,MATCH($A48,'Annex 1 LV, HV &amp; UMS charges_A'!$A$14:$A$297,0)),INDEX('Annex 4 LDNO charges_A'!$C$14:$C$118,MATCH($A48,'Annex 4 LDNO charges_A'!$A$14:$A$118,0)))</f>
        <v>0</v>
      </c>
      <c r="D48" s="46"/>
      <c r="E48" s="46"/>
      <c r="F48" s="250">
        <v>0.14000000000000001</v>
      </c>
    </row>
    <row r="49" spans="1:6" ht="27.75" customHeight="1" x14ac:dyDescent="0.25">
      <c r="A49" s="172" t="s">
        <v>439</v>
      </c>
      <c r="B49" s="170">
        <f>IFERROR(INDEX('Annex 1 LV, HV &amp; UMS charges_A'!$B$14:$B$32,MATCH($A49,'Annex 1 LV, HV &amp; UMS charges_A'!$A$14:$A$297,0)),INDEX('Annex 4 LDNO charges_A'!$B$14:$B$118,MATCH($A49,'Annex 4 LDNO charges_A'!$A$14:$A$118,0)))</f>
        <v>0</v>
      </c>
      <c r="C49" s="171" t="str">
        <f>IFERROR(INDEX('Annex 1 LV, HV &amp; UMS charges_A'!$C$14:$C$32,MATCH($A49,'Annex 1 LV, HV &amp; UMS charges_A'!$A$14:$A$297,0)),INDEX('Annex 4 LDNO charges_A'!$C$14:$C$118,MATCH($A49,'Annex 4 LDNO charges_A'!$A$14:$A$118,0)))</f>
        <v>1, 2 or 0</v>
      </c>
      <c r="D49" s="250">
        <v>0.01</v>
      </c>
      <c r="E49" s="41"/>
      <c r="F49" s="250">
        <v>0.14000000000000001</v>
      </c>
    </row>
    <row r="50" spans="1:6" ht="27.75" customHeight="1" x14ac:dyDescent="0.25">
      <c r="A50" s="172" t="s">
        <v>441</v>
      </c>
      <c r="B50" s="170">
        <f>IFERROR(INDEX('Annex 1 LV, HV &amp; UMS charges_A'!$B$14:$B$32,MATCH($A50,'Annex 1 LV, HV &amp; UMS charges_A'!$A$14:$A$297,0)),INDEX('Annex 4 LDNO charges_A'!$B$14:$B$118,MATCH($A50,'Annex 4 LDNO charges_A'!$A$14:$A$118,0)))</f>
        <v>0</v>
      </c>
      <c r="C50" s="171" t="str">
        <f>IFERROR(INDEX('Annex 1 LV, HV &amp; UMS charges_A'!$C$14:$C$32,MATCH($A50,'Annex 1 LV, HV &amp; UMS charges_A'!$A$14:$A$297,0)),INDEX('Annex 4 LDNO charges_A'!$C$14:$C$118,MATCH($A50,'Annex 4 LDNO charges_A'!$A$14:$A$118,0)))</f>
        <v>3-8 or 0</v>
      </c>
      <c r="D50" s="46"/>
      <c r="E50" s="46"/>
      <c r="F50" s="250">
        <v>0.14000000000000001</v>
      </c>
    </row>
    <row r="51" spans="1:6" ht="27.75" customHeight="1" x14ac:dyDescent="0.25">
      <c r="A51" s="172" t="s">
        <v>443</v>
      </c>
      <c r="B51" s="170">
        <f>IFERROR(INDEX('Annex 1 LV, HV &amp; UMS charges_A'!$B$14:$B$32,MATCH($A51,'Annex 1 LV, HV &amp; UMS charges_A'!$A$14:$A$297,0)),INDEX('Annex 4 LDNO charges_A'!$B$14:$B$118,MATCH($A51,'Annex 4 LDNO charges_A'!$A$14:$A$118,0)))</f>
        <v>0</v>
      </c>
      <c r="C51" s="171">
        <f>IFERROR(INDEX('Annex 1 LV, HV &amp; UMS charges_A'!$C$14:$C$32,MATCH($A51,'Annex 1 LV, HV &amp; UMS charges_A'!$A$14:$A$297,0)),INDEX('Annex 4 LDNO charges_A'!$C$14:$C$118,MATCH($A51,'Annex 4 LDNO charges_A'!$A$14:$A$118,0)))</f>
        <v>0</v>
      </c>
      <c r="D51" s="46"/>
      <c r="E51" s="46"/>
      <c r="F51" s="250">
        <v>0.14000000000000001</v>
      </c>
    </row>
    <row r="52" spans="1:6" ht="27.75" customHeight="1" x14ac:dyDescent="0.25">
      <c r="A52" s="172" t="s">
        <v>444</v>
      </c>
      <c r="B52" s="170">
        <f>IFERROR(INDEX('Annex 1 LV, HV &amp; UMS charges_A'!$B$14:$B$32,MATCH($A52,'Annex 1 LV, HV &amp; UMS charges_A'!$A$14:$A$297,0)),INDEX('Annex 4 LDNO charges_A'!$B$14:$B$118,MATCH($A52,'Annex 4 LDNO charges_A'!$A$14:$A$118,0)))</f>
        <v>0</v>
      </c>
      <c r="C52" s="171">
        <f>IFERROR(INDEX('Annex 1 LV, HV &amp; UMS charges_A'!$C$14:$C$32,MATCH($A52,'Annex 1 LV, HV &amp; UMS charges_A'!$A$14:$A$297,0)),INDEX('Annex 4 LDNO charges_A'!$C$14:$C$118,MATCH($A52,'Annex 4 LDNO charges_A'!$A$14:$A$118,0)))</f>
        <v>0</v>
      </c>
      <c r="D52" s="46"/>
      <c r="E52" s="46"/>
      <c r="F52" s="250">
        <v>0.14000000000000001</v>
      </c>
    </row>
    <row r="53" spans="1:6" ht="27.75" customHeight="1" x14ac:dyDescent="0.25">
      <c r="A53" s="172" t="s">
        <v>445</v>
      </c>
      <c r="B53" s="170">
        <f>IFERROR(INDEX('Annex 1 LV, HV &amp; UMS charges_A'!$B$14:$B$32,MATCH($A53,'Annex 1 LV, HV &amp; UMS charges_A'!$A$14:$A$297,0)),INDEX('Annex 4 LDNO charges_A'!$B$14:$B$118,MATCH($A53,'Annex 4 LDNO charges_A'!$A$14:$A$118,0)))</f>
        <v>0</v>
      </c>
      <c r="C53" s="171">
        <f>IFERROR(INDEX('Annex 1 LV, HV &amp; UMS charges_A'!$C$14:$C$32,MATCH($A53,'Annex 1 LV, HV &amp; UMS charges_A'!$A$14:$A$297,0)),INDEX('Annex 4 LDNO charges_A'!$C$14:$C$118,MATCH($A53,'Annex 4 LDNO charges_A'!$A$14:$A$118,0)))</f>
        <v>0</v>
      </c>
      <c r="D53" s="46"/>
      <c r="E53" s="46"/>
      <c r="F53" s="250">
        <v>0.14000000000000001</v>
      </c>
    </row>
    <row r="54" spans="1:6" ht="27.75" customHeight="1" x14ac:dyDescent="0.25">
      <c r="A54" s="172" t="s">
        <v>446</v>
      </c>
      <c r="B54" s="170">
        <f>IFERROR(INDEX('Annex 1 LV, HV &amp; UMS charges_A'!$B$14:$B$32,MATCH($A54,'Annex 1 LV, HV &amp; UMS charges_A'!$A$14:$A$297,0)),INDEX('Annex 4 LDNO charges_A'!$B$14:$B$118,MATCH($A54,'Annex 4 LDNO charges_A'!$A$14:$A$118,0)))</f>
        <v>0</v>
      </c>
      <c r="C54" s="171">
        <f>IFERROR(INDEX('Annex 1 LV, HV &amp; UMS charges_A'!$C$14:$C$32,MATCH($A54,'Annex 1 LV, HV &amp; UMS charges_A'!$A$14:$A$297,0)),INDEX('Annex 4 LDNO charges_A'!$C$14:$C$118,MATCH($A54,'Annex 4 LDNO charges_A'!$A$14:$A$118,0)))</f>
        <v>0</v>
      </c>
      <c r="D54" s="46"/>
      <c r="E54" s="46"/>
      <c r="F54" s="250">
        <v>0.14000000000000001</v>
      </c>
    </row>
    <row r="55" spans="1:6" ht="27.75" customHeight="1" x14ac:dyDescent="0.25">
      <c r="A55" s="172" t="s">
        <v>447</v>
      </c>
      <c r="B55" s="170">
        <f>IFERROR(INDEX('Annex 1 LV, HV &amp; UMS charges_A'!$B$14:$B$32,MATCH($A55,'Annex 1 LV, HV &amp; UMS charges_A'!$A$14:$A$297,0)),INDEX('Annex 4 LDNO charges_A'!$B$14:$B$118,MATCH($A55,'Annex 4 LDNO charges_A'!$A$14:$A$118,0)))</f>
        <v>0</v>
      </c>
      <c r="C55" s="171">
        <f>IFERROR(INDEX('Annex 1 LV, HV &amp; UMS charges_A'!$C$14:$C$32,MATCH($A55,'Annex 1 LV, HV &amp; UMS charges_A'!$A$14:$A$297,0)),INDEX('Annex 4 LDNO charges_A'!$C$14:$C$118,MATCH($A55,'Annex 4 LDNO charges_A'!$A$14:$A$118,0)))</f>
        <v>0</v>
      </c>
      <c r="D55" s="46"/>
      <c r="E55" s="46"/>
      <c r="F55" s="250">
        <v>0.14000000000000001</v>
      </c>
    </row>
    <row r="56" spans="1:6" ht="27.75" customHeight="1" x14ac:dyDescent="0.25">
      <c r="A56" s="172" t="s">
        <v>448</v>
      </c>
      <c r="B56" s="170">
        <f>IFERROR(INDEX('Annex 1 LV, HV &amp; UMS charges_A'!$B$14:$B$32,MATCH($A56,'Annex 1 LV, HV &amp; UMS charges_A'!$A$14:$A$297,0)),INDEX('Annex 4 LDNO charges_A'!$B$14:$B$118,MATCH($A56,'Annex 4 LDNO charges_A'!$A$14:$A$118,0)))</f>
        <v>0</v>
      </c>
      <c r="C56" s="171">
        <f>IFERROR(INDEX('Annex 1 LV, HV &amp; UMS charges_A'!$C$14:$C$32,MATCH($A56,'Annex 1 LV, HV &amp; UMS charges_A'!$A$14:$A$297,0)),INDEX('Annex 4 LDNO charges_A'!$C$14:$C$118,MATCH($A56,'Annex 4 LDNO charges_A'!$A$14:$A$118,0)))</f>
        <v>0</v>
      </c>
      <c r="D56" s="46"/>
      <c r="E56" s="46"/>
      <c r="F56" s="250">
        <v>0.14000000000000001</v>
      </c>
    </row>
    <row r="57" spans="1:6" ht="27.75" customHeight="1" x14ac:dyDescent="0.25">
      <c r="A57" s="172" t="s">
        <v>455</v>
      </c>
      <c r="B57" s="170">
        <f>IFERROR(INDEX('Annex 1 LV, HV &amp; UMS charges_A'!$B$14:$B$32,MATCH($A57,'Annex 1 LV, HV &amp; UMS charges_A'!$A$14:$A$297,0)),INDEX('Annex 4 LDNO charges_A'!$B$14:$B$118,MATCH($A57,'Annex 4 LDNO charges_A'!$A$14:$A$118,0)))</f>
        <v>0</v>
      </c>
      <c r="C57" s="171" t="str">
        <f>IFERROR(INDEX('Annex 1 LV, HV &amp; UMS charges_A'!$C$14:$C$32,MATCH($A57,'Annex 1 LV, HV &amp; UMS charges_A'!$A$14:$A$297,0)),INDEX('Annex 4 LDNO charges_A'!$C$14:$C$118,MATCH($A57,'Annex 4 LDNO charges_A'!$A$14:$A$118,0)))</f>
        <v>1, 2 or 0</v>
      </c>
      <c r="D57" s="250">
        <v>0.01</v>
      </c>
      <c r="E57" s="41"/>
      <c r="F57" s="250">
        <v>0.14000000000000001</v>
      </c>
    </row>
    <row r="58" spans="1:6" ht="27.75" customHeight="1" x14ac:dyDescent="0.25">
      <c r="A58" s="172" t="s">
        <v>457</v>
      </c>
      <c r="B58" s="170">
        <f>IFERROR(INDEX('Annex 1 LV, HV &amp; UMS charges_A'!$B$14:$B$32,MATCH($A58,'Annex 1 LV, HV &amp; UMS charges_A'!$A$14:$A$297,0)),INDEX('Annex 4 LDNO charges_A'!$B$14:$B$118,MATCH($A58,'Annex 4 LDNO charges_A'!$A$14:$A$118,0)))</f>
        <v>0</v>
      </c>
      <c r="C58" s="171" t="str">
        <f>IFERROR(INDEX('Annex 1 LV, HV &amp; UMS charges_A'!$C$14:$C$32,MATCH($A58,'Annex 1 LV, HV &amp; UMS charges_A'!$A$14:$A$297,0)),INDEX('Annex 4 LDNO charges_A'!$C$14:$C$118,MATCH($A58,'Annex 4 LDNO charges_A'!$A$14:$A$118,0)))</f>
        <v>3-8 or 0</v>
      </c>
      <c r="D58" s="46"/>
      <c r="E58" s="46"/>
      <c r="F58" s="250">
        <v>0.14000000000000001</v>
      </c>
    </row>
    <row r="59" spans="1:6" ht="27.75" customHeight="1" x14ac:dyDescent="0.25">
      <c r="A59" s="172" t="s">
        <v>459</v>
      </c>
      <c r="B59" s="170">
        <f>IFERROR(INDEX('Annex 1 LV, HV &amp; UMS charges_A'!$B$14:$B$32,MATCH($A59,'Annex 1 LV, HV &amp; UMS charges_A'!$A$14:$A$297,0)),INDEX('Annex 4 LDNO charges_A'!$B$14:$B$118,MATCH($A59,'Annex 4 LDNO charges_A'!$A$14:$A$118,0)))</f>
        <v>0</v>
      </c>
      <c r="C59" s="171">
        <f>IFERROR(INDEX('Annex 1 LV, HV &amp; UMS charges_A'!$C$14:$C$32,MATCH($A59,'Annex 1 LV, HV &amp; UMS charges_A'!$A$14:$A$297,0)),INDEX('Annex 4 LDNO charges_A'!$C$14:$C$118,MATCH($A59,'Annex 4 LDNO charges_A'!$A$14:$A$118,0)))</f>
        <v>0</v>
      </c>
      <c r="D59" s="46"/>
      <c r="E59" s="46"/>
      <c r="F59" s="250">
        <v>0.14000000000000001</v>
      </c>
    </row>
    <row r="60" spans="1:6" ht="27.75" customHeight="1" x14ac:dyDescent="0.25">
      <c r="A60" s="172" t="s">
        <v>460</v>
      </c>
      <c r="B60" s="170">
        <f>IFERROR(INDEX('Annex 1 LV, HV &amp; UMS charges_A'!$B$14:$B$32,MATCH($A60,'Annex 1 LV, HV &amp; UMS charges_A'!$A$14:$A$297,0)),INDEX('Annex 4 LDNO charges_A'!$B$14:$B$118,MATCH($A60,'Annex 4 LDNO charges_A'!$A$14:$A$118,0)))</f>
        <v>0</v>
      </c>
      <c r="C60" s="171">
        <f>IFERROR(INDEX('Annex 1 LV, HV &amp; UMS charges_A'!$C$14:$C$32,MATCH($A60,'Annex 1 LV, HV &amp; UMS charges_A'!$A$14:$A$297,0)),INDEX('Annex 4 LDNO charges_A'!$C$14:$C$118,MATCH($A60,'Annex 4 LDNO charges_A'!$A$14:$A$118,0)))</f>
        <v>0</v>
      </c>
      <c r="D60" s="46"/>
      <c r="E60" s="46"/>
      <c r="F60" s="250">
        <v>0.14000000000000001</v>
      </c>
    </row>
    <row r="61" spans="1:6" ht="27.75" customHeight="1" x14ac:dyDescent="0.25">
      <c r="A61" s="172" t="s">
        <v>461</v>
      </c>
      <c r="B61" s="170">
        <f>IFERROR(INDEX('Annex 1 LV, HV &amp; UMS charges_A'!$B$14:$B$32,MATCH($A61,'Annex 1 LV, HV &amp; UMS charges_A'!$A$14:$A$297,0)),INDEX('Annex 4 LDNO charges_A'!$B$14:$B$118,MATCH($A61,'Annex 4 LDNO charges_A'!$A$14:$A$118,0)))</f>
        <v>0</v>
      </c>
      <c r="C61" s="171">
        <f>IFERROR(INDEX('Annex 1 LV, HV &amp; UMS charges_A'!$C$14:$C$32,MATCH($A61,'Annex 1 LV, HV &amp; UMS charges_A'!$A$14:$A$297,0)),INDEX('Annex 4 LDNO charges_A'!$C$14:$C$118,MATCH($A61,'Annex 4 LDNO charges_A'!$A$14:$A$118,0)))</f>
        <v>0</v>
      </c>
      <c r="D61" s="46"/>
      <c r="E61" s="46"/>
      <c r="F61" s="250">
        <v>0.14000000000000001</v>
      </c>
    </row>
    <row r="62" spans="1:6" ht="27.75" customHeight="1" x14ac:dyDescent="0.25">
      <c r="A62" s="172" t="s">
        <v>462</v>
      </c>
      <c r="B62" s="170">
        <f>IFERROR(INDEX('Annex 1 LV, HV &amp; UMS charges_A'!$B$14:$B$32,MATCH($A62,'Annex 1 LV, HV &amp; UMS charges_A'!$A$14:$A$297,0)),INDEX('Annex 4 LDNO charges_A'!$B$14:$B$118,MATCH($A62,'Annex 4 LDNO charges_A'!$A$14:$A$118,0)))</f>
        <v>0</v>
      </c>
      <c r="C62" s="171">
        <f>IFERROR(INDEX('Annex 1 LV, HV &amp; UMS charges_A'!$C$14:$C$32,MATCH($A62,'Annex 1 LV, HV &amp; UMS charges_A'!$A$14:$A$297,0)),INDEX('Annex 4 LDNO charges_A'!$C$14:$C$118,MATCH($A62,'Annex 4 LDNO charges_A'!$A$14:$A$118,0)))</f>
        <v>0</v>
      </c>
      <c r="D62" s="46"/>
      <c r="E62" s="46"/>
      <c r="F62" s="250">
        <v>0.14000000000000001</v>
      </c>
    </row>
    <row r="63" spans="1:6" ht="27.75" customHeight="1" x14ac:dyDescent="0.25">
      <c r="A63" s="172" t="s">
        <v>463</v>
      </c>
      <c r="B63" s="170">
        <f>IFERROR(INDEX('Annex 1 LV, HV &amp; UMS charges_A'!$B$14:$B$32,MATCH($A63,'Annex 1 LV, HV &amp; UMS charges_A'!$A$14:$A$297,0)),INDEX('Annex 4 LDNO charges_A'!$B$14:$B$118,MATCH($A63,'Annex 4 LDNO charges_A'!$A$14:$A$118,0)))</f>
        <v>0</v>
      </c>
      <c r="C63" s="171">
        <f>IFERROR(INDEX('Annex 1 LV, HV &amp; UMS charges_A'!$C$14:$C$32,MATCH($A63,'Annex 1 LV, HV &amp; UMS charges_A'!$A$14:$A$297,0)),INDEX('Annex 4 LDNO charges_A'!$C$14:$C$118,MATCH($A63,'Annex 4 LDNO charges_A'!$A$14:$A$118,0)))</f>
        <v>0</v>
      </c>
      <c r="D63" s="46"/>
      <c r="E63" s="46"/>
      <c r="F63" s="250">
        <v>0.14000000000000001</v>
      </c>
    </row>
    <row r="64" spans="1:6" ht="27.75" customHeight="1" x14ac:dyDescent="0.25">
      <c r="A64" s="172" t="s">
        <v>464</v>
      </c>
      <c r="B64" s="170">
        <f>IFERROR(INDEX('Annex 1 LV, HV &amp; UMS charges_A'!$B$14:$B$32,MATCH($A64,'Annex 1 LV, HV &amp; UMS charges_A'!$A$14:$A$297,0)),INDEX('Annex 4 LDNO charges_A'!$B$14:$B$118,MATCH($A64,'Annex 4 LDNO charges_A'!$A$14:$A$118,0)))</f>
        <v>0</v>
      </c>
      <c r="C64" s="171">
        <f>IFERROR(INDEX('Annex 1 LV, HV &amp; UMS charges_A'!$C$14:$C$32,MATCH($A64,'Annex 1 LV, HV &amp; UMS charges_A'!$A$14:$A$297,0)),INDEX('Annex 4 LDNO charges_A'!$C$14:$C$118,MATCH($A64,'Annex 4 LDNO charges_A'!$A$14:$A$118,0)))</f>
        <v>0</v>
      </c>
      <c r="D64" s="46"/>
      <c r="E64" s="46"/>
      <c r="F64" s="250">
        <v>0.14000000000000001</v>
      </c>
    </row>
    <row r="65" spans="1:1" ht="27.75" customHeight="1" x14ac:dyDescent="0.25">
      <c r="A65" s="2" t="s">
        <v>601</v>
      </c>
    </row>
    <row r="66" spans="1:1" ht="27.75" customHeight="1" x14ac:dyDescent="0.25">
      <c r="A66" s="2" t="s">
        <v>602</v>
      </c>
    </row>
    <row r="67" spans="1:1" ht="27.75" customHeight="1" x14ac:dyDescent="0.25">
      <c r="A67" s="2" t="s">
        <v>603</v>
      </c>
    </row>
  </sheetData>
  <mergeCells count="2">
    <mergeCell ref="A2:F2"/>
    <mergeCell ref="B1:C1"/>
  </mergeCells>
  <hyperlinks>
    <hyperlink ref="A1" location="Overview!A1" display="Back to Overview" xr:uid="{00000000-0004-0000-28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Annex 7b &amp;"Arial,Regular"- Schedule of Charges to recover Excess Supplier of Last Resort pass-through costs</oddHeader>
    <oddFooter>&amp;R&amp;P of &amp;N</oddFooter>
  </headerFooter>
  <ignoredErrors>
    <ignoredError sqref="B5:C64" unlockedFormula="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F67"/>
  <sheetViews>
    <sheetView zoomScale="70" zoomScaleNormal="70" zoomScaleSheetLayoutView="100" workbookViewId="0">
      <selection activeCell="G2" sqref="G2"/>
    </sheetView>
  </sheetViews>
  <sheetFormatPr defaultColWidth="9.1796875" defaultRowHeight="27.75" customHeight="1" x14ac:dyDescent="0.25"/>
  <cols>
    <col min="1" max="1" width="49" style="2" bestFit="1" customWidth="1"/>
    <col min="2" max="2" width="24.7265625" style="3" customWidth="1"/>
    <col min="3" max="3" width="12.7265625" style="2" customWidth="1"/>
    <col min="4" max="6" width="17.54296875" style="3" customWidth="1"/>
    <col min="7" max="16384" width="9.1796875" style="2"/>
  </cols>
  <sheetData>
    <row r="1" spans="1:6" ht="27.75" customHeight="1" x14ac:dyDescent="0.25">
      <c r="A1" s="51" t="s">
        <v>34</v>
      </c>
      <c r="B1" s="420"/>
      <c r="C1" s="420"/>
      <c r="D1" s="182"/>
      <c r="E1" s="182"/>
      <c r="F1" s="182"/>
    </row>
    <row r="2" spans="1:6" ht="35.15" customHeight="1" x14ac:dyDescent="0.25">
      <c r="A2" s="370" t="str">
        <f>Overview!B4&amp; " - Effective from "&amp;Overview!D4&amp;" - "&amp;Overview!E4&amp;" Supplier of Last Resort and Eligible Bad Debt Pass-Through Costs in WPD EM Area (GSP Group _B)"</f>
        <v>Southern Electric Power Distribution plc - Effective from 1 April 2021 - Final Supplier of Last Resort and Eligible Bad Debt Pass-Through Costs in WPD EM Area (GSP Group _B)</v>
      </c>
      <c r="B2" s="371"/>
      <c r="C2" s="371"/>
      <c r="D2" s="371"/>
      <c r="E2" s="371"/>
      <c r="F2" s="372"/>
    </row>
    <row r="3" spans="1:6" s="84" customFormat="1" ht="21" customHeight="1" x14ac:dyDescent="0.25">
      <c r="A3" s="183"/>
      <c r="B3" s="183"/>
      <c r="C3" s="183"/>
      <c r="D3" s="183"/>
      <c r="E3" s="183"/>
      <c r="F3" s="183"/>
    </row>
    <row r="4" spans="1:6" ht="78.75" customHeight="1" x14ac:dyDescent="0.25">
      <c r="A4" s="26" t="s">
        <v>54</v>
      </c>
      <c r="B4" s="308" t="s">
        <v>597</v>
      </c>
      <c r="C4" s="308" t="s">
        <v>56</v>
      </c>
      <c r="D4" s="308" t="s">
        <v>598</v>
      </c>
      <c r="E4" s="308" t="s">
        <v>599</v>
      </c>
      <c r="F4" s="308" t="s">
        <v>600</v>
      </c>
    </row>
    <row r="5" spans="1:6" ht="28" x14ac:dyDescent="0.25">
      <c r="A5" s="17" t="s">
        <v>65</v>
      </c>
      <c r="B5" s="170" t="str">
        <f>IFERROR(INDEX('Annex 1 LV, HV &amp; UMS charges_B'!$B$14:$B$32,MATCH($A5,'Annex 1 LV, HV &amp; UMS charges_B'!$A$14:$A$297,0)),INDEX('Annex 4 LDNO charges_B'!$B$14:$B$118,MATCH($A5,'Annex 4 LDNO charges_B'!$A$14:$A$118,0)))</f>
        <v>169, 279-280, 311-312, 461-462, 497</v>
      </c>
      <c r="C5" s="171" t="str">
        <f>IFERROR(INDEX('Annex 1 LV, HV &amp; UMS charges_B'!$C$14:$C$32,MATCH($A5,'Annex 1 LV, HV &amp; UMS charges_B'!$A$14:$A$297,0)),INDEX('Annex 4 LDNO charges_B'!$C$14:$C$118,MATCH($A5,'Annex 4 LDNO charges_B'!$A$14:$A$118,0)))</f>
        <v>0, 1 or 2</v>
      </c>
      <c r="D5" s="250">
        <v>0.01</v>
      </c>
      <c r="E5" s="250">
        <v>0</v>
      </c>
      <c r="F5" s="250">
        <v>0.16</v>
      </c>
    </row>
    <row r="6" spans="1:6" ht="56" x14ac:dyDescent="0.25">
      <c r="A6" s="17" t="s">
        <v>69</v>
      </c>
      <c r="B6" s="170" t="str">
        <f>IFERROR(INDEX('Annex 1 LV, HV &amp; UMS charges_B'!$B$14:$B$32,MATCH($A6,'Annex 1 LV, HV &amp; UMS charges_B'!$A$14:$A$297,0)),INDEX('Annex 4 LDNO charges_B'!$B$14:$B$118,MATCH($A6,'Annex 4 LDNO charges_B'!$A$14:$A$118,0)))</f>
        <v>170, 281-283, 313-315, 319, 407, 463-464, 498, B05-B19, B35-B49, B55-B64, B70-B89</v>
      </c>
      <c r="C6" s="171" t="str">
        <f>IFERROR(INDEX('Annex 1 LV, HV &amp; UMS charges_B'!$C$14:$C$32,MATCH($A6,'Annex 1 LV, HV &amp; UMS charges_B'!$A$14:$A$297,0)),INDEX('Annex 4 LDNO charges_B'!$C$14:$C$118,MATCH($A6,'Annex 4 LDNO charges_B'!$A$14:$A$118,0)))</f>
        <v>0 or 3-8</v>
      </c>
      <c r="D6" s="46"/>
      <c r="E6" s="46"/>
      <c r="F6" s="250">
        <v>0.16</v>
      </c>
    </row>
    <row r="7" spans="1:6" ht="35.5" customHeight="1" x14ac:dyDescent="0.25">
      <c r="A7" s="17" t="s">
        <v>73</v>
      </c>
      <c r="B7" s="170" t="str">
        <f>IFERROR(INDEX('Annex 1 LV, HV &amp; UMS charges_B'!$B$14:$B$32,MATCH($A7,'Annex 1 LV, HV &amp; UMS charges_B'!$A$14:$A$297,0)),INDEX('Annex 4 LDNO charges_B'!$B$14:$B$118,MATCH($A7,'Annex 4 LDNO charges_B'!$A$14:$A$118,0)))</f>
        <v>284, 310, B21-B24, B31-B34</v>
      </c>
      <c r="C7" s="171">
        <f>IFERROR(INDEX('Annex 1 LV, HV &amp; UMS charges_B'!$C$14:$C$32,MATCH($A7,'Annex 1 LV, HV &amp; UMS charges_B'!$A$14:$A$297,0)),INDEX('Annex 4 LDNO charges_B'!$C$14:$C$118,MATCH($A7,'Annex 4 LDNO charges_B'!$A$14:$A$118,0)))</f>
        <v>0</v>
      </c>
      <c r="D7" s="46"/>
      <c r="E7" s="46"/>
      <c r="F7" s="250">
        <v>0.16</v>
      </c>
    </row>
    <row r="8" spans="1:6" ht="28.5" customHeight="1" x14ac:dyDescent="0.25">
      <c r="A8" s="17" t="s">
        <v>75</v>
      </c>
      <c r="B8" s="170" t="str">
        <f>IFERROR(INDEX('Annex 1 LV, HV &amp; UMS charges_B'!$B$14:$B$32,MATCH($A8,'Annex 1 LV, HV &amp; UMS charges_B'!$A$14:$A$297,0)),INDEX('Annex 4 LDNO charges_B'!$B$14:$B$118,MATCH($A8,'Annex 4 LDNO charges_B'!$A$14:$A$118,0)))</f>
        <v>440, B66-B69</v>
      </c>
      <c r="C8" s="171">
        <f>IFERROR(INDEX('Annex 1 LV, HV &amp; UMS charges_B'!$C$14:$C$32,MATCH($A8,'Annex 1 LV, HV &amp; UMS charges_B'!$A$14:$A$297,0)),INDEX('Annex 4 LDNO charges_B'!$C$14:$C$118,MATCH($A8,'Annex 4 LDNO charges_B'!$A$14:$A$118,0)))</f>
        <v>0</v>
      </c>
      <c r="D8" s="46"/>
      <c r="E8" s="46"/>
      <c r="F8" s="250">
        <v>0.16</v>
      </c>
    </row>
    <row r="9" spans="1:6" ht="28" x14ac:dyDescent="0.25">
      <c r="A9" s="17" t="s">
        <v>77</v>
      </c>
      <c r="B9" s="170" t="str">
        <f>IFERROR(INDEX('Annex 1 LV, HV &amp; UMS charges_B'!$B$14:$B$32,MATCH($A9,'Annex 1 LV, HV &amp; UMS charges_B'!$A$14:$A$297,0)),INDEX('Annex 4 LDNO charges_B'!$B$14:$B$118,MATCH($A9,'Annex 4 LDNO charges_B'!$A$14:$A$118,0)))</f>
        <v>285, 316, B26-B29, B51-B54</v>
      </c>
      <c r="C9" s="171">
        <f>IFERROR(INDEX('Annex 1 LV, HV &amp; UMS charges_B'!$C$14:$C$32,MATCH($A9,'Annex 1 LV, HV &amp; UMS charges_B'!$A$14:$A$297,0)),INDEX('Annex 4 LDNO charges_B'!$C$14:$C$118,MATCH($A9,'Annex 4 LDNO charges_B'!$A$14:$A$118,0)))</f>
        <v>0</v>
      </c>
      <c r="D9" s="46"/>
      <c r="E9" s="46"/>
      <c r="F9" s="250">
        <v>0.16</v>
      </c>
    </row>
    <row r="10" spans="1:6" ht="28.5" customHeight="1" x14ac:dyDescent="0.25">
      <c r="A10" s="176" t="s">
        <v>78</v>
      </c>
      <c r="B10" s="170" t="str">
        <f>IFERROR(INDEX('Annex 1 LV, HV &amp; UMS charges_B'!$B$14:$B$32,MATCH($A10,'Annex 1 LV, HV &amp; UMS charges_B'!$A$14:$A$297,0)),INDEX('Annex 4 LDNO charges_B'!$B$14:$B$118,MATCH($A10,'Annex 4 LDNO charges_B'!$A$14:$A$118,0)))</f>
        <v>B20, B30</v>
      </c>
      <c r="C10" s="171">
        <f>IFERROR(INDEX('Annex 1 LV, HV &amp; UMS charges_B'!$C$14:$C$32,MATCH($A10,'Annex 1 LV, HV &amp; UMS charges_B'!$A$14:$A$297,0)),INDEX('Annex 4 LDNO charges_B'!$C$14:$C$118,MATCH($A10,'Annex 4 LDNO charges_B'!$A$14:$A$118,0)))</f>
        <v>0</v>
      </c>
      <c r="D10" s="46"/>
      <c r="E10" s="46"/>
      <c r="F10" s="250">
        <v>0.16</v>
      </c>
    </row>
    <row r="11" spans="1:6" ht="28.5" customHeight="1" x14ac:dyDescent="0.25">
      <c r="A11" s="176" t="s">
        <v>80</v>
      </c>
      <c r="B11" s="170" t="str">
        <f>IFERROR(INDEX('Annex 1 LV, HV &amp; UMS charges_B'!$B$14:$B$32,MATCH($A11,'Annex 1 LV, HV &amp; UMS charges_B'!$A$14:$A$297,0)),INDEX('Annex 4 LDNO charges_B'!$B$14:$B$118,MATCH($A11,'Annex 4 LDNO charges_B'!$A$14:$A$118,0)))</f>
        <v>B65</v>
      </c>
      <c r="C11" s="171">
        <f>IFERROR(INDEX('Annex 1 LV, HV &amp; UMS charges_B'!$C$14:$C$32,MATCH($A11,'Annex 1 LV, HV &amp; UMS charges_B'!$A$14:$A$297,0)),INDEX('Annex 4 LDNO charges_B'!$C$14:$C$118,MATCH($A11,'Annex 4 LDNO charges_B'!$A$14:$A$118,0)))</f>
        <v>0</v>
      </c>
      <c r="D11" s="46"/>
      <c r="E11" s="46"/>
      <c r="F11" s="250">
        <v>0.16</v>
      </c>
    </row>
    <row r="12" spans="1:6" ht="28.5" customHeight="1" x14ac:dyDescent="0.25">
      <c r="A12" s="176" t="s">
        <v>82</v>
      </c>
      <c r="B12" s="170" t="str">
        <f>IFERROR(INDEX('Annex 1 LV, HV &amp; UMS charges_B'!$B$14:$B$32,MATCH($A12,'Annex 1 LV, HV &amp; UMS charges_B'!$A$14:$A$297,0)),INDEX('Annex 4 LDNO charges_B'!$B$14:$B$118,MATCH($A12,'Annex 4 LDNO charges_B'!$A$14:$A$118,0)))</f>
        <v>B25, B50</v>
      </c>
      <c r="C12" s="171">
        <f>IFERROR(INDEX('Annex 1 LV, HV &amp; UMS charges_B'!$C$14:$C$32,MATCH($A12,'Annex 1 LV, HV &amp; UMS charges_B'!$A$14:$A$297,0)),INDEX('Annex 4 LDNO charges_B'!$C$14:$C$118,MATCH($A12,'Annex 4 LDNO charges_B'!$A$14:$A$118,0)))</f>
        <v>0</v>
      </c>
      <c r="D12" s="46"/>
      <c r="E12" s="46"/>
      <c r="F12" s="250">
        <v>0.16</v>
      </c>
    </row>
    <row r="13" spans="1:6" ht="28.5" customHeight="1" x14ac:dyDescent="0.25">
      <c r="A13" s="172" t="s">
        <v>366</v>
      </c>
      <c r="B13" s="170">
        <f>IFERROR(INDEX('Annex 1 LV, HV &amp; UMS charges_B'!$B$14:$B$32,MATCH($A13,'Annex 1 LV, HV &amp; UMS charges_B'!$A$14:$A$297,0)),INDEX('Annex 4 LDNO charges_B'!$B$14:$B$118,MATCH($A13,'Annex 4 LDNO charges_B'!$A$14:$A$118,0)))</f>
        <v>0</v>
      </c>
      <c r="C13" s="171" t="str">
        <f>IFERROR(INDEX('Annex 1 LV, HV &amp; UMS charges_B'!$C$14:$C$32,MATCH($A13,'Annex 1 LV, HV &amp; UMS charges_B'!$A$14:$A$297,0)),INDEX('Annex 4 LDNO charges_B'!$C$14:$C$118,MATCH($A13,'Annex 4 LDNO charges_B'!$A$14:$A$118,0)))</f>
        <v>0, 1 or 2</v>
      </c>
      <c r="D13" s="250">
        <v>0.01</v>
      </c>
      <c r="E13" s="250">
        <v>0</v>
      </c>
      <c r="F13" s="250">
        <v>0.16</v>
      </c>
    </row>
    <row r="14" spans="1:6" ht="28.5" customHeight="1" x14ac:dyDescent="0.25">
      <c r="A14" s="172" t="s">
        <v>368</v>
      </c>
      <c r="B14" s="170">
        <f>IFERROR(INDEX('Annex 1 LV, HV &amp; UMS charges_B'!$B$14:$B$32,MATCH($A14,'Annex 1 LV, HV &amp; UMS charges_B'!$A$14:$A$297,0)),INDEX('Annex 4 LDNO charges_B'!$B$14:$B$118,MATCH($A14,'Annex 4 LDNO charges_B'!$A$14:$A$118,0)))</f>
        <v>0</v>
      </c>
      <c r="C14" s="171" t="str">
        <f>IFERROR(INDEX('Annex 1 LV, HV &amp; UMS charges_B'!$C$14:$C$32,MATCH($A14,'Annex 1 LV, HV &amp; UMS charges_B'!$A$14:$A$297,0)),INDEX('Annex 4 LDNO charges_B'!$C$14:$C$118,MATCH($A14,'Annex 4 LDNO charges_B'!$A$14:$A$118,0)))</f>
        <v>0 or 3-8</v>
      </c>
      <c r="D14" s="46"/>
      <c r="E14" s="46"/>
      <c r="F14" s="250">
        <v>0.16</v>
      </c>
    </row>
    <row r="15" spans="1:6" ht="28.5" customHeight="1" x14ac:dyDescent="0.25">
      <c r="A15" s="172" t="s">
        <v>370</v>
      </c>
      <c r="B15" s="170">
        <f>IFERROR(INDEX('Annex 1 LV, HV &amp; UMS charges_B'!$B$14:$B$32,MATCH($A15,'Annex 1 LV, HV &amp; UMS charges_B'!$A$14:$A$297,0)),INDEX('Annex 4 LDNO charges_B'!$B$14:$B$118,MATCH($A15,'Annex 4 LDNO charges_B'!$A$14:$A$118,0)))</f>
        <v>0</v>
      </c>
      <c r="C15" s="171">
        <f>IFERROR(INDEX('Annex 1 LV, HV &amp; UMS charges_B'!$C$14:$C$32,MATCH($A15,'Annex 1 LV, HV &amp; UMS charges_B'!$A$14:$A$297,0)),INDEX('Annex 4 LDNO charges_B'!$C$14:$C$118,MATCH($A15,'Annex 4 LDNO charges_B'!$A$14:$A$118,0)))</f>
        <v>0</v>
      </c>
      <c r="D15" s="46"/>
      <c r="E15" s="46"/>
      <c r="F15" s="250">
        <v>0.16</v>
      </c>
    </row>
    <row r="16" spans="1:6" ht="28.5" customHeight="1" x14ac:dyDescent="0.25">
      <c r="A16" s="172" t="s">
        <v>371</v>
      </c>
      <c r="B16" s="170">
        <f>IFERROR(INDEX('Annex 1 LV, HV &amp; UMS charges_B'!$B$14:$B$32,MATCH($A16,'Annex 1 LV, HV &amp; UMS charges_B'!$A$14:$A$297,0)),INDEX('Annex 4 LDNO charges_B'!$B$14:$B$118,MATCH($A16,'Annex 4 LDNO charges_B'!$A$14:$A$118,0)))</f>
        <v>0</v>
      </c>
      <c r="C16" s="171">
        <f>IFERROR(INDEX('Annex 1 LV, HV &amp; UMS charges_B'!$C$14:$C$32,MATCH($A16,'Annex 1 LV, HV &amp; UMS charges_B'!$A$14:$A$297,0)),INDEX('Annex 4 LDNO charges_B'!$C$14:$C$118,MATCH($A16,'Annex 4 LDNO charges_B'!$A$14:$A$118,0)))</f>
        <v>0</v>
      </c>
      <c r="D16" s="46"/>
      <c r="E16" s="46"/>
      <c r="F16" s="250">
        <v>0.16</v>
      </c>
    </row>
    <row r="17" spans="1:6" ht="28.5" customHeight="1" x14ac:dyDescent="0.25">
      <c r="A17" s="176" t="s">
        <v>375</v>
      </c>
      <c r="B17" s="170">
        <f>IFERROR(INDEX('Annex 1 LV, HV &amp; UMS charges_B'!$B$14:$B$32,MATCH($A17,'Annex 1 LV, HV &amp; UMS charges_B'!$A$14:$A$297,0)),INDEX('Annex 4 LDNO charges_B'!$B$14:$B$118,MATCH($A17,'Annex 4 LDNO charges_B'!$A$14:$A$118,0)))</f>
        <v>0</v>
      </c>
      <c r="C17" s="171" t="str">
        <f>IFERROR(INDEX('Annex 1 LV, HV &amp; UMS charges_B'!$C$14:$C$32,MATCH($A17,'Annex 1 LV, HV &amp; UMS charges_B'!$A$14:$A$297,0)),INDEX('Annex 4 LDNO charges_B'!$C$14:$C$118,MATCH($A17,'Annex 4 LDNO charges_B'!$A$14:$A$118,0)))</f>
        <v>0, 1 or 2</v>
      </c>
      <c r="D17" s="250">
        <v>0.01</v>
      </c>
      <c r="E17" s="250">
        <v>0</v>
      </c>
      <c r="F17" s="250">
        <v>0.16</v>
      </c>
    </row>
    <row r="18" spans="1:6" ht="28.5" customHeight="1" x14ac:dyDescent="0.25">
      <c r="A18" s="176" t="s">
        <v>377</v>
      </c>
      <c r="B18" s="170">
        <f>IFERROR(INDEX('Annex 1 LV, HV &amp; UMS charges_B'!$B$14:$B$32,MATCH($A18,'Annex 1 LV, HV &amp; UMS charges_B'!$A$14:$A$297,0)),INDEX('Annex 4 LDNO charges_B'!$B$14:$B$118,MATCH($A18,'Annex 4 LDNO charges_B'!$A$14:$A$118,0)))</f>
        <v>0</v>
      </c>
      <c r="C18" s="171" t="str">
        <f>IFERROR(INDEX('Annex 1 LV, HV &amp; UMS charges_B'!$C$14:$C$32,MATCH($A18,'Annex 1 LV, HV &amp; UMS charges_B'!$A$14:$A$297,0)),INDEX('Annex 4 LDNO charges_B'!$C$14:$C$118,MATCH($A18,'Annex 4 LDNO charges_B'!$A$14:$A$118,0)))</f>
        <v>0 or 3-8</v>
      </c>
      <c r="D18" s="46"/>
      <c r="E18" s="46"/>
      <c r="F18" s="250">
        <v>0.16</v>
      </c>
    </row>
    <row r="19" spans="1:6" ht="28.5" customHeight="1" x14ac:dyDescent="0.25">
      <c r="A19" s="176" t="s">
        <v>379</v>
      </c>
      <c r="B19" s="170">
        <f>IFERROR(INDEX('Annex 1 LV, HV &amp; UMS charges_B'!$B$14:$B$32,MATCH($A19,'Annex 1 LV, HV &amp; UMS charges_B'!$A$14:$A$297,0)),INDEX('Annex 4 LDNO charges_B'!$B$14:$B$118,MATCH($A19,'Annex 4 LDNO charges_B'!$A$14:$A$118,0)))</f>
        <v>0</v>
      </c>
      <c r="C19" s="171">
        <f>IFERROR(INDEX('Annex 1 LV, HV &amp; UMS charges_B'!$C$14:$C$32,MATCH($A19,'Annex 1 LV, HV &amp; UMS charges_B'!$A$14:$A$297,0)),INDEX('Annex 4 LDNO charges_B'!$C$14:$C$118,MATCH($A19,'Annex 4 LDNO charges_B'!$A$14:$A$118,0)))</f>
        <v>0</v>
      </c>
      <c r="D19" s="46"/>
      <c r="E19" s="46"/>
      <c r="F19" s="250">
        <v>0.16</v>
      </c>
    </row>
    <row r="20" spans="1:6" ht="28.5" customHeight="1" x14ac:dyDescent="0.25">
      <c r="A20" s="176" t="s">
        <v>380</v>
      </c>
      <c r="B20" s="170">
        <f>IFERROR(INDEX('Annex 1 LV, HV &amp; UMS charges_B'!$B$14:$B$32,MATCH($A20,'Annex 1 LV, HV &amp; UMS charges_B'!$A$14:$A$297,0)),INDEX('Annex 4 LDNO charges_B'!$B$14:$B$118,MATCH($A20,'Annex 4 LDNO charges_B'!$A$14:$A$118,0)))</f>
        <v>0</v>
      </c>
      <c r="C20" s="171">
        <f>IFERROR(INDEX('Annex 1 LV, HV &amp; UMS charges_B'!$C$14:$C$32,MATCH($A20,'Annex 1 LV, HV &amp; UMS charges_B'!$A$14:$A$297,0)),INDEX('Annex 4 LDNO charges_B'!$C$14:$C$118,MATCH($A20,'Annex 4 LDNO charges_B'!$A$14:$A$118,0)))</f>
        <v>0</v>
      </c>
      <c r="D20" s="46"/>
      <c r="E20" s="46"/>
      <c r="F20" s="250">
        <v>0.16</v>
      </c>
    </row>
    <row r="21" spans="1:6" ht="28.5" customHeight="1" x14ac:dyDescent="0.25">
      <c r="A21" s="176" t="s">
        <v>381</v>
      </c>
      <c r="B21" s="170">
        <f>IFERROR(INDEX('Annex 1 LV, HV &amp; UMS charges_B'!$B$14:$B$32,MATCH($A21,'Annex 1 LV, HV &amp; UMS charges_B'!$A$14:$A$297,0)),INDEX('Annex 4 LDNO charges_B'!$B$14:$B$118,MATCH($A21,'Annex 4 LDNO charges_B'!$A$14:$A$118,0)))</f>
        <v>0</v>
      </c>
      <c r="C21" s="171">
        <f>IFERROR(INDEX('Annex 1 LV, HV &amp; UMS charges_B'!$C$14:$C$32,MATCH($A21,'Annex 1 LV, HV &amp; UMS charges_B'!$A$14:$A$297,0)),INDEX('Annex 4 LDNO charges_B'!$C$14:$C$118,MATCH($A21,'Annex 4 LDNO charges_B'!$A$14:$A$118,0)))</f>
        <v>0</v>
      </c>
      <c r="D21" s="46"/>
      <c r="E21" s="46"/>
      <c r="F21" s="250">
        <v>0.16</v>
      </c>
    </row>
    <row r="22" spans="1:6" ht="28.5" customHeight="1" x14ac:dyDescent="0.25">
      <c r="A22" s="176" t="s">
        <v>382</v>
      </c>
      <c r="B22" s="170">
        <f>IFERROR(INDEX('Annex 1 LV, HV &amp; UMS charges_B'!$B$14:$B$32,MATCH($A22,'Annex 1 LV, HV &amp; UMS charges_B'!$A$14:$A$297,0)),INDEX('Annex 4 LDNO charges_B'!$B$14:$B$118,MATCH($A22,'Annex 4 LDNO charges_B'!$A$14:$A$118,0)))</f>
        <v>0</v>
      </c>
      <c r="C22" s="171">
        <f>IFERROR(INDEX('Annex 1 LV, HV &amp; UMS charges_B'!$C$14:$C$32,MATCH($A22,'Annex 1 LV, HV &amp; UMS charges_B'!$A$14:$A$297,0)),INDEX('Annex 4 LDNO charges_B'!$C$14:$C$118,MATCH($A22,'Annex 4 LDNO charges_B'!$A$14:$A$118,0)))</f>
        <v>0</v>
      </c>
      <c r="D22" s="46"/>
      <c r="E22" s="46"/>
      <c r="F22" s="250">
        <v>0.16</v>
      </c>
    </row>
    <row r="23" spans="1:6" ht="28.5" customHeight="1" x14ac:dyDescent="0.25">
      <c r="A23" s="176" t="s">
        <v>383</v>
      </c>
      <c r="B23" s="170">
        <f>IFERROR(INDEX('Annex 1 LV, HV &amp; UMS charges_B'!$B$14:$B$32,MATCH($A23,'Annex 1 LV, HV &amp; UMS charges_B'!$A$14:$A$297,0)),INDEX('Annex 4 LDNO charges_B'!$B$14:$B$118,MATCH($A23,'Annex 4 LDNO charges_B'!$A$14:$A$118,0)))</f>
        <v>0</v>
      </c>
      <c r="C23" s="171">
        <f>IFERROR(INDEX('Annex 1 LV, HV &amp; UMS charges_B'!$C$14:$C$32,MATCH($A23,'Annex 1 LV, HV &amp; UMS charges_B'!$A$14:$A$297,0)),INDEX('Annex 4 LDNO charges_B'!$C$14:$C$118,MATCH($A23,'Annex 4 LDNO charges_B'!$A$14:$A$118,0)))</f>
        <v>0</v>
      </c>
      <c r="D23" s="46"/>
      <c r="E23" s="46"/>
      <c r="F23" s="250">
        <v>0.16</v>
      </c>
    </row>
    <row r="24" spans="1:6" ht="28.5" customHeight="1" x14ac:dyDescent="0.25">
      <c r="A24" s="176" t="s">
        <v>384</v>
      </c>
      <c r="B24" s="170">
        <f>IFERROR(INDEX('Annex 1 LV, HV &amp; UMS charges_B'!$B$14:$B$32,MATCH($A24,'Annex 1 LV, HV &amp; UMS charges_B'!$A$14:$A$297,0)),INDEX('Annex 4 LDNO charges_B'!$B$14:$B$118,MATCH($A24,'Annex 4 LDNO charges_B'!$A$14:$A$118,0)))</f>
        <v>0</v>
      </c>
      <c r="C24" s="171">
        <f>IFERROR(INDEX('Annex 1 LV, HV &amp; UMS charges_B'!$C$14:$C$32,MATCH($A24,'Annex 1 LV, HV &amp; UMS charges_B'!$A$14:$A$297,0)),INDEX('Annex 4 LDNO charges_B'!$C$14:$C$118,MATCH($A24,'Annex 4 LDNO charges_B'!$A$14:$A$118,0)))</f>
        <v>0</v>
      </c>
      <c r="D24" s="46"/>
      <c r="E24" s="46"/>
      <c r="F24" s="250">
        <v>0.16</v>
      </c>
    </row>
    <row r="25" spans="1:6" ht="28.5" customHeight="1" x14ac:dyDescent="0.25">
      <c r="A25" s="172" t="s">
        <v>391</v>
      </c>
      <c r="B25" s="170">
        <f>IFERROR(INDEX('Annex 1 LV, HV &amp; UMS charges_B'!$B$14:$B$32,MATCH($A25,'Annex 1 LV, HV &amp; UMS charges_B'!$A$14:$A$297,0)),INDEX('Annex 4 LDNO charges_B'!$B$14:$B$118,MATCH($A25,'Annex 4 LDNO charges_B'!$A$14:$A$118,0)))</f>
        <v>0</v>
      </c>
      <c r="C25" s="171" t="str">
        <f>IFERROR(INDEX('Annex 1 LV, HV &amp; UMS charges_B'!$C$14:$C$32,MATCH($A25,'Annex 1 LV, HV &amp; UMS charges_B'!$A$14:$A$297,0)),INDEX('Annex 4 LDNO charges_B'!$C$14:$C$118,MATCH($A25,'Annex 4 LDNO charges_B'!$A$14:$A$118,0)))</f>
        <v>0, 1 or 2</v>
      </c>
      <c r="D25" s="250">
        <v>0.01</v>
      </c>
      <c r="E25" s="250">
        <v>0</v>
      </c>
      <c r="F25" s="250">
        <v>0.16</v>
      </c>
    </row>
    <row r="26" spans="1:6" ht="28.5" customHeight="1" x14ac:dyDescent="0.25">
      <c r="A26" s="172" t="s">
        <v>393</v>
      </c>
      <c r="B26" s="170">
        <f>IFERROR(INDEX('Annex 1 LV, HV &amp; UMS charges_B'!$B$14:$B$32,MATCH($A26,'Annex 1 LV, HV &amp; UMS charges_B'!$A$14:$A$297,0)),INDEX('Annex 4 LDNO charges_B'!$B$14:$B$118,MATCH($A26,'Annex 4 LDNO charges_B'!$A$14:$A$118,0)))</f>
        <v>0</v>
      </c>
      <c r="C26" s="171" t="str">
        <f>IFERROR(INDEX('Annex 1 LV, HV &amp; UMS charges_B'!$C$14:$C$32,MATCH($A26,'Annex 1 LV, HV &amp; UMS charges_B'!$A$14:$A$297,0)),INDEX('Annex 4 LDNO charges_B'!$C$14:$C$118,MATCH($A26,'Annex 4 LDNO charges_B'!$A$14:$A$118,0)))</f>
        <v>0 or 3-8</v>
      </c>
      <c r="D26" s="46"/>
      <c r="E26" s="46"/>
      <c r="F26" s="250">
        <v>0.16</v>
      </c>
    </row>
    <row r="27" spans="1:6" ht="27.75" customHeight="1" x14ac:dyDescent="0.25">
      <c r="A27" s="172" t="s">
        <v>395</v>
      </c>
      <c r="B27" s="170">
        <f>IFERROR(INDEX('Annex 1 LV, HV &amp; UMS charges_B'!$B$14:$B$32,MATCH($A27,'Annex 1 LV, HV &amp; UMS charges_B'!$A$14:$A$297,0)),INDEX('Annex 4 LDNO charges_B'!$B$14:$B$118,MATCH($A27,'Annex 4 LDNO charges_B'!$A$14:$A$118,0)))</f>
        <v>0</v>
      </c>
      <c r="C27" s="171">
        <f>IFERROR(INDEX('Annex 1 LV, HV &amp; UMS charges_B'!$C$14:$C$32,MATCH($A27,'Annex 1 LV, HV &amp; UMS charges_B'!$A$14:$A$297,0)),INDEX('Annex 4 LDNO charges_B'!$C$14:$C$118,MATCH($A27,'Annex 4 LDNO charges_B'!$A$14:$A$118,0)))</f>
        <v>0</v>
      </c>
      <c r="D27" s="46"/>
      <c r="E27" s="46"/>
      <c r="F27" s="250">
        <v>0.16</v>
      </c>
    </row>
    <row r="28" spans="1:6" ht="27.75" customHeight="1" x14ac:dyDescent="0.25">
      <c r="A28" s="172" t="s">
        <v>396</v>
      </c>
      <c r="B28" s="170">
        <f>IFERROR(INDEX('Annex 1 LV, HV &amp; UMS charges_B'!$B$14:$B$32,MATCH($A28,'Annex 1 LV, HV &amp; UMS charges_B'!$A$14:$A$297,0)),INDEX('Annex 4 LDNO charges_B'!$B$14:$B$118,MATCH($A28,'Annex 4 LDNO charges_B'!$A$14:$A$118,0)))</f>
        <v>0</v>
      </c>
      <c r="C28" s="171">
        <f>IFERROR(INDEX('Annex 1 LV, HV &amp; UMS charges_B'!$C$14:$C$32,MATCH($A28,'Annex 1 LV, HV &amp; UMS charges_B'!$A$14:$A$297,0)),INDEX('Annex 4 LDNO charges_B'!$C$14:$C$118,MATCH($A28,'Annex 4 LDNO charges_B'!$A$14:$A$118,0)))</f>
        <v>0</v>
      </c>
      <c r="D28" s="46"/>
      <c r="E28" s="46"/>
      <c r="F28" s="250">
        <v>0.16</v>
      </c>
    </row>
    <row r="29" spans="1:6" ht="27.75" customHeight="1" x14ac:dyDescent="0.25">
      <c r="A29" s="172" t="s">
        <v>397</v>
      </c>
      <c r="B29" s="170">
        <f>IFERROR(INDEX('Annex 1 LV, HV &amp; UMS charges_B'!$B$14:$B$32,MATCH($A29,'Annex 1 LV, HV &amp; UMS charges_B'!$A$14:$A$297,0)),INDEX('Annex 4 LDNO charges_B'!$B$14:$B$118,MATCH($A29,'Annex 4 LDNO charges_B'!$A$14:$A$118,0)))</f>
        <v>0</v>
      </c>
      <c r="C29" s="171">
        <f>IFERROR(INDEX('Annex 1 LV, HV &amp; UMS charges_B'!$C$14:$C$32,MATCH($A29,'Annex 1 LV, HV &amp; UMS charges_B'!$A$14:$A$297,0)),INDEX('Annex 4 LDNO charges_B'!$C$14:$C$118,MATCH($A29,'Annex 4 LDNO charges_B'!$A$14:$A$118,0)))</f>
        <v>0</v>
      </c>
      <c r="D29" s="46"/>
      <c r="E29" s="46"/>
      <c r="F29" s="250">
        <v>0.16</v>
      </c>
    </row>
    <row r="30" spans="1:6" ht="27.75" customHeight="1" x14ac:dyDescent="0.25">
      <c r="A30" s="172" t="s">
        <v>398</v>
      </c>
      <c r="B30" s="170">
        <f>IFERROR(INDEX('Annex 1 LV, HV &amp; UMS charges_B'!$B$14:$B$32,MATCH($A30,'Annex 1 LV, HV &amp; UMS charges_B'!$A$14:$A$297,0)),INDEX('Annex 4 LDNO charges_B'!$B$14:$B$118,MATCH($A30,'Annex 4 LDNO charges_B'!$A$14:$A$118,0)))</f>
        <v>0</v>
      </c>
      <c r="C30" s="171">
        <f>IFERROR(INDEX('Annex 1 LV, HV &amp; UMS charges_B'!$C$14:$C$32,MATCH($A30,'Annex 1 LV, HV &amp; UMS charges_B'!$A$14:$A$297,0)),INDEX('Annex 4 LDNO charges_B'!$C$14:$C$118,MATCH($A30,'Annex 4 LDNO charges_B'!$A$14:$A$118,0)))</f>
        <v>0</v>
      </c>
      <c r="D30" s="46"/>
      <c r="E30" s="46"/>
      <c r="F30" s="250">
        <v>0.16</v>
      </c>
    </row>
    <row r="31" spans="1:6" ht="27.75" customHeight="1" x14ac:dyDescent="0.25">
      <c r="A31" s="172" t="s">
        <v>399</v>
      </c>
      <c r="B31" s="170">
        <f>IFERROR(INDEX('Annex 1 LV, HV &amp; UMS charges_B'!$B$14:$B$32,MATCH($A31,'Annex 1 LV, HV &amp; UMS charges_B'!$A$14:$A$297,0)),INDEX('Annex 4 LDNO charges_B'!$B$14:$B$118,MATCH($A31,'Annex 4 LDNO charges_B'!$A$14:$A$118,0)))</f>
        <v>0</v>
      </c>
      <c r="C31" s="171">
        <f>IFERROR(INDEX('Annex 1 LV, HV &amp; UMS charges_B'!$C$14:$C$32,MATCH($A31,'Annex 1 LV, HV &amp; UMS charges_B'!$A$14:$A$297,0)),INDEX('Annex 4 LDNO charges_B'!$C$14:$C$118,MATCH($A31,'Annex 4 LDNO charges_B'!$A$14:$A$118,0)))</f>
        <v>0</v>
      </c>
      <c r="D31" s="46"/>
      <c r="E31" s="46"/>
      <c r="F31" s="250">
        <v>0.16</v>
      </c>
    </row>
    <row r="32" spans="1:6" ht="27.75" customHeight="1" x14ac:dyDescent="0.25">
      <c r="A32" s="172" t="s">
        <v>400</v>
      </c>
      <c r="B32" s="170">
        <f>IFERROR(INDEX('Annex 1 LV, HV &amp; UMS charges_B'!$B$14:$B$32,MATCH($A32,'Annex 1 LV, HV &amp; UMS charges_B'!$A$14:$A$297,0)),INDEX('Annex 4 LDNO charges_B'!$B$14:$B$118,MATCH($A32,'Annex 4 LDNO charges_B'!$A$14:$A$118,0)))</f>
        <v>0</v>
      </c>
      <c r="C32" s="171">
        <f>IFERROR(INDEX('Annex 1 LV, HV &amp; UMS charges_B'!$C$14:$C$32,MATCH($A32,'Annex 1 LV, HV &amp; UMS charges_B'!$A$14:$A$297,0)),INDEX('Annex 4 LDNO charges_B'!$C$14:$C$118,MATCH($A32,'Annex 4 LDNO charges_B'!$A$14:$A$118,0)))</f>
        <v>0</v>
      </c>
      <c r="D32" s="46"/>
      <c r="E32" s="46"/>
      <c r="F32" s="250">
        <v>0.16</v>
      </c>
    </row>
    <row r="33" spans="1:6" ht="27.75" customHeight="1" x14ac:dyDescent="0.25">
      <c r="A33" s="172" t="s">
        <v>407</v>
      </c>
      <c r="B33" s="170">
        <f>IFERROR(INDEX('Annex 1 LV, HV &amp; UMS charges_B'!$B$14:$B$32,MATCH($A33,'Annex 1 LV, HV &amp; UMS charges_B'!$A$14:$A$297,0)),INDEX('Annex 4 LDNO charges_B'!$B$14:$B$118,MATCH($A33,'Annex 4 LDNO charges_B'!$A$14:$A$118,0)))</f>
        <v>0</v>
      </c>
      <c r="C33" s="171" t="str">
        <f>IFERROR(INDEX('Annex 1 LV, HV &amp; UMS charges_B'!$C$14:$C$32,MATCH($A33,'Annex 1 LV, HV &amp; UMS charges_B'!$A$14:$A$297,0)),INDEX('Annex 4 LDNO charges_B'!$C$14:$C$118,MATCH($A33,'Annex 4 LDNO charges_B'!$A$14:$A$118,0)))</f>
        <v>0, 1 or 2</v>
      </c>
      <c r="D33" s="250">
        <v>0.01</v>
      </c>
      <c r="E33" s="250">
        <v>0</v>
      </c>
      <c r="F33" s="250">
        <v>0.16</v>
      </c>
    </row>
    <row r="34" spans="1:6" ht="27.75" customHeight="1" x14ac:dyDescent="0.25">
      <c r="A34" s="172" t="s">
        <v>409</v>
      </c>
      <c r="B34" s="170">
        <f>IFERROR(INDEX('Annex 1 LV, HV &amp; UMS charges_B'!$B$14:$B$32,MATCH($A34,'Annex 1 LV, HV &amp; UMS charges_B'!$A$14:$A$297,0)),INDEX('Annex 4 LDNO charges_B'!$B$14:$B$118,MATCH($A34,'Annex 4 LDNO charges_B'!$A$14:$A$118,0)))</f>
        <v>0</v>
      </c>
      <c r="C34" s="171" t="str">
        <f>IFERROR(INDEX('Annex 1 LV, HV &amp; UMS charges_B'!$C$14:$C$32,MATCH($A34,'Annex 1 LV, HV &amp; UMS charges_B'!$A$14:$A$297,0)),INDEX('Annex 4 LDNO charges_B'!$C$14:$C$118,MATCH($A34,'Annex 4 LDNO charges_B'!$A$14:$A$118,0)))</f>
        <v>0 or 3-8</v>
      </c>
      <c r="D34" s="46"/>
      <c r="E34" s="46"/>
      <c r="F34" s="250">
        <v>0.16</v>
      </c>
    </row>
    <row r="35" spans="1:6" ht="27.75" customHeight="1" x14ac:dyDescent="0.25">
      <c r="A35" s="172" t="s">
        <v>411</v>
      </c>
      <c r="B35" s="170">
        <f>IFERROR(INDEX('Annex 1 LV, HV &amp; UMS charges_B'!$B$14:$B$32,MATCH($A35,'Annex 1 LV, HV &amp; UMS charges_B'!$A$14:$A$297,0)),INDEX('Annex 4 LDNO charges_B'!$B$14:$B$118,MATCH($A35,'Annex 4 LDNO charges_B'!$A$14:$A$118,0)))</f>
        <v>0</v>
      </c>
      <c r="C35" s="171">
        <f>IFERROR(INDEX('Annex 1 LV, HV &amp; UMS charges_B'!$C$14:$C$32,MATCH($A35,'Annex 1 LV, HV &amp; UMS charges_B'!$A$14:$A$297,0)),INDEX('Annex 4 LDNO charges_B'!$C$14:$C$118,MATCH($A35,'Annex 4 LDNO charges_B'!$A$14:$A$118,0)))</f>
        <v>0</v>
      </c>
      <c r="D35" s="46"/>
      <c r="E35" s="46"/>
      <c r="F35" s="250">
        <v>0.16</v>
      </c>
    </row>
    <row r="36" spans="1:6" ht="27.75" customHeight="1" x14ac:dyDescent="0.25">
      <c r="A36" s="172" t="s">
        <v>412</v>
      </c>
      <c r="B36" s="170">
        <f>IFERROR(INDEX('Annex 1 LV, HV &amp; UMS charges_B'!$B$14:$B$32,MATCH($A36,'Annex 1 LV, HV &amp; UMS charges_B'!$A$14:$A$297,0)),INDEX('Annex 4 LDNO charges_B'!$B$14:$B$118,MATCH($A36,'Annex 4 LDNO charges_B'!$A$14:$A$118,0)))</f>
        <v>0</v>
      </c>
      <c r="C36" s="171">
        <f>IFERROR(INDEX('Annex 1 LV, HV &amp; UMS charges_B'!$C$14:$C$32,MATCH($A36,'Annex 1 LV, HV &amp; UMS charges_B'!$A$14:$A$297,0)),INDEX('Annex 4 LDNO charges_B'!$C$14:$C$118,MATCH($A36,'Annex 4 LDNO charges_B'!$A$14:$A$118,0)))</f>
        <v>0</v>
      </c>
      <c r="D36" s="46"/>
      <c r="E36" s="46"/>
      <c r="F36" s="250">
        <v>0.16</v>
      </c>
    </row>
    <row r="37" spans="1:6" ht="27.75" customHeight="1" x14ac:dyDescent="0.25">
      <c r="A37" s="172" t="s">
        <v>413</v>
      </c>
      <c r="B37" s="170">
        <f>IFERROR(INDEX('Annex 1 LV, HV &amp; UMS charges_B'!$B$14:$B$32,MATCH($A37,'Annex 1 LV, HV &amp; UMS charges_B'!$A$14:$A$297,0)),INDEX('Annex 4 LDNO charges_B'!$B$14:$B$118,MATCH($A37,'Annex 4 LDNO charges_B'!$A$14:$A$118,0)))</f>
        <v>0</v>
      </c>
      <c r="C37" s="171">
        <f>IFERROR(INDEX('Annex 1 LV, HV &amp; UMS charges_B'!$C$14:$C$32,MATCH($A37,'Annex 1 LV, HV &amp; UMS charges_B'!$A$14:$A$297,0)),INDEX('Annex 4 LDNO charges_B'!$C$14:$C$118,MATCH($A37,'Annex 4 LDNO charges_B'!$A$14:$A$118,0)))</f>
        <v>0</v>
      </c>
      <c r="D37" s="46"/>
      <c r="E37" s="46"/>
      <c r="F37" s="250">
        <v>0.16</v>
      </c>
    </row>
    <row r="38" spans="1:6" ht="27.75" customHeight="1" x14ac:dyDescent="0.25">
      <c r="A38" s="172" t="s">
        <v>414</v>
      </c>
      <c r="B38" s="170">
        <f>IFERROR(INDEX('Annex 1 LV, HV &amp; UMS charges_B'!$B$14:$B$32,MATCH($A38,'Annex 1 LV, HV &amp; UMS charges_B'!$A$14:$A$297,0)),INDEX('Annex 4 LDNO charges_B'!$B$14:$B$118,MATCH($A38,'Annex 4 LDNO charges_B'!$A$14:$A$118,0)))</f>
        <v>0</v>
      </c>
      <c r="C38" s="171">
        <f>IFERROR(INDEX('Annex 1 LV, HV &amp; UMS charges_B'!$C$14:$C$32,MATCH($A38,'Annex 1 LV, HV &amp; UMS charges_B'!$A$14:$A$297,0)),INDEX('Annex 4 LDNO charges_B'!$C$14:$C$118,MATCH($A38,'Annex 4 LDNO charges_B'!$A$14:$A$118,0)))</f>
        <v>0</v>
      </c>
      <c r="D38" s="46"/>
      <c r="E38" s="46"/>
      <c r="F38" s="250">
        <v>0.16</v>
      </c>
    </row>
    <row r="39" spans="1:6" ht="27.75" customHeight="1" x14ac:dyDescent="0.25">
      <c r="A39" s="172" t="s">
        <v>415</v>
      </c>
      <c r="B39" s="170">
        <f>IFERROR(INDEX('Annex 1 LV, HV &amp; UMS charges_B'!$B$14:$B$32,MATCH($A39,'Annex 1 LV, HV &amp; UMS charges_B'!$A$14:$A$297,0)),INDEX('Annex 4 LDNO charges_B'!$B$14:$B$118,MATCH($A39,'Annex 4 LDNO charges_B'!$A$14:$A$118,0)))</f>
        <v>0</v>
      </c>
      <c r="C39" s="171">
        <f>IFERROR(INDEX('Annex 1 LV, HV &amp; UMS charges_B'!$C$14:$C$32,MATCH($A39,'Annex 1 LV, HV &amp; UMS charges_B'!$A$14:$A$297,0)),INDEX('Annex 4 LDNO charges_B'!$C$14:$C$118,MATCH($A39,'Annex 4 LDNO charges_B'!$A$14:$A$118,0)))</f>
        <v>0</v>
      </c>
      <c r="D39" s="46"/>
      <c r="E39" s="46"/>
      <c r="F39" s="250">
        <v>0.16</v>
      </c>
    </row>
    <row r="40" spans="1:6" ht="27.75" customHeight="1" x14ac:dyDescent="0.25">
      <c r="A40" s="172" t="s">
        <v>416</v>
      </c>
      <c r="B40" s="170">
        <f>IFERROR(INDEX('Annex 1 LV, HV &amp; UMS charges_B'!$B$14:$B$32,MATCH($A40,'Annex 1 LV, HV &amp; UMS charges_B'!$A$14:$A$297,0)),INDEX('Annex 4 LDNO charges_B'!$B$14:$B$118,MATCH($A40,'Annex 4 LDNO charges_B'!$A$14:$A$118,0)))</f>
        <v>0</v>
      </c>
      <c r="C40" s="171">
        <f>IFERROR(INDEX('Annex 1 LV, HV &amp; UMS charges_B'!$C$14:$C$32,MATCH($A40,'Annex 1 LV, HV &amp; UMS charges_B'!$A$14:$A$297,0)),INDEX('Annex 4 LDNO charges_B'!$C$14:$C$118,MATCH($A40,'Annex 4 LDNO charges_B'!$A$14:$A$118,0)))</f>
        <v>0</v>
      </c>
      <c r="D40" s="46"/>
      <c r="E40" s="46"/>
      <c r="F40" s="250">
        <v>0.16</v>
      </c>
    </row>
    <row r="41" spans="1:6" ht="27.75" customHeight="1" x14ac:dyDescent="0.25">
      <c r="A41" s="172" t="s">
        <v>423</v>
      </c>
      <c r="B41" s="170">
        <f>IFERROR(INDEX('Annex 1 LV, HV &amp; UMS charges_B'!$B$14:$B$32,MATCH($A41,'Annex 1 LV, HV &amp; UMS charges_B'!$A$14:$A$297,0)),INDEX('Annex 4 LDNO charges_B'!$B$14:$B$118,MATCH($A41,'Annex 4 LDNO charges_B'!$A$14:$A$118,0)))</f>
        <v>0</v>
      </c>
      <c r="C41" s="171" t="str">
        <f>IFERROR(INDEX('Annex 1 LV, HV &amp; UMS charges_B'!$C$14:$C$32,MATCH($A41,'Annex 1 LV, HV &amp; UMS charges_B'!$A$14:$A$297,0)),INDEX('Annex 4 LDNO charges_B'!$C$14:$C$118,MATCH($A41,'Annex 4 LDNO charges_B'!$A$14:$A$118,0)))</f>
        <v>0, 1 or 2</v>
      </c>
      <c r="D41" s="250">
        <v>0.01</v>
      </c>
      <c r="E41" s="250">
        <v>0</v>
      </c>
      <c r="F41" s="250">
        <v>0.16</v>
      </c>
    </row>
    <row r="42" spans="1:6" ht="27.75" customHeight="1" x14ac:dyDescent="0.25">
      <c r="A42" s="172" t="s">
        <v>425</v>
      </c>
      <c r="B42" s="170">
        <f>IFERROR(INDEX('Annex 1 LV, HV &amp; UMS charges_B'!$B$14:$B$32,MATCH($A42,'Annex 1 LV, HV &amp; UMS charges_B'!$A$14:$A$297,0)),INDEX('Annex 4 LDNO charges_B'!$B$14:$B$118,MATCH($A42,'Annex 4 LDNO charges_B'!$A$14:$A$118,0)))</f>
        <v>0</v>
      </c>
      <c r="C42" s="171" t="str">
        <f>IFERROR(INDEX('Annex 1 LV, HV &amp; UMS charges_B'!$C$14:$C$32,MATCH($A42,'Annex 1 LV, HV &amp; UMS charges_B'!$A$14:$A$297,0)),INDEX('Annex 4 LDNO charges_B'!$C$14:$C$118,MATCH($A42,'Annex 4 LDNO charges_B'!$A$14:$A$118,0)))</f>
        <v>0 or 3-8</v>
      </c>
      <c r="D42" s="46"/>
      <c r="E42" s="46"/>
      <c r="F42" s="250">
        <v>0.16</v>
      </c>
    </row>
    <row r="43" spans="1:6" ht="27.75" customHeight="1" x14ac:dyDescent="0.25">
      <c r="A43" s="172" t="s">
        <v>427</v>
      </c>
      <c r="B43" s="170">
        <f>IFERROR(INDEX('Annex 1 LV, HV &amp; UMS charges_B'!$B$14:$B$32,MATCH($A43,'Annex 1 LV, HV &amp; UMS charges_B'!$A$14:$A$297,0)),INDEX('Annex 4 LDNO charges_B'!$B$14:$B$118,MATCH($A43,'Annex 4 LDNO charges_B'!$A$14:$A$118,0)))</f>
        <v>0</v>
      </c>
      <c r="C43" s="171">
        <f>IFERROR(INDEX('Annex 1 LV, HV &amp; UMS charges_B'!$C$14:$C$32,MATCH($A43,'Annex 1 LV, HV &amp; UMS charges_B'!$A$14:$A$297,0)),INDEX('Annex 4 LDNO charges_B'!$C$14:$C$118,MATCH($A43,'Annex 4 LDNO charges_B'!$A$14:$A$118,0)))</f>
        <v>0</v>
      </c>
      <c r="D43" s="46"/>
      <c r="E43" s="46"/>
      <c r="F43" s="250">
        <v>0.16</v>
      </c>
    </row>
    <row r="44" spans="1:6" ht="27.75" customHeight="1" x14ac:dyDescent="0.25">
      <c r="A44" s="172" t="s">
        <v>428</v>
      </c>
      <c r="B44" s="170">
        <f>IFERROR(INDEX('Annex 1 LV, HV &amp; UMS charges_B'!$B$14:$B$32,MATCH($A44,'Annex 1 LV, HV &amp; UMS charges_B'!$A$14:$A$297,0)),INDEX('Annex 4 LDNO charges_B'!$B$14:$B$118,MATCH($A44,'Annex 4 LDNO charges_B'!$A$14:$A$118,0)))</f>
        <v>0</v>
      </c>
      <c r="C44" s="171">
        <f>IFERROR(INDEX('Annex 1 LV, HV &amp; UMS charges_B'!$C$14:$C$32,MATCH($A44,'Annex 1 LV, HV &amp; UMS charges_B'!$A$14:$A$297,0)),INDEX('Annex 4 LDNO charges_B'!$C$14:$C$118,MATCH($A44,'Annex 4 LDNO charges_B'!$A$14:$A$118,0)))</f>
        <v>0</v>
      </c>
      <c r="D44" s="46"/>
      <c r="E44" s="46"/>
      <c r="F44" s="250">
        <v>0.16</v>
      </c>
    </row>
    <row r="45" spans="1:6" ht="27.75" customHeight="1" x14ac:dyDescent="0.25">
      <c r="A45" s="172" t="s">
        <v>429</v>
      </c>
      <c r="B45" s="170">
        <f>IFERROR(INDEX('Annex 1 LV, HV &amp; UMS charges_B'!$B$14:$B$32,MATCH($A45,'Annex 1 LV, HV &amp; UMS charges_B'!$A$14:$A$297,0)),INDEX('Annex 4 LDNO charges_B'!$B$14:$B$118,MATCH($A45,'Annex 4 LDNO charges_B'!$A$14:$A$118,0)))</f>
        <v>0</v>
      </c>
      <c r="C45" s="171">
        <f>IFERROR(INDEX('Annex 1 LV, HV &amp; UMS charges_B'!$C$14:$C$32,MATCH($A45,'Annex 1 LV, HV &amp; UMS charges_B'!$A$14:$A$297,0)),INDEX('Annex 4 LDNO charges_B'!$C$14:$C$118,MATCH($A45,'Annex 4 LDNO charges_B'!$A$14:$A$118,0)))</f>
        <v>0</v>
      </c>
      <c r="D45" s="46"/>
      <c r="E45" s="46"/>
      <c r="F45" s="250">
        <v>0.16</v>
      </c>
    </row>
    <row r="46" spans="1:6" ht="27.75" customHeight="1" x14ac:dyDescent="0.25">
      <c r="A46" s="172" t="s">
        <v>430</v>
      </c>
      <c r="B46" s="170">
        <f>IFERROR(INDEX('Annex 1 LV, HV &amp; UMS charges_B'!$B$14:$B$32,MATCH($A46,'Annex 1 LV, HV &amp; UMS charges_B'!$A$14:$A$297,0)),INDEX('Annex 4 LDNO charges_B'!$B$14:$B$118,MATCH($A46,'Annex 4 LDNO charges_B'!$A$14:$A$118,0)))</f>
        <v>0</v>
      </c>
      <c r="C46" s="171">
        <f>IFERROR(INDEX('Annex 1 LV, HV &amp; UMS charges_B'!$C$14:$C$32,MATCH($A46,'Annex 1 LV, HV &amp; UMS charges_B'!$A$14:$A$297,0)),INDEX('Annex 4 LDNO charges_B'!$C$14:$C$118,MATCH($A46,'Annex 4 LDNO charges_B'!$A$14:$A$118,0)))</f>
        <v>0</v>
      </c>
      <c r="D46" s="46"/>
      <c r="E46" s="46"/>
      <c r="F46" s="250">
        <v>0.16</v>
      </c>
    </row>
    <row r="47" spans="1:6" ht="27.75" customHeight="1" x14ac:dyDescent="0.25">
      <c r="A47" s="172" t="s">
        <v>431</v>
      </c>
      <c r="B47" s="170">
        <f>IFERROR(INDEX('Annex 1 LV, HV &amp; UMS charges_B'!$B$14:$B$32,MATCH($A47,'Annex 1 LV, HV &amp; UMS charges_B'!$A$14:$A$297,0)),INDEX('Annex 4 LDNO charges_B'!$B$14:$B$118,MATCH($A47,'Annex 4 LDNO charges_B'!$A$14:$A$118,0)))</f>
        <v>0</v>
      </c>
      <c r="C47" s="171">
        <f>IFERROR(INDEX('Annex 1 LV, HV &amp; UMS charges_B'!$C$14:$C$32,MATCH($A47,'Annex 1 LV, HV &amp; UMS charges_B'!$A$14:$A$297,0)),INDEX('Annex 4 LDNO charges_B'!$C$14:$C$118,MATCH($A47,'Annex 4 LDNO charges_B'!$A$14:$A$118,0)))</f>
        <v>0</v>
      </c>
      <c r="D47" s="46"/>
      <c r="E47" s="46"/>
      <c r="F47" s="250">
        <v>0.16</v>
      </c>
    </row>
    <row r="48" spans="1:6" ht="27.75" customHeight="1" x14ac:dyDescent="0.25">
      <c r="A48" s="172" t="s">
        <v>432</v>
      </c>
      <c r="B48" s="170">
        <f>IFERROR(INDEX('Annex 1 LV, HV &amp; UMS charges_B'!$B$14:$B$32,MATCH($A48,'Annex 1 LV, HV &amp; UMS charges_B'!$A$14:$A$297,0)),INDEX('Annex 4 LDNO charges_B'!$B$14:$B$118,MATCH($A48,'Annex 4 LDNO charges_B'!$A$14:$A$118,0)))</f>
        <v>0</v>
      </c>
      <c r="C48" s="171">
        <f>IFERROR(INDEX('Annex 1 LV, HV &amp; UMS charges_B'!$C$14:$C$32,MATCH($A48,'Annex 1 LV, HV &amp; UMS charges_B'!$A$14:$A$297,0)),INDEX('Annex 4 LDNO charges_B'!$C$14:$C$118,MATCH($A48,'Annex 4 LDNO charges_B'!$A$14:$A$118,0)))</f>
        <v>0</v>
      </c>
      <c r="D48" s="46"/>
      <c r="E48" s="46"/>
      <c r="F48" s="250">
        <v>0.16</v>
      </c>
    </row>
    <row r="49" spans="1:6" ht="27.75" customHeight="1" x14ac:dyDescent="0.25">
      <c r="A49" s="172" t="s">
        <v>439</v>
      </c>
      <c r="B49" s="170">
        <f>IFERROR(INDEX('Annex 1 LV, HV &amp; UMS charges_B'!$B$14:$B$32,MATCH($A49,'Annex 1 LV, HV &amp; UMS charges_B'!$A$14:$A$297,0)),INDEX('Annex 4 LDNO charges_B'!$B$14:$B$118,MATCH($A49,'Annex 4 LDNO charges_B'!$A$14:$A$118,0)))</f>
        <v>0</v>
      </c>
      <c r="C49" s="171" t="str">
        <f>IFERROR(INDEX('Annex 1 LV, HV &amp; UMS charges_B'!$C$14:$C$32,MATCH($A49,'Annex 1 LV, HV &amp; UMS charges_B'!$A$14:$A$297,0)),INDEX('Annex 4 LDNO charges_B'!$C$14:$C$118,MATCH($A49,'Annex 4 LDNO charges_B'!$A$14:$A$118,0)))</f>
        <v>0, 1 or 2</v>
      </c>
      <c r="D49" s="250">
        <v>0.01</v>
      </c>
      <c r="E49" s="250">
        <v>0</v>
      </c>
      <c r="F49" s="250">
        <v>0.16</v>
      </c>
    </row>
    <row r="50" spans="1:6" ht="27.75" customHeight="1" x14ac:dyDescent="0.25">
      <c r="A50" s="172" t="s">
        <v>441</v>
      </c>
      <c r="B50" s="170">
        <f>IFERROR(INDEX('Annex 1 LV, HV &amp; UMS charges_B'!$B$14:$B$32,MATCH($A50,'Annex 1 LV, HV &amp; UMS charges_B'!$A$14:$A$297,0)),INDEX('Annex 4 LDNO charges_B'!$B$14:$B$118,MATCH($A50,'Annex 4 LDNO charges_B'!$A$14:$A$118,0)))</f>
        <v>0</v>
      </c>
      <c r="C50" s="171" t="str">
        <f>IFERROR(INDEX('Annex 1 LV, HV &amp; UMS charges_B'!$C$14:$C$32,MATCH($A50,'Annex 1 LV, HV &amp; UMS charges_B'!$A$14:$A$297,0)),INDEX('Annex 4 LDNO charges_B'!$C$14:$C$118,MATCH($A50,'Annex 4 LDNO charges_B'!$A$14:$A$118,0)))</f>
        <v>0 or 3-8</v>
      </c>
      <c r="D50" s="46"/>
      <c r="E50" s="46"/>
      <c r="F50" s="250">
        <v>0.16</v>
      </c>
    </row>
    <row r="51" spans="1:6" ht="27.75" customHeight="1" x14ac:dyDescent="0.25">
      <c r="A51" s="172" t="s">
        <v>443</v>
      </c>
      <c r="B51" s="170">
        <f>IFERROR(INDEX('Annex 1 LV, HV &amp; UMS charges_B'!$B$14:$B$32,MATCH($A51,'Annex 1 LV, HV &amp; UMS charges_B'!$A$14:$A$297,0)),INDEX('Annex 4 LDNO charges_B'!$B$14:$B$118,MATCH($A51,'Annex 4 LDNO charges_B'!$A$14:$A$118,0)))</f>
        <v>0</v>
      </c>
      <c r="C51" s="171">
        <f>IFERROR(INDEX('Annex 1 LV, HV &amp; UMS charges_B'!$C$14:$C$32,MATCH($A51,'Annex 1 LV, HV &amp; UMS charges_B'!$A$14:$A$297,0)),INDEX('Annex 4 LDNO charges_B'!$C$14:$C$118,MATCH($A51,'Annex 4 LDNO charges_B'!$A$14:$A$118,0)))</f>
        <v>0</v>
      </c>
      <c r="D51" s="46"/>
      <c r="E51" s="46"/>
      <c r="F51" s="250">
        <v>0.16</v>
      </c>
    </row>
    <row r="52" spans="1:6" ht="27.75" customHeight="1" x14ac:dyDescent="0.25">
      <c r="A52" s="172" t="s">
        <v>444</v>
      </c>
      <c r="B52" s="170">
        <f>IFERROR(INDEX('Annex 1 LV, HV &amp; UMS charges_B'!$B$14:$B$32,MATCH($A52,'Annex 1 LV, HV &amp; UMS charges_B'!$A$14:$A$297,0)),INDEX('Annex 4 LDNO charges_B'!$B$14:$B$118,MATCH($A52,'Annex 4 LDNO charges_B'!$A$14:$A$118,0)))</f>
        <v>0</v>
      </c>
      <c r="C52" s="171">
        <f>IFERROR(INDEX('Annex 1 LV, HV &amp; UMS charges_B'!$C$14:$C$32,MATCH($A52,'Annex 1 LV, HV &amp; UMS charges_B'!$A$14:$A$297,0)),INDEX('Annex 4 LDNO charges_B'!$C$14:$C$118,MATCH($A52,'Annex 4 LDNO charges_B'!$A$14:$A$118,0)))</f>
        <v>0</v>
      </c>
      <c r="D52" s="46"/>
      <c r="E52" s="46"/>
      <c r="F52" s="250">
        <v>0.16</v>
      </c>
    </row>
    <row r="53" spans="1:6" ht="27.75" customHeight="1" x14ac:dyDescent="0.25">
      <c r="A53" s="172" t="s">
        <v>445</v>
      </c>
      <c r="B53" s="170">
        <f>IFERROR(INDEX('Annex 1 LV, HV &amp; UMS charges_B'!$B$14:$B$32,MATCH($A53,'Annex 1 LV, HV &amp; UMS charges_B'!$A$14:$A$297,0)),INDEX('Annex 4 LDNO charges_B'!$B$14:$B$118,MATCH($A53,'Annex 4 LDNO charges_B'!$A$14:$A$118,0)))</f>
        <v>0</v>
      </c>
      <c r="C53" s="171">
        <f>IFERROR(INDEX('Annex 1 LV, HV &amp; UMS charges_B'!$C$14:$C$32,MATCH($A53,'Annex 1 LV, HV &amp; UMS charges_B'!$A$14:$A$297,0)),INDEX('Annex 4 LDNO charges_B'!$C$14:$C$118,MATCH($A53,'Annex 4 LDNO charges_B'!$A$14:$A$118,0)))</f>
        <v>0</v>
      </c>
      <c r="D53" s="46"/>
      <c r="E53" s="46"/>
      <c r="F53" s="250">
        <v>0.16</v>
      </c>
    </row>
    <row r="54" spans="1:6" ht="27.75" customHeight="1" x14ac:dyDescent="0.25">
      <c r="A54" s="172" t="s">
        <v>446</v>
      </c>
      <c r="B54" s="170">
        <f>IFERROR(INDEX('Annex 1 LV, HV &amp; UMS charges_B'!$B$14:$B$32,MATCH($A54,'Annex 1 LV, HV &amp; UMS charges_B'!$A$14:$A$297,0)),INDEX('Annex 4 LDNO charges_B'!$B$14:$B$118,MATCH($A54,'Annex 4 LDNO charges_B'!$A$14:$A$118,0)))</f>
        <v>0</v>
      </c>
      <c r="C54" s="171">
        <f>IFERROR(INDEX('Annex 1 LV, HV &amp; UMS charges_B'!$C$14:$C$32,MATCH($A54,'Annex 1 LV, HV &amp; UMS charges_B'!$A$14:$A$297,0)),INDEX('Annex 4 LDNO charges_B'!$C$14:$C$118,MATCH($A54,'Annex 4 LDNO charges_B'!$A$14:$A$118,0)))</f>
        <v>0</v>
      </c>
      <c r="D54" s="46"/>
      <c r="E54" s="46"/>
      <c r="F54" s="250">
        <v>0.16</v>
      </c>
    </row>
    <row r="55" spans="1:6" ht="27.75" customHeight="1" x14ac:dyDescent="0.25">
      <c r="A55" s="172" t="s">
        <v>447</v>
      </c>
      <c r="B55" s="170">
        <f>IFERROR(INDEX('Annex 1 LV, HV &amp; UMS charges_B'!$B$14:$B$32,MATCH($A55,'Annex 1 LV, HV &amp; UMS charges_B'!$A$14:$A$297,0)),INDEX('Annex 4 LDNO charges_B'!$B$14:$B$118,MATCH($A55,'Annex 4 LDNO charges_B'!$A$14:$A$118,0)))</f>
        <v>0</v>
      </c>
      <c r="C55" s="171">
        <f>IFERROR(INDEX('Annex 1 LV, HV &amp; UMS charges_B'!$C$14:$C$32,MATCH($A55,'Annex 1 LV, HV &amp; UMS charges_B'!$A$14:$A$297,0)),INDEX('Annex 4 LDNO charges_B'!$C$14:$C$118,MATCH($A55,'Annex 4 LDNO charges_B'!$A$14:$A$118,0)))</f>
        <v>0</v>
      </c>
      <c r="D55" s="46"/>
      <c r="E55" s="46"/>
      <c r="F55" s="250">
        <v>0.16</v>
      </c>
    </row>
    <row r="56" spans="1:6" ht="27.75" customHeight="1" x14ac:dyDescent="0.25">
      <c r="A56" s="172" t="s">
        <v>448</v>
      </c>
      <c r="B56" s="170">
        <f>IFERROR(INDEX('Annex 1 LV, HV &amp; UMS charges_B'!$B$14:$B$32,MATCH($A56,'Annex 1 LV, HV &amp; UMS charges_B'!$A$14:$A$297,0)),INDEX('Annex 4 LDNO charges_B'!$B$14:$B$118,MATCH($A56,'Annex 4 LDNO charges_B'!$A$14:$A$118,0)))</f>
        <v>0</v>
      </c>
      <c r="C56" s="171">
        <f>IFERROR(INDEX('Annex 1 LV, HV &amp; UMS charges_B'!$C$14:$C$32,MATCH($A56,'Annex 1 LV, HV &amp; UMS charges_B'!$A$14:$A$297,0)),INDEX('Annex 4 LDNO charges_B'!$C$14:$C$118,MATCH($A56,'Annex 4 LDNO charges_B'!$A$14:$A$118,0)))</f>
        <v>0</v>
      </c>
      <c r="D56" s="46"/>
      <c r="E56" s="46"/>
      <c r="F56" s="250">
        <v>0.16</v>
      </c>
    </row>
    <row r="57" spans="1:6" ht="27.75" customHeight="1" x14ac:dyDescent="0.25">
      <c r="A57" s="172" t="s">
        <v>455</v>
      </c>
      <c r="B57" s="170">
        <f>IFERROR(INDEX('Annex 1 LV, HV &amp; UMS charges_B'!$B$14:$B$32,MATCH($A57,'Annex 1 LV, HV &amp; UMS charges_B'!$A$14:$A$297,0)),INDEX('Annex 4 LDNO charges_B'!$B$14:$B$118,MATCH($A57,'Annex 4 LDNO charges_B'!$A$14:$A$118,0)))</f>
        <v>0</v>
      </c>
      <c r="C57" s="171" t="str">
        <f>IFERROR(INDEX('Annex 1 LV, HV &amp; UMS charges_B'!$C$14:$C$32,MATCH($A57,'Annex 1 LV, HV &amp; UMS charges_B'!$A$14:$A$297,0)),INDEX('Annex 4 LDNO charges_B'!$C$14:$C$118,MATCH($A57,'Annex 4 LDNO charges_B'!$A$14:$A$118,0)))</f>
        <v>0, 1 or 2</v>
      </c>
      <c r="D57" s="250">
        <v>0.01</v>
      </c>
      <c r="E57" s="250">
        <v>0</v>
      </c>
      <c r="F57" s="250">
        <v>0.16</v>
      </c>
    </row>
    <row r="58" spans="1:6" ht="27.75" customHeight="1" x14ac:dyDescent="0.25">
      <c r="A58" s="172" t="s">
        <v>457</v>
      </c>
      <c r="B58" s="170">
        <f>IFERROR(INDEX('Annex 1 LV, HV &amp; UMS charges_B'!$B$14:$B$32,MATCH($A58,'Annex 1 LV, HV &amp; UMS charges_B'!$A$14:$A$297,0)),INDEX('Annex 4 LDNO charges_B'!$B$14:$B$118,MATCH($A58,'Annex 4 LDNO charges_B'!$A$14:$A$118,0)))</f>
        <v>0</v>
      </c>
      <c r="C58" s="171" t="str">
        <f>IFERROR(INDEX('Annex 1 LV, HV &amp; UMS charges_B'!$C$14:$C$32,MATCH($A58,'Annex 1 LV, HV &amp; UMS charges_B'!$A$14:$A$297,0)),INDEX('Annex 4 LDNO charges_B'!$C$14:$C$118,MATCH($A58,'Annex 4 LDNO charges_B'!$A$14:$A$118,0)))</f>
        <v>0 or 3-8</v>
      </c>
      <c r="D58" s="46"/>
      <c r="E58" s="46"/>
      <c r="F58" s="250">
        <v>0.16</v>
      </c>
    </row>
    <row r="59" spans="1:6" ht="27.75" customHeight="1" x14ac:dyDescent="0.25">
      <c r="A59" s="172" t="s">
        <v>459</v>
      </c>
      <c r="B59" s="170">
        <f>IFERROR(INDEX('Annex 1 LV, HV &amp; UMS charges_B'!$B$14:$B$32,MATCH($A59,'Annex 1 LV, HV &amp; UMS charges_B'!$A$14:$A$297,0)),INDEX('Annex 4 LDNO charges_B'!$B$14:$B$118,MATCH($A59,'Annex 4 LDNO charges_B'!$A$14:$A$118,0)))</f>
        <v>0</v>
      </c>
      <c r="C59" s="171">
        <f>IFERROR(INDEX('Annex 1 LV, HV &amp; UMS charges_B'!$C$14:$C$32,MATCH($A59,'Annex 1 LV, HV &amp; UMS charges_B'!$A$14:$A$297,0)),INDEX('Annex 4 LDNO charges_B'!$C$14:$C$118,MATCH($A59,'Annex 4 LDNO charges_B'!$A$14:$A$118,0)))</f>
        <v>0</v>
      </c>
      <c r="D59" s="46"/>
      <c r="E59" s="46"/>
      <c r="F59" s="250">
        <v>0.16</v>
      </c>
    </row>
    <row r="60" spans="1:6" ht="27.75" customHeight="1" x14ac:dyDescent="0.25">
      <c r="A60" s="172" t="s">
        <v>460</v>
      </c>
      <c r="B60" s="170">
        <f>IFERROR(INDEX('Annex 1 LV, HV &amp; UMS charges_B'!$B$14:$B$32,MATCH($A60,'Annex 1 LV, HV &amp; UMS charges_B'!$A$14:$A$297,0)),INDEX('Annex 4 LDNO charges_B'!$B$14:$B$118,MATCH($A60,'Annex 4 LDNO charges_B'!$A$14:$A$118,0)))</f>
        <v>0</v>
      </c>
      <c r="C60" s="171">
        <f>IFERROR(INDEX('Annex 1 LV, HV &amp; UMS charges_B'!$C$14:$C$32,MATCH($A60,'Annex 1 LV, HV &amp; UMS charges_B'!$A$14:$A$297,0)),INDEX('Annex 4 LDNO charges_B'!$C$14:$C$118,MATCH($A60,'Annex 4 LDNO charges_B'!$A$14:$A$118,0)))</f>
        <v>0</v>
      </c>
      <c r="D60" s="46"/>
      <c r="E60" s="46"/>
      <c r="F60" s="250">
        <v>0.16</v>
      </c>
    </row>
    <row r="61" spans="1:6" ht="27.75" customHeight="1" x14ac:dyDescent="0.25">
      <c r="A61" s="172" t="s">
        <v>461</v>
      </c>
      <c r="B61" s="170">
        <f>IFERROR(INDEX('Annex 1 LV, HV &amp; UMS charges_B'!$B$14:$B$32,MATCH($A61,'Annex 1 LV, HV &amp; UMS charges_B'!$A$14:$A$297,0)),INDEX('Annex 4 LDNO charges_B'!$B$14:$B$118,MATCH($A61,'Annex 4 LDNO charges_B'!$A$14:$A$118,0)))</f>
        <v>0</v>
      </c>
      <c r="C61" s="171">
        <f>IFERROR(INDEX('Annex 1 LV, HV &amp; UMS charges_B'!$C$14:$C$32,MATCH($A61,'Annex 1 LV, HV &amp; UMS charges_B'!$A$14:$A$297,0)),INDEX('Annex 4 LDNO charges_B'!$C$14:$C$118,MATCH($A61,'Annex 4 LDNO charges_B'!$A$14:$A$118,0)))</f>
        <v>0</v>
      </c>
      <c r="D61" s="46"/>
      <c r="E61" s="46"/>
      <c r="F61" s="250">
        <v>0.16</v>
      </c>
    </row>
    <row r="62" spans="1:6" ht="27.75" customHeight="1" x14ac:dyDescent="0.25">
      <c r="A62" s="172" t="s">
        <v>462</v>
      </c>
      <c r="B62" s="170">
        <f>IFERROR(INDEX('Annex 1 LV, HV &amp; UMS charges_B'!$B$14:$B$32,MATCH($A62,'Annex 1 LV, HV &amp; UMS charges_B'!$A$14:$A$297,0)),INDEX('Annex 4 LDNO charges_B'!$B$14:$B$118,MATCH($A62,'Annex 4 LDNO charges_B'!$A$14:$A$118,0)))</f>
        <v>0</v>
      </c>
      <c r="C62" s="171">
        <f>IFERROR(INDEX('Annex 1 LV, HV &amp; UMS charges_B'!$C$14:$C$32,MATCH($A62,'Annex 1 LV, HV &amp; UMS charges_B'!$A$14:$A$297,0)),INDEX('Annex 4 LDNO charges_B'!$C$14:$C$118,MATCH($A62,'Annex 4 LDNO charges_B'!$A$14:$A$118,0)))</f>
        <v>0</v>
      </c>
      <c r="D62" s="46"/>
      <c r="E62" s="46"/>
      <c r="F62" s="250">
        <v>0.16</v>
      </c>
    </row>
    <row r="63" spans="1:6" ht="27.75" customHeight="1" x14ac:dyDescent="0.25">
      <c r="A63" s="172" t="s">
        <v>463</v>
      </c>
      <c r="B63" s="170">
        <f>IFERROR(INDEX('Annex 1 LV, HV &amp; UMS charges_B'!$B$14:$B$32,MATCH($A63,'Annex 1 LV, HV &amp; UMS charges_B'!$A$14:$A$297,0)),INDEX('Annex 4 LDNO charges_B'!$B$14:$B$118,MATCH($A63,'Annex 4 LDNO charges_B'!$A$14:$A$118,0)))</f>
        <v>0</v>
      </c>
      <c r="C63" s="171">
        <f>IFERROR(INDEX('Annex 1 LV, HV &amp; UMS charges_B'!$C$14:$C$32,MATCH($A63,'Annex 1 LV, HV &amp; UMS charges_B'!$A$14:$A$297,0)),INDEX('Annex 4 LDNO charges_B'!$C$14:$C$118,MATCH($A63,'Annex 4 LDNO charges_B'!$A$14:$A$118,0)))</f>
        <v>0</v>
      </c>
      <c r="D63" s="46"/>
      <c r="E63" s="46"/>
      <c r="F63" s="250">
        <v>0.16</v>
      </c>
    </row>
    <row r="64" spans="1:6" ht="27.75" customHeight="1" x14ac:dyDescent="0.25">
      <c r="A64" s="172" t="s">
        <v>464</v>
      </c>
      <c r="B64" s="170">
        <f>IFERROR(INDEX('Annex 1 LV, HV &amp; UMS charges_B'!$B$14:$B$32,MATCH($A64,'Annex 1 LV, HV &amp; UMS charges_B'!$A$14:$A$297,0)),INDEX('Annex 4 LDNO charges_B'!$B$14:$B$118,MATCH($A64,'Annex 4 LDNO charges_B'!$A$14:$A$118,0)))</f>
        <v>0</v>
      </c>
      <c r="C64" s="171">
        <f>IFERROR(INDEX('Annex 1 LV, HV &amp; UMS charges_B'!$C$14:$C$32,MATCH($A64,'Annex 1 LV, HV &amp; UMS charges_B'!$A$14:$A$297,0)),INDEX('Annex 4 LDNO charges_B'!$C$14:$C$118,MATCH($A64,'Annex 4 LDNO charges_B'!$A$14:$A$118,0)))</f>
        <v>0</v>
      </c>
      <c r="D64" s="46"/>
      <c r="E64" s="46"/>
      <c r="F64" s="250">
        <v>0.16</v>
      </c>
    </row>
    <row r="65" spans="1:1" ht="27.75" customHeight="1" x14ac:dyDescent="0.25">
      <c r="A65" s="2" t="s">
        <v>601</v>
      </c>
    </row>
    <row r="66" spans="1:1" ht="27.75" customHeight="1" x14ac:dyDescent="0.25">
      <c r="A66" s="2" t="s">
        <v>602</v>
      </c>
    </row>
    <row r="67" spans="1:1" ht="27.75" customHeight="1" x14ac:dyDescent="0.25">
      <c r="A67" s="2" t="s">
        <v>603</v>
      </c>
    </row>
  </sheetData>
  <mergeCells count="2">
    <mergeCell ref="B1:C1"/>
    <mergeCell ref="A2:F2"/>
  </mergeCells>
  <hyperlinks>
    <hyperlink ref="A1" location="Overview!A1" display="Back to Overview" xr:uid="{00000000-0004-0000-2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Annex 7b &amp;"Arial,Regular"- Schedule of Charges to recover Excess Supplier of Last Resort pass-through costs</oddHeader>
    <oddFooter>&amp;R&amp;P of &amp;N</oddFooter>
  </headerFooter>
  <ignoredErrors>
    <ignoredError sqref="B5:C64"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F67"/>
  <sheetViews>
    <sheetView zoomScale="70" zoomScaleNormal="70" zoomScaleSheetLayoutView="100" workbookViewId="0">
      <selection activeCell="G2" sqref="G2"/>
    </sheetView>
  </sheetViews>
  <sheetFormatPr defaultColWidth="9.1796875" defaultRowHeight="27.75" customHeight="1" x14ac:dyDescent="0.25"/>
  <cols>
    <col min="1" max="1" width="49" style="2" bestFit="1" customWidth="1"/>
    <col min="2" max="2" width="24.7265625" style="3" customWidth="1"/>
    <col min="3" max="3" width="12.7265625" style="2" customWidth="1"/>
    <col min="4" max="6" width="17.54296875" style="3" customWidth="1"/>
    <col min="7" max="16384" width="9.1796875" style="2"/>
  </cols>
  <sheetData>
    <row r="1" spans="1:6" ht="27.75" customHeight="1" x14ac:dyDescent="0.25">
      <c r="A1" s="51" t="s">
        <v>34</v>
      </c>
      <c r="B1" s="420"/>
      <c r="C1" s="420"/>
      <c r="D1" s="182"/>
      <c r="E1" s="182"/>
      <c r="F1" s="182"/>
    </row>
    <row r="2" spans="1:6" ht="35.15" customHeight="1" x14ac:dyDescent="0.25">
      <c r="A2" s="370" t="str">
        <f>Overview!B4&amp; " - Effective from "&amp;Overview!D4&amp;" - "&amp;Overview!E4&amp;" Supplier of Last Resort and Eligible Bad Debt Pass-Through Costs in UKPN LPN Area (GSP Group _C)"</f>
        <v>Southern Electric Power Distribution plc - Effective from 1 April 2021 - Final Supplier of Last Resort and Eligible Bad Debt Pass-Through Costs in UKPN LPN Area (GSP Group _C)</v>
      </c>
      <c r="B2" s="371"/>
      <c r="C2" s="371"/>
      <c r="D2" s="371"/>
      <c r="E2" s="371"/>
      <c r="F2" s="372"/>
    </row>
    <row r="3" spans="1:6" s="84" customFormat="1" ht="21" customHeight="1" x14ac:dyDescent="0.25">
      <c r="A3" s="183"/>
      <c r="B3" s="183"/>
      <c r="C3" s="183"/>
      <c r="D3" s="183"/>
      <c r="E3" s="183"/>
      <c r="F3" s="183"/>
    </row>
    <row r="4" spans="1:6" ht="78.75" customHeight="1" x14ac:dyDescent="0.25">
      <c r="A4" s="26" t="s">
        <v>54</v>
      </c>
      <c r="B4" s="308" t="s">
        <v>597</v>
      </c>
      <c r="C4" s="308" t="s">
        <v>56</v>
      </c>
      <c r="D4" s="308" t="s">
        <v>598</v>
      </c>
      <c r="E4" s="308" t="s">
        <v>599</v>
      </c>
      <c r="F4" s="308" t="s">
        <v>600</v>
      </c>
    </row>
    <row r="5" spans="1:6" ht="42" x14ac:dyDescent="0.25">
      <c r="A5" s="17" t="s">
        <v>65</v>
      </c>
      <c r="B5" s="170" t="str">
        <f>IFERROR(INDEX('Annex 1 LV, HV &amp; UMS charges_C'!$B$14:$B$32,MATCH($A5,'Annex 1 LV, HV &amp; UMS charges_C'!$A$14:$A$297,0)),INDEX('Annex 4 LDNO charges_C'!$B$14:$B$118,MATCH($A5,'Annex 4 LDNO charges_C'!$A$14:$A$118,0)))</f>
        <v>171, 191-192, 221-222, 321-322, 417-418, 506, 508</v>
      </c>
      <c r="C5" s="171" t="str">
        <f>IFERROR(INDEX('Annex 1 LV, HV &amp; UMS charges_C'!$C$14:$C$32,MATCH($A5,'Annex 1 LV, HV &amp; UMS charges_C'!$A$14:$A$297,0)),INDEX('Annex 4 LDNO charges_C'!$C$14:$C$118,MATCH($A5,'Annex 4 LDNO charges_C'!$A$14:$A$118,0)))</f>
        <v>1, 2 or 0</v>
      </c>
      <c r="D5" s="250">
        <v>0.01</v>
      </c>
      <c r="E5" s="41"/>
      <c r="F5" s="250">
        <v>0.14000000000000001</v>
      </c>
    </row>
    <row r="6" spans="1:6" ht="84" x14ac:dyDescent="0.25">
      <c r="A6" s="17" t="s">
        <v>69</v>
      </c>
      <c r="B6" s="170" t="str">
        <f>IFERROR(INDEX('Annex 1 LV, HV &amp; UMS charges_C'!$B$14:$B$32,MATCH($A6,'Annex 1 LV, HV &amp; UMS charges_C'!$A$14:$A$297,0)),INDEX('Annex 4 LDNO charges_C'!$B$14:$B$118,MATCH($A6,'Annex 4 LDNO charges_C'!$A$14:$A$118,0)))</f>
        <v>172, 193-194, 196, 223-225, 229,  323-325, 329, 419-421, 507, 509, C01, C05-C14, C20-C24, C30-C44, C50-C54, C60-C74, C80-C99, R20-R39</v>
      </c>
      <c r="C6" s="171" t="str">
        <f>IFERROR(INDEX('Annex 1 LV, HV &amp; UMS charges_C'!$C$14:$C$32,MATCH($A6,'Annex 1 LV, HV &amp; UMS charges_C'!$A$14:$A$297,0)),INDEX('Annex 4 LDNO charges_C'!$C$14:$C$118,MATCH($A6,'Annex 4 LDNO charges_C'!$A$14:$A$118,0)))</f>
        <v>3-8 or 0</v>
      </c>
      <c r="D6" s="46"/>
      <c r="E6" s="46"/>
      <c r="F6" s="250">
        <v>0.14000000000000001</v>
      </c>
    </row>
    <row r="7" spans="1:6" ht="28.5" customHeight="1" x14ac:dyDescent="0.25">
      <c r="A7" s="17" t="s">
        <v>73</v>
      </c>
      <c r="B7" s="170" t="str">
        <f>IFERROR(INDEX('Annex 1 LV, HV &amp; UMS charges_C'!$B$14:$B$32,MATCH($A7,'Annex 1 LV, HV &amp; UMS charges_C'!$A$14:$A$297,0)),INDEX('Annex 4 LDNO charges_C'!$B$14:$B$118,MATCH($A7,'Annex 4 LDNO charges_C'!$A$14:$A$118,0)))</f>
        <v>195, 220, 320, 422, C16-C19, C26-C29, C56-C59, R01-R04</v>
      </c>
      <c r="C7" s="171">
        <f>IFERROR(INDEX('Annex 1 LV, HV &amp; UMS charges_C'!$C$14:$C$32,MATCH($A7,'Annex 1 LV, HV &amp; UMS charges_C'!$A$14:$A$297,0)),INDEX('Annex 4 LDNO charges_C'!$C$14:$C$118,MATCH($A7,'Annex 4 LDNO charges_C'!$A$14:$A$118,0)))</f>
        <v>0</v>
      </c>
      <c r="D7" s="46"/>
      <c r="E7" s="46"/>
      <c r="F7" s="250">
        <v>0.14000000000000001</v>
      </c>
    </row>
    <row r="8" spans="1:6" ht="27.75" customHeight="1" x14ac:dyDescent="0.25">
      <c r="A8" s="17" t="s">
        <v>75</v>
      </c>
      <c r="B8" s="170" t="str">
        <f>IFERROR(INDEX('Annex 1 LV, HV &amp; UMS charges_C'!$B$14:$B$32,MATCH($A8,'Annex 1 LV, HV &amp; UMS charges_C'!$A$14:$A$297,0)),INDEX('Annex 4 LDNO charges_C'!$B$14:$B$118,MATCH($A8,'Annex 4 LDNO charges_C'!$A$14:$A$118,0)))</f>
        <v>441, 454, R11-R14, R16-R19</v>
      </c>
      <c r="C8" s="171">
        <f>IFERROR(INDEX('Annex 1 LV, HV &amp; UMS charges_C'!$C$14:$C$32,MATCH($A8,'Annex 1 LV, HV &amp; UMS charges_C'!$A$14:$A$297,0)),INDEX('Annex 4 LDNO charges_C'!$C$14:$C$118,MATCH($A8,'Annex 4 LDNO charges_C'!$A$14:$A$118,0)))</f>
        <v>0</v>
      </c>
      <c r="D8" s="46"/>
      <c r="E8" s="46"/>
      <c r="F8" s="250">
        <v>0.14000000000000001</v>
      </c>
    </row>
    <row r="9" spans="1:6" ht="27.75" customHeight="1" x14ac:dyDescent="0.25">
      <c r="A9" s="17" t="s">
        <v>77</v>
      </c>
      <c r="B9" s="170" t="str">
        <f>IFERROR(INDEX('Annex 1 LV, HV &amp; UMS charges_C'!$B$14:$B$32,MATCH($A9,'Annex 1 LV, HV &amp; UMS charges_C'!$A$14:$A$297,0)),INDEX('Annex 4 LDNO charges_C'!$B$14:$B$118,MATCH($A9,'Annex 4 LDNO charges_C'!$A$14:$A$118,0)))</f>
        <v>226, 326, 423, C46-C49, C76-C79, R06-R09</v>
      </c>
      <c r="C9" s="171">
        <f>IFERROR(INDEX('Annex 1 LV, HV &amp; UMS charges_C'!$C$14:$C$32,MATCH($A9,'Annex 1 LV, HV &amp; UMS charges_C'!$A$14:$A$297,0)),INDEX('Annex 4 LDNO charges_C'!$C$14:$C$118,MATCH($A9,'Annex 4 LDNO charges_C'!$A$14:$A$118,0)))</f>
        <v>0</v>
      </c>
      <c r="D9" s="46"/>
      <c r="E9" s="46"/>
      <c r="F9" s="250">
        <v>0.14000000000000001</v>
      </c>
    </row>
    <row r="10" spans="1:6" ht="27.75" customHeight="1" x14ac:dyDescent="0.25">
      <c r="A10" s="17" t="s">
        <v>78</v>
      </c>
      <c r="B10" s="170" t="str">
        <f>IFERROR(INDEX('Annex 1 LV, HV &amp; UMS charges_C'!$B$14:$B$32,MATCH($A10,'Annex 1 LV, HV &amp; UMS charges_C'!$A$14:$A$297,0)),INDEX('Annex 4 LDNO charges_C'!$B$14:$B$118,MATCH($A10,'Annex 4 LDNO charges_C'!$A$14:$A$118,0)))</f>
        <v>C15, C25, C55, R00</v>
      </c>
      <c r="C10" s="171">
        <f>IFERROR(INDEX('Annex 1 LV, HV &amp; UMS charges_C'!$C$14:$C$32,MATCH($A10,'Annex 1 LV, HV &amp; UMS charges_C'!$A$14:$A$297,0)),INDEX('Annex 4 LDNO charges_C'!$C$14:$C$118,MATCH($A10,'Annex 4 LDNO charges_C'!$A$14:$A$118,0)))</f>
        <v>0</v>
      </c>
      <c r="D10" s="46"/>
      <c r="E10" s="46"/>
      <c r="F10" s="250">
        <v>0.14000000000000001</v>
      </c>
    </row>
    <row r="11" spans="1:6" ht="27.75" customHeight="1" x14ac:dyDescent="0.25">
      <c r="A11" s="17" t="s">
        <v>80</v>
      </c>
      <c r="B11" s="170" t="str">
        <f>IFERROR(INDEX('Annex 1 LV, HV &amp; UMS charges_C'!$B$14:$B$32,MATCH($A11,'Annex 1 LV, HV &amp; UMS charges_C'!$A$14:$A$297,0)),INDEX('Annex 4 LDNO charges_C'!$B$14:$B$118,MATCH($A11,'Annex 4 LDNO charges_C'!$A$14:$A$118,0)))</f>
        <v>R10, R15</v>
      </c>
      <c r="C11" s="171">
        <f>IFERROR(INDEX('Annex 1 LV, HV &amp; UMS charges_C'!$C$14:$C$32,MATCH($A11,'Annex 1 LV, HV &amp; UMS charges_C'!$A$14:$A$297,0)),INDEX('Annex 4 LDNO charges_C'!$C$14:$C$118,MATCH($A11,'Annex 4 LDNO charges_C'!$A$14:$A$118,0)))</f>
        <v>0</v>
      </c>
      <c r="D11" s="46"/>
      <c r="E11" s="46"/>
      <c r="F11" s="250">
        <v>0.14000000000000001</v>
      </c>
    </row>
    <row r="12" spans="1:6" ht="27.75" customHeight="1" x14ac:dyDescent="0.25">
      <c r="A12" s="17" t="s">
        <v>82</v>
      </c>
      <c r="B12" s="170" t="str">
        <f>IFERROR(INDEX('Annex 1 LV, HV &amp; UMS charges_C'!$B$14:$B$32,MATCH($A12,'Annex 1 LV, HV &amp; UMS charges_C'!$A$14:$A$297,0)),INDEX('Annex 4 LDNO charges_C'!$B$14:$B$118,MATCH($A12,'Annex 4 LDNO charges_C'!$A$14:$A$118,0)))</f>
        <v>C45, C75, R05</v>
      </c>
      <c r="C12" s="171">
        <f>IFERROR(INDEX('Annex 1 LV, HV &amp; UMS charges_C'!$C$14:$C$32,MATCH($A12,'Annex 1 LV, HV &amp; UMS charges_C'!$A$14:$A$297,0)),INDEX('Annex 4 LDNO charges_C'!$C$14:$C$118,MATCH($A12,'Annex 4 LDNO charges_C'!$A$14:$A$118,0)))</f>
        <v>0</v>
      </c>
      <c r="D12" s="46"/>
      <c r="E12" s="46"/>
      <c r="F12" s="250">
        <v>0.14000000000000001</v>
      </c>
    </row>
    <row r="13" spans="1:6" ht="27.75" customHeight="1" x14ac:dyDescent="0.25">
      <c r="A13" s="172" t="s">
        <v>366</v>
      </c>
      <c r="B13" s="170">
        <f>IFERROR(INDEX('Annex 1 LV, HV &amp; UMS charges_C'!$B$14:$B$32,MATCH($A13,'Annex 1 LV, HV &amp; UMS charges_C'!$A$14:$A$297,0)),INDEX('Annex 4 LDNO charges_C'!$B$14:$B$118,MATCH($A13,'Annex 4 LDNO charges_C'!$A$14:$A$118,0)))</f>
        <v>0</v>
      </c>
      <c r="C13" s="171" t="str">
        <f>IFERROR(INDEX('Annex 1 LV, HV &amp; UMS charges_C'!$C$14:$C$32,MATCH($A13,'Annex 1 LV, HV &amp; UMS charges_C'!$A$14:$A$297,0)),INDEX('Annex 4 LDNO charges_C'!$C$14:$C$118,MATCH($A13,'Annex 4 LDNO charges_C'!$A$14:$A$118,0)))</f>
        <v>1, 2 or 0</v>
      </c>
      <c r="D13" s="250">
        <v>0.01</v>
      </c>
      <c r="E13" s="41"/>
      <c r="F13" s="250">
        <v>0.14000000000000001</v>
      </c>
    </row>
    <row r="14" spans="1:6" ht="27.75" customHeight="1" x14ac:dyDescent="0.25">
      <c r="A14" s="172" t="s">
        <v>368</v>
      </c>
      <c r="B14" s="170">
        <f>IFERROR(INDEX('Annex 1 LV, HV &amp; UMS charges_C'!$B$14:$B$32,MATCH($A14,'Annex 1 LV, HV &amp; UMS charges_C'!$A$14:$A$297,0)),INDEX('Annex 4 LDNO charges_C'!$B$14:$B$118,MATCH($A14,'Annex 4 LDNO charges_C'!$A$14:$A$118,0)))</f>
        <v>0</v>
      </c>
      <c r="C14" s="171" t="str">
        <f>IFERROR(INDEX('Annex 1 LV, HV &amp; UMS charges_C'!$C$14:$C$32,MATCH($A14,'Annex 1 LV, HV &amp; UMS charges_C'!$A$14:$A$297,0)),INDEX('Annex 4 LDNO charges_C'!$C$14:$C$118,MATCH($A14,'Annex 4 LDNO charges_C'!$A$14:$A$118,0)))</f>
        <v>3-8 or 0</v>
      </c>
      <c r="D14" s="46"/>
      <c r="E14" s="46"/>
      <c r="F14" s="250">
        <v>0.14000000000000001</v>
      </c>
    </row>
    <row r="15" spans="1:6" ht="27.75" customHeight="1" x14ac:dyDescent="0.25">
      <c r="A15" s="172" t="s">
        <v>370</v>
      </c>
      <c r="B15" s="170">
        <f>IFERROR(INDEX('Annex 1 LV, HV &amp; UMS charges_C'!$B$14:$B$32,MATCH($A15,'Annex 1 LV, HV &amp; UMS charges_C'!$A$14:$A$297,0)),INDEX('Annex 4 LDNO charges_C'!$B$14:$B$118,MATCH($A15,'Annex 4 LDNO charges_C'!$A$14:$A$118,0)))</f>
        <v>0</v>
      </c>
      <c r="C15" s="171">
        <f>IFERROR(INDEX('Annex 1 LV, HV &amp; UMS charges_C'!$C$14:$C$32,MATCH($A15,'Annex 1 LV, HV &amp; UMS charges_C'!$A$14:$A$297,0)),INDEX('Annex 4 LDNO charges_C'!$C$14:$C$118,MATCH($A15,'Annex 4 LDNO charges_C'!$A$14:$A$118,0)))</f>
        <v>0</v>
      </c>
      <c r="D15" s="46"/>
      <c r="E15" s="46"/>
      <c r="F15" s="250">
        <v>0.14000000000000001</v>
      </c>
    </row>
    <row r="16" spans="1:6" ht="27.75" customHeight="1" x14ac:dyDescent="0.25">
      <c r="A16" s="172" t="s">
        <v>371</v>
      </c>
      <c r="B16" s="170">
        <f>IFERROR(INDEX('Annex 1 LV, HV &amp; UMS charges_C'!$B$14:$B$32,MATCH($A16,'Annex 1 LV, HV &amp; UMS charges_C'!$A$14:$A$297,0)),INDEX('Annex 4 LDNO charges_C'!$B$14:$B$118,MATCH($A16,'Annex 4 LDNO charges_C'!$A$14:$A$118,0)))</f>
        <v>0</v>
      </c>
      <c r="C16" s="171">
        <f>IFERROR(INDEX('Annex 1 LV, HV &amp; UMS charges_C'!$C$14:$C$32,MATCH($A16,'Annex 1 LV, HV &amp; UMS charges_C'!$A$14:$A$297,0)),INDEX('Annex 4 LDNO charges_C'!$C$14:$C$118,MATCH($A16,'Annex 4 LDNO charges_C'!$A$14:$A$118,0)))</f>
        <v>0</v>
      </c>
      <c r="D16" s="46"/>
      <c r="E16" s="46"/>
      <c r="F16" s="250">
        <v>0.14000000000000001</v>
      </c>
    </row>
    <row r="17" spans="1:6" ht="27.75" customHeight="1" x14ac:dyDescent="0.25">
      <c r="A17" s="176" t="s">
        <v>375</v>
      </c>
      <c r="B17" s="170">
        <f>IFERROR(INDEX('Annex 1 LV, HV &amp; UMS charges_C'!$B$14:$B$32,MATCH($A17,'Annex 1 LV, HV &amp; UMS charges_C'!$A$14:$A$297,0)),INDEX('Annex 4 LDNO charges_C'!$B$14:$B$118,MATCH($A17,'Annex 4 LDNO charges_C'!$A$14:$A$118,0)))</f>
        <v>0</v>
      </c>
      <c r="C17" s="171" t="str">
        <f>IFERROR(INDEX('Annex 1 LV, HV &amp; UMS charges_C'!$C$14:$C$32,MATCH($A17,'Annex 1 LV, HV &amp; UMS charges_C'!$A$14:$A$297,0)),INDEX('Annex 4 LDNO charges_C'!$C$14:$C$118,MATCH($A17,'Annex 4 LDNO charges_C'!$A$14:$A$118,0)))</f>
        <v>1, 2 or 0</v>
      </c>
      <c r="D17" s="250">
        <v>0.01</v>
      </c>
      <c r="E17" s="41"/>
      <c r="F17" s="250">
        <v>0.14000000000000001</v>
      </c>
    </row>
    <row r="18" spans="1:6" ht="27.75" customHeight="1" x14ac:dyDescent="0.25">
      <c r="A18" s="176" t="s">
        <v>377</v>
      </c>
      <c r="B18" s="170">
        <f>IFERROR(INDEX('Annex 1 LV, HV &amp; UMS charges_C'!$B$14:$B$32,MATCH($A18,'Annex 1 LV, HV &amp; UMS charges_C'!$A$14:$A$297,0)),INDEX('Annex 4 LDNO charges_C'!$B$14:$B$118,MATCH($A18,'Annex 4 LDNO charges_C'!$A$14:$A$118,0)))</f>
        <v>0</v>
      </c>
      <c r="C18" s="171" t="str">
        <f>IFERROR(INDEX('Annex 1 LV, HV &amp; UMS charges_C'!$C$14:$C$32,MATCH($A18,'Annex 1 LV, HV &amp; UMS charges_C'!$A$14:$A$297,0)),INDEX('Annex 4 LDNO charges_C'!$C$14:$C$118,MATCH($A18,'Annex 4 LDNO charges_C'!$A$14:$A$118,0)))</f>
        <v>3-8 or 0</v>
      </c>
      <c r="D18" s="46"/>
      <c r="E18" s="46"/>
      <c r="F18" s="250">
        <v>0.14000000000000001</v>
      </c>
    </row>
    <row r="19" spans="1:6" ht="27.75" customHeight="1" x14ac:dyDescent="0.25">
      <c r="A19" s="176" t="s">
        <v>379</v>
      </c>
      <c r="B19" s="170">
        <f>IFERROR(INDEX('Annex 1 LV, HV &amp; UMS charges_C'!$B$14:$B$32,MATCH($A19,'Annex 1 LV, HV &amp; UMS charges_C'!$A$14:$A$297,0)),INDEX('Annex 4 LDNO charges_C'!$B$14:$B$118,MATCH($A19,'Annex 4 LDNO charges_C'!$A$14:$A$118,0)))</f>
        <v>0</v>
      </c>
      <c r="C19" s="171">
        <f>IFERROR(INDEX('Annex 1 LV, HV &amp; UMS charges_C'!$C$14:$C$32,MATCH($A19,'Annex 1 LV, HV &amp; UMS charges_C'!$A$14:$A$297,0)),INDEX('Annex 4 LDNO charges_C'!$C$14:$C$118,MATCH($A19,'Annex 4 LDNO charges_C'!$A$14:$A$118,0)))</f>
        <v>0</v>
      </c>
      <c r="D19" s="46"/>
      <c r="E19" s="46"/>
      <c r="F19" s="250">
        <v>0.14000000000000001</v>
      </c>
    </row>
    <row r="20" spans="1:6" ht="27.75" customHeight="1" x14ac:dyDescent="0.25">
      <c r="A20" s="176" t="s">
        <v>380</v>
      </c>
      <c r="B20" s="170">
        <f>IFERROR(INDEX('Annex 1 LV, HV &amp; UMS charges_C'!$B$14:$B$32,MATCH($A20,'Annex 1 LV, HV &amp; UMS charges_C'!$A$14:$A$297,0)),INDEX('Annex 4 LDNO charges_C'!$B$14:$B$118,MATCH($A20,'Annex 4 LDNO charges_C'!$A$14:$A$118,0)))</f>
        <v>0</v>
      </c>
      <c r="C20" s="171">
        <f>IFERROR(INDEX('Annex 1 LV, HV &amp; UMS charges_C'!$C$14:$C$32,MATCH($A20,'Annex 1 LV, HV &amp; UMS charges_C'!$A$14:$A$297,0)),INDEX('Annex 4 LDNO charges_C'!$C$14:$C$118,MATCH($A20,'Annex 4 LDNO charges_C'!$A$14:$A$118,0)))</f>
        <v>0</v>
      </c>
      <c r="D20" s="46"/>
      <c r="E20" s="46"/>
      <c r="F20" s="250">
        <v>0.14000000000000001</v>
      </c>
    </row>
    <row r="21" spans="1:6" ht="27.75" customHeight="1" x14ac:dyDescent="0.25">
      <c r="A21" s="176" t="s">
        <v>381</v>
      </c>
      <c r="B21" s="170">
        <f>IFERROR(INDEX('Annex 1 LV, HV &amp; UMS charges_C'!$B$14:$B$32,MATCH($A21,'Annex 1 LV, HV &amp; UMS charges_C'!$A$14:$A$297,0)),INDEX('Annex 4 LDNO charges_C'!$B$14:$B$118,MATCH($A21,'Annex 4 LDNO charges_C'!$A$14:$A$118,0)))</f>
        <v>0</v>
      </c>
      <c r="C21" s="171">
        <f>IFERROR(INDEX('Annex 1 LV, HV &amp; UMS charges_C'!$C$14:$C$32,MATCH($A21,'Annex 1 LV, HV &amp; UMS charges_C'!$A$14:$A$297,0)),INDEX('Annex 4 LDNO charges_C'!$C$14:$C$118,MATCH($A21,'Annex 4 LDNO charges_C'!$A$14:$A$118,0)))</f>
        <v>0</v>
      </c>
      <c r="D21" s="46"/>
      <c r="E21" s="46"/>
      <c r="F21" s="250">
        <v>0.14000000000000001</v>
      </c>
    </row>
    <row r="22" spans="1:6" ht="27.75" customHeight="1" x14ac:dyDescent="0.25">
      <c r="A22" s="176" t="s">
        <v>382</v>
      </c>
      <c r="B22" s="170">
        <f>IFERROR(INDEX('Annex 1 LV, HV &amp; UMS charges_C'!$B$14:$B$32,MATCH($A22,'Annex 1 LV, HV &amp; UMS charges_C'!$A$14:$A$297,0)),INDEX('Annex 4 LDNO charges_C'!$B$14:$B$118,MATCH($A22,'Annex 4 LDNO charges_C'!$A$14:$A$118,0)))</f>
        <v>0</v>
      </c>
      <c r="C22" s="171">
        <f>IFERROR(INDEX('Annex 1 LV, HV &amp; UMS charges_C'!$C$14:$C$32,MATCH($A22,'Annex 1 LV, HV &amp; UMS charges_C'!$A$14:$A$297,0)),INDEX('Annex 4 LDNO charges_C'!$C$14:$C$118,MATCH($A22,'Annex 4 LDNO charges_C'!$A$14:$A$118,0)))</f>
        <v>0</v>
      </c>
      <c r="D22" s="46"/>
      <c r="E22" s="46"/>
      <c r="F22" s="250">
        <v>0.14000000000000001</v>
      </c>
    </row>
    <row r="23" spans="1:6" ht="27.75" customHeight="1" x14ac:dyDescent="0.25">
      <c r="A23" s="176" t="s">
        <v>383</v>
      </c>
      <c r="B23" s="170">
        <f>IFERROR(INDEX('Annex 1 LV, HV &amp; UMS charges_C'!$B$14:$B$32,MATCH($A23,'Annex 1 LV, HV &amp; UMS charges_C'!$A$14:$A$297,0)),INDEX('Annex 4 LDNO charges_C'!$B$14:$B$118,MATCH($A23,'Annex 4 LDNO charges_C'!$A$14:$A$118,0)))</f>
        <v>0</v>
      </c>
      <c r="C23" s="171">
        <f>IFERROR(INDEX('Annex 1 LV, HV &amp; UMS charges_C'!$C$14:$C$32,MATCH($A23,'Annex 1 LV, HV &amp; UMS charges_C'!$A$14:$A$297,0)),INDEX('Annex 4 LDNO charges_C'!$C$14:$C$118,MATCH($A23,'Annex 4 LDNO charges_C'!$A$14:$A$118,0)))</f>
        <v>0</v>
      </c>
      <c r="D23" s="46"/>
      <c r="E23" s="46"/>
      <c r="F23" s="250">
        <v>0.14000000000000001</v>
      </c>
    </row>
    <row r="24" spans="1:6" ht="27.75" customHeight="1" x14ac:dyDescent="0.25">
      <c r="A24" s="176" t="s">
        <v>384</v>
      </c>
      <c r="B24" s="170">
        <f>IFERROR(INDEX('Annex 1 LV, HV &amp; UMS charges_C'!$B$14:$B$32,MATCH($A24,'Annex 1 LV, HV &amp; UMS charges_C'!$A$14:$A$297,0)),INDEX('Annex 4 LDNO charges_C'!$B$14:$B$118,MATCH($A24,'Annex 4 LDNO charges_C'!$A$14:$A$118,0)))</f>
        <v>0</v>
      </c>
      <c r="C24" s="171">
        <f>IFERROR(INDEX('Annex 1 LV, HV &amp; UMS charges_C'!$C$14:$C$32,MATCH($A24,'Annex 1 LV, HV &amp; UMS charges_C'!$A$14:$A$297,0)),INDEX('Annex 4 LDNO charges_C'!$C$14:$C$118,MATCH($A24,'Annex 4 LDNO charges_C'!$A$14:$A$118,0)))</f>
        <v>0</v>
      </c>
      <c r="D24" s="46"/>
      <c r="E24" s="46"/>
      <c r="F24" s="250">
        <v>0.14000000000000001</v>
      </c>
    </row>
    <row r="25" spans="1:6" ht="27.75" customHeight="1" x14ac:dyDescent="0.25">
      <c r="A25" s="172" t="s">
        <v>391</v>
      </c>
      <c r="B25" s="170">
        <f>IFERROR(INDEX('Annex 1 LV, HV &amp; UMS charges_C'!$B$14:$B$32,MATCH($A25,'Annex 1 LV, HV &amp; UMS charges_C'!$A$14:$A$297,0)),INDEX('Annex 4 LDNO charges_C'!$B$14:$B$118,MATCH($A25,'Annex 4 LDNO charges_C'!$A$14:$A$118,0)))</f>
        <v>0</v>
      </c>
      <c r="C25" s="171" t="str">
        <f>IFERROR(INDEX('Annex 1 LV, HV &amp; UMS charges_C'!$C$14:$C$32,MATCH($A25,'Annex 1 LV, HV &amp; UMS charges_C'!$A$14:$A$297,0)),INDEX('Annex 4 LDNO charges_C'!$C$14:$C$118,MATCH($A25,'Annex 4 LDNO charges_C'!$A$14:$A$118,0)))</f>
        <v>1, 2 or 0</v>
      </c>
      <c r="D25" s="250">
        <v>0.01</v>
      </c>
      <c r="E25" s="41"/>
      <c r="F25" s="250">
        <v>0.14000000000000001</v>
      </c>
    </row>
    <row r="26" spans="1:6" ht="27.75" customHeight="1" x14ac:dyDescent="0.25">
      <c r="A26" s="172" t="s">
        <v>393</v>
      </c>
      <c r="B26" s="170">
        <f>IFERROR(INDEX('Annex 1 LV, HV &amp; UMS charges_C'!$B$14:$B$32,MATCH($A26,'Annex 1 LV, HV &amp; UMS charges_C'!$A$14:$A$297,0)),INDEX('Annex 4 LDNO charges_C'!$B$14:$B$118,MATCH($A26,'Annex 4 LDNO charges_C'!$A$14:$A$118,0)))</f>
        <v>0</v>
      </c>
      <c r="C26" s="171" t="str">
        <f>IFERROR(INDEX('Annex 1 LV, HV &amp; UMS charges_C'!$C$14:$C$32,MATCH($A26,'Annex 1 LV, HV &amp; UMS charges_C'!$A$14:$A$297,0)),INDEX('Annex 4 LDNO charges_C'!$C$14:$C$118,MATCH($A26,'Annex 4 LDNO charges_C'!$A$14:$A$118,0)))</f>
        <v>3-8 or 0</v>
      </c>
      <c r="D26" s="46"/>
      <c r="E26" s="46"/>
      <c r="F26" s="250">
        <v>0.14000000000000001</v>
      </c>
    </row>
    <row r="27" spans="1:6" ht="27.75" customHeight="1" x14ac:dyDescent="0.25">
      <c r="A27" s="172" t="s">
        <v>395</v>
      </c>
      <c r="B27" s="170">
        <f>IFERROR(INDEX('Annex 1 LV, HV &amp; UMS charges_C'!$B$14:$B$32,MATCH($A27,'Annex 1 LV, HV &amp; UMS charges_C'!$A$14:$A$297,0)),INDEX('Annex 4 LDNO charges_C'!$B$14:$B$118,MATCH($A27,'Annex 4 LDNO charges_C'!$A$14:$A$118,0)))</f>
        <v>0</v>
      </c>
      <c r="C27" s="171">
        <f>IFERROR(INDEX('Annex 1 LV, HV &amp; UMS charges_C'!$C$14:$C$32,MATCH($A27,'Annex 1 LV, HV &amp; UMS charges_C'!$A$14:$A$297,0)),INDEX('Annex 4 LDNO charges_C'!$C$14:$C$118,MATCH($A27,'Annex 4 LDNO charges_C'!$A$14:$A$118,0)))</f>
        <v>0</v>
      </c>
      <c r="D27" s="46"/>
      <c r="E27" s="46"/>
      <c r="F27" s="250">
        <v>0.14000000000000001</v>
      </c>
    </row>
    <row r="28" spans="1:6" ht="27.75" customHeight="1" x14ac:dyDescent="0.25">
      <c r="A28" s="172" t="s">
        <v>396</v>
      </c>
      <c r="B28" s="170">
        <f>IFERROR(INDEX('Annex 1 LV, HV &amp; UMS charges_C'!$B$14:$B$32,MATCH($A28,'Annex 1 LV, HV &amp; UMS charges_C'!$A$14:$A$297,0)),INDEX('Annex 4 LDNO charges_C'!$B$14:$B$118,MATCH($A28,'Annex 4 LDNO charges_C'!$A$14:$A$118,0)))</f>
        <v>0</v>
      </c>
      <c r="C28" s="171">
        <f>IFERROR(INDEX('Annex 1 LV, HV &amp; UMS charges_C'!$C$14:$C$32,MATCH($A28,'Annex 1 LV, HV &amp; UMS charges_C'!$A$14:$A$297,0)),INDEX('Annex 4 LDNO charges_C'!$C$14:$C$118,MATCH($A28,'Annex 4 LDNO charges_C'!$A$14:$A$118,0)))</f>
        <v>0</v>
      </c>
      <c r="D28" s="46"/>
      <c r="E28" s="46"/>
      <c r="F28" s="250">
        <v>0.14000000000000001</v>
      </c>
    </row>
    <row r="29" spans="1:6" ht="27.75" customHeight="1" x14ac:dyDescent="0.25">
      <c r="A29" s="172" t="s">
        <v>397</v>
      </c>
      <c r="B29" s="170">
        <f>IFERROR(INDEX('Annex 1 LV, HV &amp; UMS charges_C'!$B$14:$B$32,MATCH($A29,'Annex 1 LV, HV &amp; UMS charges_C'!$A$14:$A$297,0)),INDEX('Annex 4 LDNO charges_C'!$B$14:$B$118,MATCH($A29,'Annex 4 LDNO charges_C'!$A$14:$A$118,0)))</f>
        <v>0</v>
      </c>
      <c r="C29" s="171">
        <f>IFERROR(INDEX('Annex 1 LV, HV &amp; UMS charges_C'!$C$14:$C$32,MATCH($A29,'Annex 1 LV, HV &amp; UMS charges_C'!$A$14:$A$297,0)),INDEX('Annex 4 LDNO charges_C'!$C$14:$C$118,MATCH($A29,'Annex 4 LDNO charges_C'!$A$14:$A$118,0)))</f>
        <v>0</v>
      </c>
      <c r="D29" s="46"/>
      <c r="E29" s="46"/>
      <c r="F29" s="250">
        <v>0.14000000000000001</v>
      </c>
    </row>
    <row r="30" spans="1:6" ht="27.75" customHeight="1" x14ac:dyDescent="0.25">
      <c r="A30" s="172" t="s">
        <v>398</v>
      </c>
      <c r="B30" s="170">
        <f>IFERROR(INDEX('Annex 1 LV, HV &amp; UMS charges_C'!$B$14:$B$32,MATCH($A30,'Annex 1 LV, HV &amp; UMS charges_C'!$A$14:$A$297,0)),INDEX('Annex 4 LDNO charges_C'!$B$14:$B$118,MATCH($A30,'Annex 4 LDNO charges_C'!$A$14:$A$118,0)))</f>
        <v>0</v>
      </c>
      <c r="C30" s="171">
        <f>IFERROR(INDEX('Annex 1 LV, HV &amp; UMS charges_C'!$C$14:$C$32,MATCH($A30,'Annex 1 LV, HV &amp; UMS charges_C'!$A$14:$A$297,0)),INDEX('Annex 4 LDNO charges_C'!$C$14:$C$118,MATCH($A30,'Annex 4 LDNO charges_C'!$A$14:$A$118,0)))</f>
        <v>0</v>
      </c>
      <c r="D30" s="46"/>
      <c r="E30" s="46"/>
      <c r="F30" s="250">
        <v>0.14000000000000001</v>
      </c>
    </row>
    <row r="31" spans="1:6" ht="27.75" customHeight="1" x14ac:dyDescent="0.25">
      <c r="A31" s="172" t="s">
        <v>399</v>
      </c>
      <c r="B31" s="170">
        <f>IFERROR(INDEX('Annex 1 LV, HV &amp; UMS charges_C'!$B$14:$B$32,MATCH($A31,'Annex 1 LV, HV &amp; UMS charges_C'!$A$14:$A$297,0)),INDEX('Annex 4 LDNO charges_C'!$B$14:$B$118,MATCH($A31,'Annex 4 LDNO charges_C'!$A$14:$A$118,0)))</f>
        <v>0</v>
      </c>
      <c r="C31" s="171">
        <f>IFERROR(INDEX('Annex 1 LV, HV &amp; UMS charges_C'!$C$14:$C$32,MATCH($A31,'Annex 1 LV, HV &amp; UMS charges_C'!$A$14:$A$297,0)),INDEX('Annex 4 LDNO charges_C'!$C$14:$C$118,MATCH($A31,'Annex 4 LDNO charges_C'!$A$14:$A$118,0)))</f>
        <v>0</v>
      </c>
      <c r="D31" s="46"/>
      <c r="E31" s="46"/>
      <c r="F31" s="250">
        <v>0.14000000000000001</v>
      </c>
    </row>
    <row r="32" spans="1:6" ht="27.75" customHeight="1" x14ac:dyDescent="0.25">
      <c r="A32" s="172" t="s">
        <v>400</v>
      </c>
      <c r="B32" s="170">
        <f>IFERROR(INDEX('Annex 1 LV, HV &amp; UMS charges_C'!$B$14:$B$32,MATCH($A32,'Annex 1 LV, HV &amp; UMS charges_C'!$A$14:$A$297,0)),INDEX('Annex 4 LDNO charges_C'!$B$14:$B$118,MATCH($A32,'Annex 4 LDNO charges_C'!$A$14:$A$118,0)))</f>
        <v>0</v>
      </c>
      <c r="C32" s="171">
        <f>IFERROR(INDEX('Annex 1 LV, HV &amp; UMS charges_C'!$C$14:$C$32,MATCH($A32,'Annex 1 LV, HV &amp; UMS charges_C'!$A$14:$A$297,0)),INDEX('Annex 4 LDNO charges_C'!$C$14:$C$118,MATCH($A32,'Annex 4 LDNO charges_C'!$A$14:$A$118,0)))</f>
        <v>0</v>
      </c>
      <c r="D32" s="46"/>
      <c r="E32" s="46"/>
      <c r="F32" s="250">
        <v>0.14000000000000001</v>
      </c>
    </row>
    <row r="33" spans="1:6" ht="27.75" customHeight="1" x14ac:dyDescent="0.25">
      <c r="A33" s="172" t="s">
        <v>407</v>
      </c>
      <c r="B33" s="170">
        <f>IFERROR(INDEX('Annex 1 LV, HV &amp; UMS charges_C'!$B$14:$B$32,MATCH($A33,'Annex 1 LV, HV &amp; UMS charges_C'!$A$14:$A$297,0)),INDEX('Annex 4 LDNO charges_C'!$B$14:$B$118,MATCH($A33,'Annex 4 LDNO charges_C'!$A$14:$A$118,0)))</f>
        <v>0</v>
      </c>
      <c r="C33" s="171" t="str">
        <f>IFERROR(INDEX('Annex 1 LV, HV &amp; UMS charges_C'!$C$14:$C$32,MATCH($A33,'Annex 1 LV, HV &amp; UMS charges_C'!$A$14:$A$297,0)),INDEX('Annex 4 LDNO charges_C'!$C$14:$C$118,MATCH($A33,'Annex 4 LDNO charges_C'!$A$14:$A$118,0)))</f>
        <v>1, 2 or 0</v>
      </c>
      <c r="D33" s="250">
        <v>0.01</v>
      </c>
      <c r="E33" s="41"/>
      <c r="F33" s="250">
        <v>0.14000000000000001</v>
      </c>
    </row>
    <row r="34" spans="1:6" ht="27.75" customHeight="1" x14ac:dyDescent="0.25">
      <c r="A34" s="172" t="s">
        <v>409</v>
      </c>
      <c r="B34" s="170">
        <f>IFERROR(INDEX('Annex 1 LV, HV &amp; UMS charges_C'!$B$14:$B$32,MATCH($A34,'Annex 1 LV, HV &amp; UMS charges_C'!$A$14:$A$297,0)),INDEX('Annex 4 LDNO charges_C'!$B$14:$B$118,MATCH($A34,'Annex 4 LDNO charges_C'!$A$14:$A$118,0)))</f>
        <v>0</v>
      </c>
      <c r="C34" s="171" t="str">
        <f>IFERROR(INDEX('Annex 1 LV, HV &amp; UMS charges_C'!$C$14:$C$32,MATCH($A34,'Annex 1 LV, HV &amp; UMS charges_C'!$A$14:$A$297,0)),INDEX('Annex 4 LDNO charges_C'!$C$14:$C$118,MATCH($A34,'Annex 4 LDNO charges_C'!$A$14:$A$118,0)))</f>
        <v>3-8 or 0</v>
      </c>
      <c r="D34" s="46"/>
      <c r="E34" s="46"/>
      <c r="F34" s="250">
        <v>0.14000000000000001</v>
      </c>
    </row>
    <row r="35" spans="1:6" ht="27.75" customHeight="1" x14ac:dyDescent="0.25">
      <c r="A35" s="172" t="s">
        <v>411</v>
      </c>
      <c r="B35" s="170">
        <f>IFERROR(INDEX('Annex 1 LV, HV &amp; UMS charges_C'!$B$14:$B$32,MATCH($A35,'Annex 1 LV, HV &amp; UMS charges_C'!$A$14:$A$297,0)),INDEX('Annex 4 LDNO charges_C'!$B$14:$B$118,MATCH($A35,'Annex 4 LDNO charges_C'!$A$14:$A$118,0)))</f>
        <v>0</v>
      </c>
      <c r="C35" s="171">
        <f>IFERROR(INDEX('Annex 1 LV, HV &amp; UMS charges_C'!$C$14:$C$32,MATCH($A35,'Annex 1 LV, HV &amp; UMS charges_C'!$A$14:$A$297,0)),INDEX('Annex 4 LDNO charges_C'!$C$14:$C$118,MATCH($A35,'Annex 4 LDNO charges_C'!$A$14:$A$118,0)))</f>
        <v>0</v>
      </c>
      <c r="D35" s="46"/>
      <c r="E35" s="46"/>
      <c r="F35" s="250">
        <v>0.14000000000000001</v>
      </c>
    </row>
    <row r="36" spans="1:6" ht="27.75" customHeight="1" x14ac:dyDescent="0.25">
      <c r="A36" s="172" t="s">
        <v>412</v>
      </c>
      <c r="B36" s="170">
        <f>IFERROR(INDEX('Annex 1 LV, HV &amp; UMS charges_C'!$B$14:$B$32,MATCH($A36,'Annex 1 LV, HV &amp; UMS charges_C'!$A$14:$A$297,0)),INDEX('Annex 4 LDNO charges_C'!$B$14:$B$118,MATCH($A36,'Annex 4 LDNO charges_C'!$A$14:$A$118,0)))</f>
        <v>0</v>
      </c>
      <c r="C36" s="171">
        <f>IFERROR(INDEX('Annex 1 LV, HV &amp; UMS charges_C'!$C$14:$C$32,MATCH($A36,'Annex 1 LV, HV &amp; UMS charges_C'!$A$14:$A$297,0)),INDEX('Annex 4 LDNO charges_C'!$C$14:$C$118,MATCH($A36,'Annex 4 LDNO charges_C'!$A$14:$A$118,0)))</f>
        <v>0</v>
      </c>
      <c r="D36" s="46"/>
      <c r="E36" s="46"/>
      <c r="F36" s="250">
        <v>0.14000000000000001</v>
      </c>
    </row>
    <row r="37" spans="1:6" ht="27.75" customHeight="1" x14ac:dyDescent="0.25">
      <c r="A37" s="172" t="s">
        <v>413</v>
      </c>
      <c r="B37" s="170">
        <f>IFERROR(INDEX('Annex 1 LV, HV &amp; UMS charges_C'!$B$14:$B$32,MATCH($A37,'Annex 1 LV, HV &amp; UMS charges_C'!$A$14:$A$297,0)),INDEX('Annex 4 LDNO charges_C'!$B$14:$B$118,MATCH($A37,'Annex 4 LDNO charges_C'!$A$14:$A$118,0)))</f>
        <v>0</v>
      </c>
      <c r="C37" s="171">
        <f>IFERROR(INDEX('Annex 1 LV, HV &amp; UMS charges_C'!$C$14:$C$32,MATCH($A37,'Annex 1 LV, HV &amp; UMS charges_C'!$A$14:$A$297,0)),INDEX('Annex 4 LDNO charges_C'!$C$14:$C$118,MATCH($A37,'Annex 4 LDNO charges_C'!$A$14:$A$118,0)))</f>
        <v>0</v>
      </c>
      <c r="D37" s="46"/>
      <c r="E37" s="46"/>
      <c r="F37" s="250">
        <v>0.14000000000000001</v>
      </c>
    </row>
    <row r="38" spans="1:6" ht="27.75" customHeight="1" x14ac:dyDescent="0.25">
      <c r="A38" s="172" t="s">
        <v>414</v>
      </c>
      <c r="B38" s="170">
        <f>IFERROR(INDEX('Annex 1 LV, HV &amp; UMS charges_C'!$B$14:$B$32,MATCH($A38,'Annex 1 LV, HV &amp; UMS charges_C'!$A$14:$A$297,0)),INDEX('Annex 4 LDNO charges_C'!$B$14:$B$118,MATCH($A38,'Annex 4 LDNO charges_C'!$A$14:$A$118,0)))</f>
        <v>0</v>
      </c>
      <c r="C38" s="171">
        <f>IFERROR(INDEX('Annex 1 LV, HV &amp; UMS charges_C'!$C$14:$C$32,MATCH($A38,'Annex 1 LV, HV &amp; UMS charges_C'!$A$14:$A$297,0)),INDEX('Annex 4 LDNO charges_C'!$C$14:$C$118,MATCH($A38,'Annex 4 LDNO charges_C'!$A$14:$A$118,0)))</f>
        <v>0</v>
      </c>
      <c r="D38" s="46"/>
      <c r="E38" s="46"/>
      <c r="F38" s="250">
        <v>0.14000000000000001</v>
      </c>
    </row>
    <row r="39" spans="1:6" ht="27.75" customHeight="1" x14ac:dyDescent="0.25">
      <c r="A39" s="172" t="s">
        <v>415</v>
      </c>
      <c r="B39" s="170">
        <f>IFERROR(INDEX('Annex 1 LV, HV &amp; UMS charges_C'!$B$14:$B$32,MATCH($A39,'Annex 1 LV, HV &amp; UMS charges_C'!$A$14:$A$297,0)),INDEX('Annex 4 LDNO charges_C'!$B$14:$B$118,MATCH($A39,'Annex 4 LDNO charges_C'!$A$14:$A$118,0)))</f>
        <v>0</v>
      </c>
      <c r="C39" s="171">
        <f>IFERROR(INDEX('Annex 1 LV, HV &amp; UMS charges_C'!$C$14:$C$32,MATCH($A39,'Annex 1 LV, HV &amp; UMS charges_C'!$A$14:$A$297,0)),INDEX('Annex 4 LDNO charges_C'!$C$14:$C$118,MATCH($A39,'Annex 4 LDNO charges_C'!$A$14:$A$118,0)))</f>
        <v>0</v>
      </c>
      <c r="D39" s="46"/>
      <c r="E39" s="46"/>
      <c r="F39" s="250">
        <v>0.14000000000000001</v>
      </c>
    </row>
    <row r="40" spans="1:6" ht="27.75" customHeight="1" x14ac:dyDescent="0.25">
      <c r="A40" s="172" t="s">
        <v>416</v>
      </c>
      <c r="B40" s="170">
        <f>IFERROR(INDEX('Annex 1 LV, HV &amp; UMS charges_C'!$B$14:$B$32,MATCH($A40,'Annex 1 LV, HV &amp; UMS charges_C'!$A$14:$A$297,0)),INDEX('Annex 4 LDNO charges_C'!$B$14:$B$118,MATCH($A40,'Annex 4 LDNO charges_C'!$A$14:$A$118,0)))</f>
        <v>0</v>
      </c>
      <c r="C40" s="171">
        <f>IFERROR(INDEX('Annex 1 LV, HV &amp; UMS charges_C'!$C$14:$C$32,MATCH($A40,'Annex 1 LV, HV &amp; UMS charges_C'!$A$14:$A$297,0)),INDEX('Annex 4 LDNO charges_C'!$C$14:$C$118,MATCH($A40,'Annex 4 LDNO charges_C'!$A$14:$A$118,0)))</f>
        <v>0</v>
      </c>
      <c r="D40" s="46"/>
      <c r="E40" s="46"/>
      <c r="F40" s="250">
        <v>0.14000000000000001</v>
      </c>
    </row>
    <row r="41" spans="1:6" ht="27.75" customHeight="1" x14ac:dyDescent="0.25">
      <c r="A41" s="172" t="s">
        <v>423</v>
      </c>
      <c r="B41" s="170">
        <f>IFERROR(INDEX('Annex 1 LV, HV &amp; UMS charges_C'!$B$14:$B$32,MATCH($A41,'Annex 1 LV, HV &amp; UMS charges_C'!$A$14:$A$297,0)),INDEX('Annex 4 LDNO charges_C'!$B$14:$B$118,MATCH($A41,'Annex 4 LDNO charges_C'!$A$14:$A$118,0)))</f>
        <v>0</v>
      </c>
      <c r="C41" s="171" t="str">
        <f>IFERROR(INDEX('Annex 1 LV, HV &amp; UMS charges_C'!$C$14:$C$32,MATCH($A41,'Annex 1 LV, HV &amp; UMS charges_C'!$A$14:$A$297,0)),INDEX('Annex 4 LDNO charges_C'!$C$14:$C$118,MATCH($A41,'Annex 4 LDNO charges_C'!$A$14:$A$118,0)))</f>
        <v>1, 2 or 0</v>
      </c>
      <c r="D41" s="250">
        <v>0.01</v>
      </c>
      <c r="E41" s="41"/>
      <c r="F41" s="250">
        <v>0.14000000000000001</v>
      </c>
    </row>
    <row r="42" spans="1:6" ht="27.75" customHeight="1" x14ac:dyDescent="0.25">
      <c r="A42" s="172" t="s">
        <v>425</v>
      </c>
      <c r="B42" s="170">
        <f>IFERROR(INDEX('Annex 1 LV, HV &amp; UMS charges_C'!$B$14:$B$32,MATCH($A42,'Annex 1 LV, HV &amp; UMS charges_C'!$A$14:$A$297,0)),INDEX('Annex 4 LDNO charges_C'!$B$14:$B$118,MATCH($A42,'Annex 4 LDNO charges_C'!$A$14:$A$118,0)))</f>
        <v>0</v>
      </c>
      <c r="C42" s="171" t="str">
        <f>IFERROR(INDEX('Annex 1 LV, HV &amp; UMS charges_C'!$C$14:$C$32,MATCH($A42,'Annex 1 LV, HV &amp; UMS charges_C'!$A$14:$A$297,0)),INDEX('Annex 4 LDNO charges_C'!$C$14:$C$118,MATCH($A42,'Annex 4 LDNO charges_C'!$A$14:$A$118,0)))</f>
        <v>3-8 or 0</v>
      </c>
      <c r="D42" s="46"/>
      <c r="E42" s="46"/>
      <c r="F42" s="250">
        <v>0.14000000000000001</v>
      </c>
    </row>
    <row r="43" spans="1:6" ht="27.75" customHeight="1" x14ac:dyDescent="0.25">
      <c r="A43" s="172" t="s">
        <v>427</v>
      </c>
      <c r="B43" s="170">
        <f>IFERROR(INDEX('Annex 1 LV, HV &amp; UMS charges_C'!$B$14:$B$32,MATCH($A43,'Annex 1 LV, HV &amp; UMS charges_C'!$A$14:$A$297,0)),INDEX('Annex 4 LDNO charges_C'!$B$14:$B$118,MATCH($A43,'Annex 4 LDNO charges_C'!$A$14:$A$118,0)))</f>
        <v>0</v>
      </c>
      <c r="C43" s="171">
        <f>IFERROR(INDEX('Annex 1 LV, HV &amp; UMS charges_C'!$C$14:$C$32,MATCH($A43,'Annex 1 LV, HV &amp; UMS charges_C'!$A$14:$A$297,0)),INDEX('Annex 4 LDNO charges_C'!$C$14:$C$118,MATCH($A43,'Annex 4 LDNO charges_C'!$A$14:$A$118,0)))</f>
        <v>0</v>
      </c>
      <c r="D43" s="46"/>
      <c r="E43" s="46"/>
      <c r="F43" s="250">
        <v>0.14000000000000001</v>
      </c>
    </row>
    <row r="44" spans="1:6" ht="27.75" customHeight="1" x14ac:dyDescent="0.25">
      <c r="A44" s="172" t="s">
        <v>428</v>
      </c>
      <c r="B44" s="170">
        <f>IFERROR(INDEX('Annex 1 LV, HV &amp; UMS charges_C'!$B$14:$B$32,MATCH($A44,'Annex 1 LV, HV &amp; UMS charges_C'!$A$14:$A$297,0)),INDEX('Annex 4 LDNO charges_C'!$B$14:$B$118,MATCH($A44,'Annex 4 LDNO charges_C'!$A$14:$A$118,0)))</f>
        <v>0</v>
      </c>
      <c r="C44" s="171">
        <f>IFERROR(INDEX('Annex 1 LV, HV &amp; UMS charges_C'!$C$14:$C$32,MATCH($A44,'Annex 1 LV, HV &amp; UMS charges_C'!$A$14:$A$297,0)),INDEX('Annex 4 LDNO charges_C'!$C$14:$C$118,MATCH($A44,'Annex 4 LDNO charges_C'!$A$14:$A$118,0)))</f>
        <v>0</v>
      </c>
      <c r="D44" s="46"/>
      <c r="E44" s="46"/>
      <c r="F44" s="250">
        <v>0.14000000000000001</v>
      </c>
    </row>
    <row r="45" spans="1:6" ht="27.75" customHeight="1" x14ac:dyDescent="0.25">
      <c r="A45" s="172" t="s">
        <v>429</v>
      </c>
      <c r="B45" s="170">
        <f>IFERROR(INDEX('Annex 1 LV, HV &amp; UMS charges_C'!$B$14:$B$32,MATCH($A45,'Annex 1 LV, HV &amp; UMS charges_C'!$A$14:$A$297,0)),INDEX('Annex 4 LDNO charges_C'!$B$14:$B$118,MATCH($A45,'Annex 4 LDNO charges_C'!$A$14:$A$118,0)))</f>
        <v>0</v>
      </c>
      <c r="C45" s="171">
        <f>IFERROR(INDEX('Annex 1 LV, HV &amp; UMS charges_C'!$C$14:$C$32,MATCH($A45,'Annex 1 LV, HV &amp; UMS charges_C'!$A$14:$A$297,0)),INDEX('Annex 4 LDNO charges_C'!$C$14:$C$118,MATCH($A45,'Annex 4 LDNO charges_C'!$A$14:$A$118,0)))</f>
        <v>0</v>
      </c>
      <c r="D45" s="46"/>
      <c r="E45" s="46"/>
      <c r="F45" s="250">
        <v>0.14000000000000001</v>
      </c>
    </row>
    <row r="46" spans="1:6" ht="27.75" customHeight="1" x14ac:dyDescent="0.25">
      <c r="A46" s="172" t="s">
        <v>430</v>
      </c>
      <c r="B46" s="170">
        <f>IFERROR(INDEX('Annex 1 LV, HV &amp; UMS charges_C'!$B$14:$B$32,MATCH($A46,'Annex 1 LV, HV &amp; UMS charges_C'!$A$14:$A$297,0)),INDEX('Annex 4 LDNO charges_C'!$B$14:$B$118,MATCH($A46,'Annex 4 LDNO charges_C'!$A$14:$A$118,0)))</f>
        <v>0</v>
      </c>
      <c r="C46" s="171">
        <f>IFERROR(INDEX('Annex 1 LV, HV &amp; UMS charges_C'!$C$14:$C$32,MATCH($A46,'Annex 1 LV, HV &amp; UMS charges_C'!$A$14:$A$297,0)),INDEX('Annex 4 LDNO charges_C'!$C$14:$C$118,MATCH($A46,'Annex 4 LDNO charges_C'!$A$14:$A$118,0)))</f>
        <v>0</v>
      </c>
      <c r="D46" s="46"/>
      <c r="E46" s="46"/>
      <c r="F46" s="250">
        <v>0.14000000000000001</v>
      </c>
    </row>
    <row r="47" spans="1:6" ht="27.75" customHeight="1" x14ac:dyDescent="0.25">
      <c r="A47" s="172" t="s">
        <v>431</v>
      </c>
      <c r="B47" s="170">
        <f>IFERROR(INDEX('Annex 1 LV, HV &amp; UMS charges_C'!$B$14:$B$32,MATCH($A47,'Annex 1 LV, HV &amp; UMS charges_C'!$A$14:$A$297,0)),INDEX('Annex 4 LDNO charges_C'!$B$14:$B$118,MATCH($A47,'Annex 4 LDNO charges_C'!$A$14:$A$118,0)))</f>
        <v>0</v>
      </c>
      <c r="C47" s="171">
        <f>IFERROR(INDEX('Annex 1 LV, HV &amp; UMS charges_C'!$C$14:$C$32,MATCH($A47,'Annex 1 LV, HV &amp; UMS charges_C'!$A$14:$A$297,0)),INDEX('Annex 4 LDNO charges_C'!$C$14:$C$118,MATCH($A47,'Annex 4 LDNO charges_C'!$A$14:$A$118,0)))</f>
        <v>0</v>
      </c>
      <c r="D47" s="46"/>
      <c r="E47" s="46"/>
      <c r="F47" s="250">
        <v>0.14000000000000001</v>
      </c>
    </row>
    <row r="48" spans="1:6" ht="27.75" customHeight="1" x14ac:dyDescent="0.25">
      <c r="A48" s="172" t="s">
        <v>432</v>
      </c>
      <c r="B48" s="170">
        <f>IFERROR(INDEX('Annex 1 LV, HV &amp; UMS charges_C'!$B$14:$B$32,MATCH($A48,'Annex 1 LV, HV &amp; UMS charges_C'!$A$14:$A$297,0)),INDEX('Annex 4 LDNO charges_C'!$B$14:$B$118,MATCH($A48,'Annex 4 LDNO charges_C'!$A$14:$A$118,0)))</f>
        <v>0</v>
      </c>
      <c r="C48" s="171">
        <f>IFERROR(INDEX('Annex 1 LV, HV &amp; UMS charges_C'!$C$14:$C$32,MATCH($A48,'Annex 1 LV, HV &amp; UMS charges_C'!$A$14:$A$297,0)),INDEX('Annex 4 LDNO charges_C'!$C$14:$C$118,MATCH($A48,'Annex 4 LDNO charges_C'!$A$14:$A$118,0)))</f>
        <v>0</v>
      </c>
      <c r="D48" s="46"/>
      <c r="E48" s="46"/>
      <c r="F48" s="250">
        <v>0.14000000000000001</v>
      </c>
    </row>
    <row r="49" spans="1:6" ht="27.75" customHeight="1" x14ac:dyDescent="0.25">
      <c r="A49" s="172" t="s">
        <v>439</v>
      </c>
      <c r="B49" s="170">
        <f>IFERROR(INDEX('Annex 1 LV, HV &amp; UMS charges_C'!$B$14:$B$32,MATCH($A49,'Annex 1 LV, HV &amp; UMS charges_C'!$A$14:$A$297,0)),INDEX('Annex 4 LDNO charges_C'!$B$14:$B$118,MATCH($A49,'Annex 4 LDNO charges_C'!$A$14:$A$118,0)))</f>
        <v>0</v>
      </c>
      <c r="C49" s="171" t="str">
        <f>IFERROR(INDEX('Annex 1 LV, HV &amp; UMS charges_C'!$C$14:$C$32,MATCH($A49,'Annex 1 LV, HV &amp; UMS charges_C'!$A$14:$A$297,0)),INDEX('Annex 4 LDNO charges_C'!$C$14:$C$118,MATCH($A49,'Annex 4 LDNO charges_C'!$A$14:$A$118,0)))</f>
        <v>1, 2 or 0</v>
      </c>
      <c r="D49" s="250">
        <v>0.01</v>
      </c>
      <c r="E49" s="41"/>
      <c r="F49" s="250">
        <v>0.14000000000000001</v>
      </c>
    </row>
    <row r="50" spans="1:6" ht="27.75" customHeight="1" x14ac:dyDescent="0.25">
      <c r="A50" s="172" t="s">
        <v>441</v>
      </c>
      <c r="B50" s="170">
        <f>IFERROR(INDEX('Annex 1 LV, HV &amp; UMS charges_C'!$B$14:$B$32,MATCH($A50,'Annex 1 LV, HV &amp; UMS charges_C'!$A$14:$A$297,0)),INDEX('Annex 4 LDNO charges_C'!$B$14:$B$118,MATCH($A50,'Annex 4 LDNO charges_C'!$A$14:$A$118,0)))</f>
        <v>0</v>
      </c>
      <c r="C50" s="171" t="str">
        <f>IFERROR(INDEX('Annex 1 LV, HV &amp; UMS charges_C'!$C$14:$C$32,MATCH($A50,'Annex 1 LV, HV &amp; UMS charges_C'!$A$14:$A$297,0)),INDEX('Annex 4 LDNO charges_C'!$C$14:$C$118,MATCH($A50,'Annex 4 LDNO charges_C'!$A$14:$A$118,0)))</f>
        <v>3-8 or 0</v>
      </c>
      <c r="D50" s="46"/>
      <c r="E50" s="46"/>
      <c r="F50" s="250">
        <v>0.14000000000000001</v>
      </c>
    </row>
    <row r="51" spans="1:6" ht="27.75" customHeight="1" x14ac:dyDescent="0.25">
      <c r="A51" s="172" t="s">
        <v>443</v>
      </c>
      <c r="B51" s="170">
        <f>IFERROR(INDEX('Annex 1 LV, HV &amp; UMS charges_C'!$B$14:$B$32,MATCH($A51,'Annex 1 LV, HV &amp; UMS charges_C'!$A$14:$A$297,0)),INDEX('Annex 4 LDNO charges_C'!$B$14:$B$118,MATCH($A51,'Annex 4 LDNO charges_C'!$A$14:$A$118,0)))</f>
        <v>0</v>
      </c>
      <c r="C51" s="171">
        <f>IFERROR(INDEX('Annex 1 LV, HV &amp; UMS charges_C'!$C$14:$C$32,MATCH($A51,'Annex 1 LV, HV &amp; UMS charges_C'!$A$14:$A$297,0)),INDEX('Annex 4 LDNO charges_C'!$C$14:$C$118,MATCH($A51,'Annex 4 LDNO charges_C'!$A$14:$A$118,0)))</f>
        <v>0</v>
      </c>
      <c r="D51" s="46"/>
      <c r="E51" s="46"/>
      <c r="F51" s="250">
        <v>0.14000000000000001</v>
      </c>
    </row>
    <row r="52" spans="1:6" ht="27.75" customHeight="1" x14ac:dyDescent="0.25">
      <c r="A52" s="172" t="s">
        <v>444</v>
      </c>
      <c r="B52" s="170">
        <f>IFERROR(INDEX('Annex 1 LV, HV &amp; UMS charges_C'!$B$14:$B$32,MATCH($A52,'Annex 1 LV, HV &amp; UMS charges_C'!$A$14:$A$297,0)),INDEX('Annex 4 LDNO charges_C'!$B$14:$B$118,MATCH($A52,'Annex 4 LDNO charges_C'!$A$14:$A$118,0)))</f>
        <v>0</v>
      </c>
      <c r="C52" s="171">
        <f>IFERROR(INDEX('Annex 1 LV, HV &amp; UMS charges_C'!$C$14:$C$32,MATCH($A52,'Annex 1 LV, HV &amp; UMS charges_C'!$A$14:$A$297,0)),INDEX('Annex 4 LDNO charges_C'!$C$14:$C$118,MATCH($A52,'Annex 4 LDNO charges_C'!$A$14:$A$118,0)))</f>
        <v>0</v>
      </c>
      <c r="D52" s="46"/>
      <c r="E52" s="46"/>
      <c r="F52" s="250">
        <v>0.14000000000000001</v>
      </c>
    </row>
    <row r="53" spans="1:6" ht="27.75" customHeight="1" x14ac:dyDescent="0.25">
      <c r="A53" s="172" t="s">
        <v>445</v>
      </c>
      <c r="B53" s="170">
        <f>IFERROR(INDEX('Annex 1 LV, HV &amp; UMS charges_C'!$B$14:$B$32,MATCH($A53,'Annex 1 LV, HV &amp; UMS charges_C'!$A$14:$A$297,0)),INDEX('Annex 4 LDNO charges_C'!$B$14:$B$118,MATCH($A53,'Annex 4 LDNO charges_C'!$A$14:$A$118,0)))</f>
        <v>0</v>
      </c>
      <c r="C53" s="171">
        <f>IFERROR(INDEX('Annex 1 LV, HV &amp; UMS charges_C'!$C$14:$C$32,MATCH($A53,'Annex 1 LV, HV &amp; UMS charges_C'!$A$14:$A$297,0)),INDEX('Annex 4 LDNO charges_C'!$C$14:$C$118,MATCH($A53,'Annex 4 LDNO charges_C'!$A$14:$A$118,0)))</f>
        <v>0</v>
      </c>
      <c r="D53" s="46"/>
      <c r="E53" s="46"/>
      <c r="F53" s="250">
        <v>0.14000000000000001</v>
      </c>
    </row>
    <row r="54" spans="1:6" ht="27.75" customHeight="1" x14ac:dyDescent="0.25">
      <c r="A54" s="172" t="s">
        <v>446</v>
      </c>
      <c r="B54" s="170">
        <f>IFERROR(INDEX('Annex 1 LV, HV &amp; UMS charges_C'!$B$14:$B$32,MATCH($A54,'Annex 1 LV, HV &amp; UMS charges_C'!$A$14:$A$297,0)),INDEX('Annex 4 LDNO charges_C'!$B$14:$B$118,MATCH($A54,'Annex 4 LDNO charges_C'!$A$14:$A$118,0)))</f>
        <v>0</v>
      </c>
      <c r="C54" s="171">
        <f>IFERROR(INDEX('Annex 1 LV, HV &amp; UMS charges_C'!$C$14:$C$32,MATCH($A54,'Annex 1 LV, HV &amp; UMS charges_C'!$A$14:$A$297,0)),INDEX('Annex 4 LDNO charges_C'!$C$14:$C$118,MATCH($A54,'Annex 4 LDNO charges_C'!$A$14:$A$118,0)))</f>
        <v>0</v>
      </c>
      <c r="D54" s="46"/>
      <c r="E54" s="46"/>
      <c r="F54" s="250">
        <v>0.14000000000000001</v>
      </c>
    </row>
    <row r="55" spans="1:6" ht="27.75" customHeight="1" x14ac:dyDescent="0.25">
      <c r="A55" s="172" t="s">
        <v>447</v>
      </c>
      <c r="B55" s="170">
        <f>IFERROR(INDEX('Annex 1 LV, HV &amp; UMS charges_C'!$B$14:$B$32,MATCH($A55,'Annex 1 LV, HV &amp; UMS charges_C'!$A$14:$A$297,0)),INDEX('Annex 4 LDNO charges_C'!$B$14:$B$118,MATCH($A55,'Annex 4 LDNO charges_C'!$A$14:$A$118,0)))</f>
        <v>0</v>
      </c>
      <c r="C55" s="171">
        <f>IFERROR(INDEX('Annex 1 LV, HV &amp; UMS charges_C'!$C$14:$C$32,MATCH($A55,'Annex 1 LV, HV &amp; UMS charges_C'!$A$14:$A$297,0)),INDEX('Annex 4 LDNO charges_C'!$C$14:$C$118,MATCH($A55,'Annex 4 LDNO charges_C'!$A$14:$A$118,0)))</f>
        <v>0</v>
      </c>
      <c r="D55" s="46"/>
      <c r="E55" s="46"/>
      <c r="F55" s="250">
        <v>0.14000000000000001</v>
      </c>
    </row>
    <row r="56" spans="1:6" ht="27.75" customHeight="1" x14ac:dyDescent="0.25">
      <c r="A56" s="172" t="s">
        <v>448</v>
      </c>
      <c r="B56" s="170">
        <f>IFERROR(INDEX('Annex 1 LV, HV &amp; UMS charges_C'!$B$14:$B$32,MATCH($A56,'Annex 1 LV, HV &amp; UMS charges_C'!$A$14:$A$297,0)),INDEX('Annex 4 LDNO charges_C'!$B$14:$B$118,MATCH($A56,'Annex 4 LDNO charges_C'!$A$14:$A$118,0)))</f>
        <v>0</v>
      </c>
      <c r="C56" s="171">
        <f>IFERROR(INDEX('Annex 1 LV, HV &amp; UMS charges_C'!$C$14:$C$32,MATCH($A56,'Annex 1 LV, HV &amp; UMS charges_C'!$A$14:$A$297,0)),INDEX('Annex 4 LDNO charges_C'!$C$14:$C$118,MATCH($A56,'Annex 4 LDNO charges_C'!$A$14:$A$118,0)))</f>
        <v>0</v>
      </c>
      <c r="D56" s="46"/>
      <c r="E56" s="46"/>
      <c r="F56" s="250">
        <v>0.14000000000000001</v>
      </c>
    </row>
    <row r="57" spans="1:6" ht="27.75" customHeight="1" x14ac:dyDescent="0.25">
      <c r="A57" s="172" t="s">
        <v>455</v>
      </c>
      <c r="B57" s="170">
        <f>IFERROR(INDEX('Annex 1 LV, HV &amp; UMS charges_C'!$B$14:$B$32,MATCH($A57,'Annex 1 LV, HV &amp; UMS charges_C'!$A$14:$A$297,0)),INDEX('Annex 4 LDNO charges_C'!$B$14:$B$118,MATCH($A57,'Annex 4 LDNO charges_C'!$A$14:$A$118,0)))</f>
        <v>0</v>
      </c>
      <c r="C57" s="171" t="str">
        <f>IFERROR(INDEX('Annex 1 LV, HV &amp; UMS charges_C'!$C$14:$C$32,MATCH($A57,'Annex 1 LV, HV &amp; UMS charges_C'!$A$14:$A$297,0)),INDEX('Annex 4 LDNO charges_C'!$C$14:$C$118,MATCH($A57,'Annex 4 LDNO charges_C'!$A$14:$A$118,0)))</f>
        <v>1, 2 or 0</v>
      </c>
      <c r="D57" s="250">
        <v>0.01</v>
      </c>
      <c r="E57" s="41"/>
      <c r="F57" s="250">
        <v>0.14000000000000001</v>
      </c>
    </row>
    <row r="58" spans="1:6" ht="27.75" customHeight="1" x14ac:dyDescent="0.25">
      <c r="A58" s="172" t="s">
        <v>457</v>
      </c>
      <c r="B58" s="170">
        <f>IFERROR(INDEX('Annex 1 LV, HV &amp; UMS charges_C'!$B$14:$B$32,MATCH($A58,'Annex 1 LV, HV &amp; UMS charges_C'!$A$14:$A$297,0)),INDEX('Annex 4 LDNO charges_C'!$B$14:$B$118,MATCH($A58,'Annex 4 LDNO charges_C'!$A$14:$A$118,0)))</f>
        <v>0</v>
      </c>
      <c r="C58" s="171" t="str">
        <f>IFERROR(INDEX('Annex 1 LV, HV &amp; UMS charges_C'!$C$14:$C$32,MATCH($A58,'Annex 1 LV, HV &amp; UMS charges_C'!$A$14:$A$297,0)),INDEX('Annex 4 LDNO charges_C'!$C$14:$C$118,MATCH($A58,'Annex 4 LDNO charges_C'!$A$14:$A$118,0)))</f>
        <v>3-8 or 0</v>
      </c>
      <c r="D58" s="46"/>
      <c r="E58" s="46"/>
      <c r="F58" s="250">
        <v>0.14000000000000001</v>
      </c>
    </row>
    <row r="59" spans="1:6" ht="27.75" customHeight="1" x14ac:dyDescent="0.25">
      <c r="A59" s="172" t="s">
        <v>459</v>
      </c>
      <c r="B59" s="170">
        <f>IFERROR(INDEX('Annex 1 LV, HV &amp; UMS charges_C'!$B$14:$B$32,MATCH($A59,'Annex 1 LV, HV &amp; UMS charges_C'!$A$14:$A$297,0)),INDEX('Annex 4 LDNO charges_C'!$B$14:$B$118,MATCH($A59,'Annex 4 LDNO charges_C'!$A$14:$A$118,0)))</f>
        <v>0</v>
      </c>
      <c r="C59" s="171">
        <f>IFERROR(INDEX('Annex 1 LV, HV &amp; UMS charges_C'!$C$14:$C$32,MATCH($A59,'Annex 1 LV, HV &amp; UMS charges_C'!$A$14:$A$297,0)),INDEX('Annex 4 LDNO charges_C'!$C$14:$C$118,MATCH($A59,'Annex 4 LDNO charges_C'!$A$14:$A$118,0)))</f>
        <v>0</v>
      </c>
      <c r="D59" s="46"/>
      <c r="E59" s="46"/>
      <c r="F59" s="250">
        <v>0.14000000000000001</v>
      </c>
    </row>
    <row r="60" spans="1:6" ht="27.75" customHeight="1" x14ac:dyDescent="0.25">
      <c r="A60" s="172" t="s">
        <v>460</v>
      </c>
      <c r="B60" s="170">
        <f>IFERROR(INDEX('Annex 1 LV, HV &amp; UMS charges_C'!$B$14:$B$32,MATCH($A60,'Annex 1 LV, HV &amp; UMS charges_C'!$A$14:$A$297,0)),INDEX('Annex 4 LDNO charges_C'!$B$14:$B$118,MATCH($A60,'Annex 4 LDNO charges_C'!$A$14:$A$118,0)))</f>
        <v>0</v>
      </c>
      <c r="C60" s="171">
        <f>IFERROR(INDEX('Annex 1 LV, HV &amp; UMS charges_C'!$C$14:$C$32,MATCH($A60,'Annex 1 LV, HV &amp; UMS charges_C'!$A$14:$A$297,0)),INDEX('Annex 4 LDNO charges_C'!$C$14:$C$118,MATCH($A60,'Annex 4 LDNO charges_C'!$A$14:$A$118,0)))</f>
        <v>0</v>
      </c>
      <c r="D60" s="46"/>
      <c r="E60" s="46"/>
      <c r="F60" s="250">
        <v>0.14000000000000001</v>
      </c>
    </row>
    <row r="61" spans="1:6" ht="27.75" customHeight="1" x14ac:dyDescent="0.25">
      <c r="A61" s="172" t="s">
        <v>461</v>
      </c>
      <c r="B61" s="170">
        <f>IFERROR(INDEX('Annex 1 LV, HV &amp; UMS charges_C'!$B$14:$B$32,MATCH($A61,'Annex 1 LV, HV &amp; UMS charges_C'!$A$14:$A$297,0)),INDEX('Annex 4 LDNO charges_C'!$B$14:$B$118,MATCH($A61,'Annex 4 LDNO charges_C'!$A$14:$A$118,0)))</f>
        <v>0</v>
      </c>
      <c r="C61" s="171">
        <f>IFERROR(INDEX('Annex 1 LV, HV &amp; UMS charges_C'!$C$14:$C$32,MATCH($A61,'Annex 1 LV, HV &amp; UMS charges_C'!$A$14:$A$297,0)),INDEX('Annex 4 LDNO charges_C'!$C$14:$C$118,MATCH($A61,'Annex 4 LDNO charges_C'!$A$14:$A$118,0)))</f>
        <v>0</v>
      </c>
      <c r="D61" s="46"/>
      <c r="E61" s="46"/>
      <c r="F61" s="250">
        <v>0.14000000000000001</v>
      </c>
    </row>
    <row r="62" spans="1:6" ht="27.75" customHeight="1" x14ac:dyDescent="0.25">
      <c r="A62" s="172" t="s">
        <v>462</v>
      </c>
      <c r="B62" s="170">
        <f>IFERROR(INDEX('Annex 1 LV, HV &amp; UMS charges_C'!$B$14:$B$32,MATCH($A62,'Annex 1 LV, HV &amp; UMS charges_C'!$A$14:$A$297,0)),INDEX('Annex 4 LDNO charges_C'!$B$14:$B$118,MATCH($A62,'Annex 4 LDNO charges_C'!$A$14:$A$118,0)))</f>
        <v>0</v>
      </c>
      <c r="C62" s="171">
        <f>IFERROR(INDEX('Annex 1 LV, HV &amp; UMS charges_C'!$C$14:$C$32,MATCH($A62,'Annex 1 LV, HV &amp; UMS charges_C'!$A$14:$A$297,0)),INDEX('Annex 4 LDNO charges_C'!$C$14:$C$118,MATCH($A62,'Annex 4 LDNO charges_C'!$A$14:$A$118,0)))</f>
        <v>0</v>
      </c>
      <c r="D62" s="46"/>
      <c r="E62" s="46"/>
      <c r="F62" s="250">
        <v>0.14000000000000001</v>
      </c>
    </row>
    <row r="63" spans="1:6" ht="27.75" customHeight="1" x14ac:dyDescent="0.25">
      <c r="A63" s="172" t="s">
        <v>463</v>
      </c>
      <c r="B63" s="170">
        <f>IFERROR(INDEX('Annex 1 LV, HV &amp; UMS charges_C'!$B$14:$B$32,MATCH($A63,'Annex 1 LV, HV &amp; UMS charges_C'!$A$14:$A$297,0)),INDEX('Annex 4 LDNO charges_C'!$B$14:$B$118,MATCH($A63,'Annex 4 LDNO charges_C'!$A$14:$A$118,0)))</f>
        <v>0</v>
      </c>
      <c r="C63" s="171">
        <f>IFERROR(INDEX('Annex 1 LV, HV &amp; UMS charges_C'!$C$14:$C$32,MATCH($A63,'Annex 1 LV, HV &amp; UMS charges_C'!$A$14:$A$297,0)),INDEX('Annex 4 LDNO charges_C'!$C$14:$C$118,MATCH($A63,'Annex 4 LDNO charges_C'!$A$14:$A$118,0)))</f>
        <v>0</v>
      </c>
      <c r="D63" s="46"/>
      <c r="E63" s="46"/>
      <c r="F63" s="250">
        <v>0.14000000000000001</v>
      </c>
    </row>
    <row r="64" spans="1:6" ht="27.75" customHeight="1" x14ac:dyDescent="0.25">
      <c r="A64" s="172" t="s">
        <v>464</v>
      </c>
      <c r="B64" s="170">
        <f>IFERROR(INDEX('Annex 1 LV, HV &amp; UMS charges_C'!$B$14:$B$32,MATCH($A64,'Annex 1 LV, HV &amp; UMS charges_C'!$A$14:$A$297,0)),INDEX('Annex 4 LDNO charges_C'!$B$14:$B$118,MATCH($A64,'Annex 4 LDNO charges_C'!$A$14:$A$118,0)))</f>
        <v>0</v>
      </c>
      <c r="C64" s="171">
        <f>IFERROR(INDEX('Annex 1 LV, HV &amp; UMS charges_C'!$C$14:$C$32,MATCH($A64,'Annex 1 LV, HV &amp; UMS charges_C'!$A$14:$A$297,0)),INDEX('Annex 4 LDNO charges_C'!$C$14:$C$118,MATCH($A64,'Annex 4 LDNO charges_C'!$A$14:$A$118,0)))</f>
        <v>0</v>
      </c>
      <c r="D64" s="46"/>
      <c r="E64" s="46"/>
      <c r="F64" s="250">
        <v>0.14000000000000001</v>
      </c>
    </row>
    <row r="65" spans="1:1" ht="27.75" customHeight="1" x14ac:dyDescent="0.25">
      <c r="A65" s="2" t="s">
        <v>601</v>
      </c>
    </row>
    <row r="66" spans="1:1" ht="27.75" customHeight="1" x14ac:dyDescent="0.25">
      <c r="A66" s="2" t="s">
        <v>602</v>
      </c>
    </row>
    <row r="67" spans="1:1" ht="27.75" customHeight="1" x14ac:dyDescent="0.25">
      <c r="A67" s="2" t="s">
        <v>603</v>
      </c>
    </row>
  </sheetData>
  <mergeCells count="2">
    <mergeCell ref="B1:C1"/>
    <mergeCell ref="A2:F2"/>
  </mergeCells>
  <hyperlinks>
    <hyperlink ref="A1" location="Overview!A1" display="Back to Overview" xr:uid="{00000000-0004-0000-2A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Annex 7b &amp;"Arial,Regular"- Schedule of Charges to recover Excess Supplier of Last Resort pass-through costs</oddHeader>
    <oddFooter>&amp;R&amp;P of &amp;N</oddFooter>
  </headerFooter>
  <ignoredErrors>
    <ignoredError sqref="B5:C64" unlockedFormula="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U67"/>
  <sheetViews>
    <sheetView zoomScale="70" zoomScaleNormal="70" zoomScaleSheetLayoutView="100" workbookViewId="0">
      <selection activeCell="K57" sqref="K57"/>
    </sheetView>
  </sheetViews>
  <sheetFormatPr defaultColWidth="9.1796875" defaultRowHeight="27.75" customHeight="1" x14ac:dyDescent="0.25"/>
  <cols>
    <col min="1" max="1" width="49" style="2" bestFit="1" customWidth="1"/>
    <col min="2" max="2" width="24.7265625" style="3" customWidth="1"/>
    <col min="3" max="3" width="12.7265625" style="2" customWidth="1"/>
    <col min="4" max="6" width="17.54296875" style="3" customWidth="1"/>
    <col min="7" max="16384" width="9.1796875" style="2"/>
  </cols>
  <sheetData>
    <row r="1" spans="1:21" ht="27.75" customHeight="1" x14ac:dyDescent="0.25">
      <c r="A1" s="51" t="s">
        <v>34</v>
      </c>
      <c r="B1" s="420"/>
      <c r="C1" s="420"/>
      <c r="D1" s="182"/>
      <c r="E1" s="182"/>
      <c r="F1" s="182"/>
      <c r="H1" s="50"/>
      <c r="I1" s="50"/>
      <c r="J1" s="50"/>
      <c r="K1" s="50"/>
      <c r="L1" s="50"/>
      <c r="M1" s="50"/>
      <c r="N1" s="50"/>
      <c r="O1" s="50"/>
      <c r="P1" s="50"/>
      <c r="Q1" s="50"/>
      <c r="R1" s="50"/>
      <c r="S1" s="50"/>
      <c r="T1" s="50"/>
      <c r="U1" s="50"/>
    </row>
    <row r="2" spans="1:21" ht="35.15" customHeight="1" x14ac:dyDescent="0.25">
      <c r="A2" s="370" t="str">
        <f>Overview!B4&amp; " - Effective from "&amp;Overview!D4&amp;" - "&amp;Overview!E4&amp;" Supplier of Last Resort and Eligible Bad Debt Pass-Through Costs in SP Manweb Area (GSP Group _D)"</f>
        <v>Southern Electric Power Distribution plc - Effective from 1 April 2021 - Final Supplier of Last Resort and Eligible Bad Debt Pass-Through Costs in SP Manweb Area (GSP Group _D)</v>
      </c>
      <c r="B2" s="371"/>
      <c r="C2" s="371"/>
      <c r="D2" s="371"/>
      <c r="E2" s="371"/>
      <c r="F2" s="372"/>
      <c r="H2" s="50"/>
      <c r="I2" s="50"/>
      <c r="J2" s="50"/>
      <c r="K2" s="50"/>
      <c r="L2" s="50"/>
      <c r="M2" s="50"/>
      <c r="N2" s="50"/>
      <c r="O2" s="50"/>
      <c r="P2" s="50"/>
      <c r="Q2" s="50"/>
      <c r="R2" s="50"/>
      <c r="S2" s="50"/>
      <c r="T2" s="50"/>
      <c r="U2" s="50"/>
    </row>
    <row r="3" spans="1:21" s="84" customFormat="1" ht="21" customHeight="1" x14ac:dyDescent="0.25">
      <c r="A3" s="183"/>
      <c r="B3" s="183"/>
      <c r="C3" s="183"/>
      <c r="D3" s="183"/>
      <c r="E3" s="183"/>
      <c r="F3" s="183"/>
      <c r="H3" s="50"/>
      <c r="I3" s="50"/>
      <c r="J3" s="50"/>
      <c r="K3" s="50"/>
      <c r="L3" s="50"/>
      <c r="M3" s="50"/>
      <c r="N3" s="50"/>
      <c r="O3" s="50"/>
      <c r="P3" s="50"/>
      <c r="Q3" s="50"/>
      <c r="R3" s="50"/>
      <c r="S3" s="50"/>
      <c r="T3" s="50"/>
      <c r="U3" s="50"/>
    </row>
    <row r="4" spans="1:21" ht="78.75" customHeight="1" x14ac:dyDescent="0.25">
      <c r="A4" s="26" t="s">
        <v>54</v>
      </c>
      <c r="B4" s="308" t="s">
        <v>597</v>
      </c>
      <c r="C4" s="308" t="s">
        <v>56</v>
      </c>
      <c r="D4" s="308" t="s">
        <v>598</v>
      </c>
      <c r="E4" s="308" t="s">
        <v>599</v>
      </c>
      <c r="F4" s="308" t="s">
        <v>600</v>
      </c>
      <c r="H4" s="50"/>
      <c r="I4" s="50"/>
      <c r="J4" s="50"/>
      <c r="K4" s="50"/>
      <c r="L4" s="50"/>
      <c r="M4" s="50"/>
      <c r="N4" s="50"/>
      <c r="O4" s="50"/>
      <c r="P4" s="50"/>
      <c r="Q4" s="50"/>
      <c r="R4" s="50"/>
      <c r="S4" s="50"/>
      <c r="T4" s="50"/>
      <c r="U4" s="50"/>
    </row>
    <row r="5" spans="1:21" ht="27.75" customHeight="1" x14ac:dyDescent="0.25">
      <c r="A5" s="17" t="s">
        <v>65</v>
      </c>
      <c r="B5" s="170" t="str">
        <f>IFERROR(INDEX('Annex 1 LV, HV &amp; UMS charges_D'!$B$14:$B$32,MATCH($A5,'Annex 1 LV, HV &amp; UMS charges_D'!$A$14:$A$297,0)),INDEX('Annex 4 LDNO charges_D'!$B$14:$B$118,MATCH($A5,'Annex 4 LDNO charges_D'!$A$14:$A$118,0)))</f>
        <v>173, 331-332</v>
      </c>
      <c r="C5" s="171" t="str">
        <f>IFERROR(INDEX('Annex 1 LV, HV &amp; UMS charges_D'!$C$14:$C$32,MATCH($A5,'Annex 1 LV, HV &amp; UMS charges_D'!$A$14:$A$297,0)),INDEX('Annex 4 LDNO charges_D'!$C$14:$C$118,MATCH($A5,'Annex 4 LDNO charges_D'!$A$14:$A$118,0)))</f>
        <v>1-2</v>
      </c>
      <c r="D5" s="250">
        <v>0.01</v>
      </c>
      <c r="E5" s="41"/>
      <c r="F5" s="250">
        <v>0.25</v>
      </c>
      <c r="H5" s="50"/>
      <c r="I5" s="50"/>
      <c r="J5" s="50"/>
      <c r="K5" s="50"/>
      <c r="L5" s="50"/>
      <c r="M5" s="50"/>
      <c r="N5" s="50"/>
      <c r="O5" s="50"/>
      <c r="P5" s="50"/>
      <c r="Q5" s="50"/>
      <c r="R5" s="50"/>
      <c r="S5" s="50"/>
      <c r="T5" s="50"/>
      <c r="U5" s="50"/>
    </row>
    <row r="6" spans="1:21" ht="28.5" customHeight="1" x14ac:dyDescent="0.25">
      <c r="A6" s="17" t="s">
        <v>69</v>
      </c>
      <c r="B6" s="170" t="str">
        <f>IFERROR(INDEX('Annex 1 LV, HV &amp; UMS charges_D'!$B$14:$B$32,MATCH($A6,'Annex 1 LV, HV &amp; UMS charges_D'!$A$14:$A$297,0)),INDEX('Annex 4 LDNO charges_D'!$B$14:$B$118,MATCH($A6,'Annex 4 LDNO charges_D'!$A$14:$A$118,0)))</f>
        <v>174, 333-335, 409, D15-D29, D35-D39, D45-D49</v>
      </c>
      <c r="C6" s="171" t="str">
        <f>IFERROR(INDEX('Annex 1 LV, HV &amp; UMS charges_D'!$C$14:$C$32,MATCH($A6,'Annex 1 LV, HV &amp; UMS charges_D'!$A$14:$A$297,0)),INDEX('Annex 4 LDNO charges_D'!$C$14:$C$118,MATCH($A6,'Annex 4 LDNO charges_D'!$A$14:$A$118,0)))</f>
        <v>0, 3, 4 or 5-8</v>
      </c>
      <c r="D6" s="46"/>
      <c r="E6" s="46"/>
      <c r="F6" s="250">
        <v>0.25</v>
      </c>
      <c r="H6" s="50"/>
      <c r="I6" s="50"/>
      <c r="J6" s="50"/>
      <c r="K6" s="50"/>
      <c r="L6" s="50"/>
      <c r="M6" s="50"/>
      <c r="N6" s="50"/>
      <c r="O6" s="50"/>
      <c r="P6" s="50"/>
      <c r="Q6" s="50"/>
      <c r="R6" s="50"/>
      <c r="S6" s="50"/>
      <c r="T6" s="50"/>
      <c r="U6" s="50"/>
    </row>
    <row r="7" spans="1:21" ht="27.75" customHeight="1" x14ac:dyDescent="0.25">
      <c r="A7" s="17" t="s">
        <v>73</v>
      </c>
      <c r="B7" s="170" t="str">
        <f>IFERROR(INDEX('Annex 1 LV, HV &amp; UMS charges_D'!$B$14:$B$32,MATCH($A7,'Annex 1 LV, HV &amp; UMS charges_D'!$A$14:$A$297,0)),INDEX('Annex 4 LDNO charges_D'!$B$14:$B$118,MATCH($A7,'Annex 4 LDNO charges_D'!$A$14:$A$118,0)))</f>
        <v>330, D11-D14</v>
      </c>
      <c r="C7" s="171">
        <f>IFERROR(INDEX('Annex 1 LV, HV &amp; UMS charges_D'!$C$14:$C$32,MATCH($A7,'Annex 1 LV, HV &amp; UMS charges_D'!$A$14:$A$297,0)),INDEX('Annex 4 LDNO charges_D'!$C$14:$C$118,MATCH($A7,'Annex 4 LDNO charges_D'!$A$14:$A$118,0)))</f>
        <v>0</v>
      </c>
      <c r="D7" s="46"/>
      <c r="E7" s="46"/>
      <c r="F7" s="250">
        <v>0.25</v>
      </c>
      <c r="H7" s="50"/>
      <c r="I7" s="50"/>
      <c r="J7" s="50"/>
      <c r="K7" s="50"/>
      <c r="L7" s="50"/>
      <c r="M7" s="50"/>
      <c r="N7" s="50"/>
      <c r="O7" s="50"/>
      <c r="P7" s="50"/>
      <c r="Q7" s="50"/>
      <c r="R7" s="50"/>
      <c r="S7" s="50"/>
      <c r="T7" s="50"/>
      <c r="U7" s="50"/>
    </row>
    <row r="8" spans="1:21" ht="27.75" customHeight="1" x14ac:dyDescent="0.25">
      <c r="A8" s="17" t="s">
        <v>75</v>
      </c>
      <c r="B8" s="170" t="str">
        <f>IFERROR(INDEX('Annex 1 LV, HV &amp; UMS charges_D'!$B$14:$B$32,MATCH($A8,'Annex 1 LV, HV &amp; UMS charges_D'!$A$14:$A$297,0)),INDEX('Annex 4 LDNO charges_D'!$B$14:$B$118,MATCH($A8,'Annex 4 LDNO charges_D'!$A$14:$A$118,0)))</f>
        <v>442, D41-D44</v>
      </c>
      <c r="C8" s="171">
        <f>IFERROR(INDEX('Annex 1 LV, HV &amp; UMS charges_D'!$C$14:$C$32,MATCH($A8,'Annex 1 LV, HV &amp; UMS charges_D'!$A$14:$A$297,0)),INDEX('Annex 4 LDNO charges_D'!$C$14:$C$118,MATCH($A8,'Annex 4 LDNO charges_D'!$A$14:$A$118,0)))</f>
        <v>0</v>
      </c>
      <c r="D8" s="46"/>
      <c r="E8" s="46"/>
      <c r="F8" s="250">
        <v>0.25</v>
      </c>
      <c r="H8" s="50"/>
      <c r="I8" s="50"/>
      <c r="J8" s="50"/>
      <c r="K8" s="50"/>
      <c r="L8" s="50"/>
      <c r="M8" s="50"/>
      <c r="N8" s="50"/>
      <c r="O8" s="50"/>
      <c r="P8" s="50"/>
      <c r="Q8" s="50"/>
      <c r="R8" s="50"/>
      <c r="S8" s="50"/>
      <c r="T8" s="50"/>
      <c r="U8" s="50"/>
    </row>
    <row r="9" spans="1:21" ht="27.75" customHeight="1" x14ac:dyDescent="0.25">
      <c r="A9" s="17" t="s">
        <v>77</v>
      </c>
      <c r="B9" s="170" t="str">
        <f>IFERROR(INDEX('Annex 1 LV, HV &amp; UMS charges_D'!$B$14:$B$32,MATCH($A9,'Annex 1 LV, HV &amp; UMS charges_D'!$A$14:$A$297,0)),INDEX('Annex 4 LDNO charges_D'!$B$14:$B$118,MATCH($A9,'Annex 4 LDNO charges_D'!$A$14:$A$118,0)))</f>
        <v>236, 336, D06-D09, D31-D34</v>
      </c>
      <c r="C9" s="171">
        <f>IFERROR(INDEX('Annex 1 LV, HV &amp; UMS charges_D'!$C$14:$C$32,MATCH($A9,'Annex 1 LV, HV &amp; UMS charges_D'!$A$14:$A$297,0)),INDEX('Annex 4 LDNO charges_D'!$C$14:$C$118,MATCH($A9,'Annex 4 LDNO charges_D'!$A$14:$A$118,0)))</f>
        <v>0</v>
      </c>
      <c r="D9" s="46"/>
      <c r="E9" s="46"/>
      <c r="F9" s="250">
        <v>0.25</v>
      </c>
      <c r="H9" s="50"/>
      <c r="I9" s="50"/>
      <c r="J9" s="50"/>
      <c r="K9" s="50"/>
      <c r="L9" s="50"/>
      <c r="M9" s="50"/>
      <c r="N9" s="50"/>
      <c r="O9" s="50"/>
      <c r="P9" s="50"/>
      <c r="Q9" s="50"/>
      <c r="R9" s="50"/>
      <c r="S9" s="50"/>
      <c r="T9" s="50"/>
      <c r="U9" s="50"/>
    </row>
    <row r="10" spans="1:21" ht="27.75" customHeight="1" x14ac:dyDescent="0.25">
      <c r="A10" s="17" t="s">
        <v>78</v>
      </c>
      <c r="B10" s="170" t="str">
        <f>IFERROR(INDEX('Annex 1 LV, HV &amp; UMS charges_D'!$B$14:$B$32,MATCH($A10,'Annex 1 LV, HV &amp; UMS charges_D'!$A$14:$A$297,0)),INDEX('Annex 4 LDNO charges_D'!$B$14:$B$118,MATCH($A10,'Annex 4 LDNO charges_D'!$A$14:$A$118,0)))</f>
        <v>D10</v>
      </c>
      <c r="C10" s="171">
        <f>IFERROR(INDEX('Annex 1 LV, HV &amp; UMS charges_D'!$C$14:$C$32,MATCH($A10,'Annex 1 LV, HV &amp; UMS charges_D'!$A$14:$A$297,0)),INDEX('Annex 4 LDNO charges_D'!$C$14:$C$118,MATCH($A10,'Annex 4 LDNO charges_D'!$A$14:$A$118,0)))</f>
        <v>0</v>
      </c>
      <c r="D10" s="46"/>
      <c r="E10" s="46"/>
      <c r="F10" s="250">
        <v>0.25</v>
      </c>
      <c r="H10" s="50"/>
      <c r="I10" s="50"/>
      <c r="J10" s="50"/>
      <c r="K10" s="50"/>
      <c r="L10" s="50"/>
      <c r="M10" s="50"/>
      <c r="N10" s="50"/>
      <c r="O10" s="50"/>
      <c r="P10" s="50"/>
      <c r="Q10" s="50"/>
      <c r="R10" s="50"/>
      <c r="S10" s="50"/>
      <c r="T10" s="50"/>
      <c r="U10" s="50"/>
    </row>
    <row r="11" spans="1:21" ht="27.75" customHeight="1" x14ac:dyDescent="0.25">
      <c r="A11" s="17" t="s">
        <v>80</v>
      </c>
      <c r="B11" s="170" t="str">
        <f>IFERROR(INDEX('Annex 1 LV, HV &amp; UMS charges_D'!$B$14:$B$32,MATCH($A11,'Annex 1 LV, HV &amp; UMS charges_D'!$A$14:$A$297,0)),INDEX('Annex 4 LDNO charges_D'!$B$14:$B$118,MATCH($A11,'Annex 4 LDNO charges_D'!$A$14:$A$118,0)))</f>
        <v>D40</v>
      </c>
      <c r="C11" s="171">
        <f>IFERROR(INDEX('Annex 1 LV, HV &amp; UMS charges_D'!$C$14:$C$32,MATCH($A11,'Annex 1 LV, HV &amp; UMS charges_D'!$A$14:$A$297,0)),INDEX('Annex 4 LDNO charges_D'!$C$14:$C$118,MATCH($A11,'Annex 4 LDNO charges_D'!$A$14:$A$118,0)))</f>
        <v>0</v>
      </c>
      <c r="D11" s="46"/>
      <c r="E11" s="46"/>
      <c r="F11" s="250">
        <v>0.25</v>
      </c>
      <c r="H11" s="50"/>
      <c r="I11" s="50"/>
      <c r="J11" s="50"/>
      <c r="K11" s="50"/>
      <c r="L11" s="50"/>
      <c r="M11" s="50"/>
      <c r="N11" s="50"/>
      <c r="O11" s="50"/>
      <c r="P11" s="50"/>
      <c r="Q11" s="50"/>
      <c r="R11" s="50"/>
      <c r="S11" s="50"/>
      <c r="T11" s="50"/>
      <c r="U11" s="50"/>
    </row>
    <row r="12" spans="1:21" ht="27.75" customHeight="1" x14ac:dyDescent="0.25">
      <c r="A12" s="17" t="s">
        <v>82</v>
      </c>
      <c r="B12" s="170" t="str">
        <f>IFERROR(INDEX('Annex 1 LV, HV &amp; UMS charges_D'!$B$14:$B$32,MATCH($A12,'Annex 1 LV, HV &amp; UMS charges_D'!$A$14:$A$297,0)),INDEX('Annex 4 LDNO charges_D'!$B$14:$B$118,MATCH($A12,'Annex 4 LDNO charges_D'!$A$14:$A$118,0)))</f>
        <v>D05, D30</v>
      </c>
      <c r="C12" s="171">
        <f>IFERROR(INDEX('Annex 1 LV, HV &amp; UMS charges_D'!$C$14:$C$32,MATCH($A12,'Annex 1 LV, HV &amp; UMS charges_D'!$A$14:$A$297,0)),INDEX('Annex 4 LDNO charges_D'!$C$14:$C$118,MATCH($A12,'Annex 4 LDNO charges_D'!$A$14:$A$118,0)))</f>
        <v>0</v>
      </c>
      <c r="D12" s="46"/>
      <c r="E12" s="46"/>
      <c r="F12" s="250">
        <v>0.25</v>
      </c>
      <c r="H12" s="50"/>
      <c r="I12" s="50"/>
      <c r="J12" s="50"/>
      <c r="K12" s="50"/>
      <c r="L12" s="50"/>
      <c r="M12" s="50"/>
      <c r="N12" s="50"/>
      <c r="O12" s="50"/>
      <c r="P12" s="50"/>
      <c r="Q12" s="50"/>
      <c r="R12" s="50"/>
      <c r="S12" s="50"/>
      <c r="T12" s="50"/>
      <c r="U12" s="50"/>
    </row>
    <row r="13" spans="1:21" ht="27.75" customHeight="1" x14ac:dyDescent="0.25">
      <c r="A13" s="172" t="s">
        <v>366</v>
      </c>
      <c r="B13" s="170">
        <f>IFERROR(INDEX('Annex 1 LV, HV &amp; UMS charges_D'!$B$14:$B$32,MATCH($A13,'Annex 1 LV, HV &amp; UMS charges_D'!$A$14:$A$297,0)),INDEX('Annex 4 LDNO charges_D'!$B$14:$B$118,MATCH($A13,'Annex 4 LDNO charges_D'!$A$14:$A$118,0)))</f>
        <v>0</v>
      </c>
      <c r="C13" s="171">
        <f>IFERROR(INDEX('Annex 1 LV, HV &amp; UMS charges_D'!$C$14:$C$32,MATCH($A13,'Annex 1 LV, HV &amp; UMS charges_D'!$A$14:$A$297,0)),INDEX('Annex 4 LDNO charges_D'!$C$14:$C$118,MATCH($A13,'Annex 4 LDNO charges_D'!$A$14:$A$118,0)))</f>
        <v>0</v>
      </c>
      <c r="D13" s="250">
        <v>0.01</v>
      </c>
      <c r="E13" s="41"/>
      <c r="F13" s="250">
        <v>0.25</v>
      </c>
      <c r="H13" s="50"/>
      <c r="I13" s="50"/>
      <c r="J13" s="50"/>
      <c r="K13" s="50"/>
      <c r="L13" s="50"/>
      <c r="M13" s="50"/>
      <c r="N13" s="50"/>
      <c r="O13" s="50"/>
      <c r="P13" s="50"/>
      <c r="Q13" s="50"/>
      <c r="R13" s="50"/>
      <c r="S13" s="50"/>
      <c r="T13" s="50"/>
      <c r="U13" s="50"/>
    </row>
    <row r="14" spans="1:21" ht="27.75" customHeight="1" x14ac:dyDescent="0.25">
      <c r="A14" s="172" t="s">
        <v>368</v>
      </c>
      <c r="B14" s="170">
        <f>IFERROR(INDEX('Annex 1 LV, HV &amp; UMS charges_D'!$B$14:$B$32,MATCH($A14,'Annex 1 LV, HV &amp; UMS charges_D'!$A$14:$A$297,0)),INDEX('Annex 4 LDNO charges_D'!$B$14:$B$118,MATCH($A14,'Annex 4 LDNO charges_D'!$A$14:$A$118,0)))</f>
        <v>0</v>
      </c>
      <c r="C14" s="171">
        <f>IFERROR(INDEX('Annex 1 LV, HV &amp; UMS charges_D'!$C$14:$C$32,MATCH($A14,'Annex 1 LV, HV &amp; UMS charges_D'!$A$14:$A$297,0)),INDEX('Annex 4 LDNO charges_D'!$C$14:$C$118,MATCH($A14,'Annex 4 LDNO charges_D'!$A$14:$A$118,0)))</f>
        <v>0</v>
      </c>
      <c r="D14" s="46"/>
      <c r="E14" s="46"/>
      <c r="F14" s="250">
        <v>0.25</v>
      </c>
      <c r="H14" s="50"/>
      <c r="I14" s="50"/>
      <c r="J14" s="50"/>
      <c r="K14" s="50"/>
      <c r="L14" s="50"/>
      <c r="M14" s="50"/>
      <c r="N14" s="50"/>
      <c r="O14" s="50"/>
      <c r="P14" s="50"/>
      <c r="Q14" s="50"/>
      <c r="R14" s="50"/>
      <c r="S14" s="50"/>
      <c r="T14" s="50"/>
      <c r="U14" s="50"/>
    </row>
    <row r="15" spans="1:21" ht="27.75" customHeight="1" x14ac:dyDescent="0.25">
      <c r="A15" s="172" t="s">
        <v>370</v>
      </c>
      <c r="B15" s="170">
        <f>IFERROR(INDEX('Annex 1 LV, HV &amp; UMS charges_D'!$B$14:$B$32,MATCH($A15,'Annex 1 LV, HV &amp; UMS charges_D'!$A$14:$A$297,0)),INDEX('Annex 4 LDNO charges_D'!$B$14:$B$118,MATCH($A15,'Annex 4 LDNO charges_D'!$A$14:$A$118,0)))</f>
        <v>0</v>
      </c>
      <c r="C15" s="171">
        <f>IFERROR(INDEX('Annex 1 LV, HV &amp; UMS charges_D'!$C$14:$C$32,MATCH($A15,'Annex 1 LV, HV &amp; UMS charges_D'!$A$14:$A$297,0)),INDEX('Annex 4 LDNO charges_D'!$C$14:$C$118,MATCH($A15,'Annex 4 LDNO charges_D'!$A$14:$A$118,0)))</f>
        <v>0</v>
      </c>
      <c r="D15" s="46"/>
      <c r="E15" s="46"/>
      <c r="F15" s="250">
        <v>0.25</v>
      </c>
      <c r="H15" s="50"/>
      <c r="I15" s="50"/>
      <c r="J15" s="50"/>
      <c r="K15" s="50"/>
      <c r="L15" s="50"/>
      <c r="M15" s="50"/>
      <c r="N15" s="50"/>
      <c r="O15" s="50"/>
      <c r="P15" s="50"/>
      <c r="Q15" s="50"/>
      <c r="R15" s="50"/>
      <c r="S15" s="50"/>
      <c r="T15" s="50"/>
      <c r="U15" s="50"/>
    </row>
    <row r="16" spans="1:21" ht="27.75" customHeight="1" x14ac:dyDescent="0.25">
      <c r="A16" s="172" t="s">
        <v>371</v>
      </c>
      <c r="B16" s="170">
        <f>IFERROR(INDEX('Annex 1 LV, HV &amp; UMS charges_D'!$B$14:$B$32,MATCH($A16,'Annex 1 LV, HV &amp; UMS charges_D'!$A$14:$A$297,0)),INDEX('Annex 4 LDNO charges_D'!$B$14:$B$118,MATCH($A16,'Annex 4 LDNO charges_D'!$A$14:$A$118,0)))</f>
        <v>0</v>
      </c>
      <c r="C16" s="171">
        <f>IFERROR(INDEX('Annex 1 LV, HV &amp; UMS charges_D'!$C$14:$C$32,MATCH($A16,'Annex 1 LV, HV &amp; UMS charges_D'!$A$14:$A$297,0)),INDEX('Annex 4 LDNO charges_D'!$C$14:$C$118,MATCH($A16,'Annex 4 LDNO charges_D'!$A$14:$A$118,0)))</f>
        <v>0</v>
      </c>
      <c r="D16" s="46"/>
      <c r="E16" s="46"/>
      <c r="F16" s="250">
        <v>0.25</v>
      </c>
      <c r="H16" s="50"/>
      <c r="I16" s="50"/>
      <c r="J16" s="50"/>
      <c r="K16" s="50"/>
      <c r="L16" s="50"/>
      <c r="M16" s="50"/>
      <c r="N16" s="50"/>
      <c r="O16" s="50"/>
      <c r="P16" s="50"/>
      <c r="Q16" s="50"/>
      <c r="R16" s="50"/>
      <c r="S16" s="50"/>
      <c r="T16" s="50"/>
      <c r="U16" s="50"/>
    </row>
    <row r="17" spans="1:21" ht="27.75" customHeight="1" x14ac:dyDescent="0.25">
      <c r="A17" s="176" t="s">
        <v>375</v>
      </c>
      <c r="B17" s="170">
        <f>IFERROR(INDEX('Annex 1 LV, HV &amp; UMS charges_D'!$B$14:$B$32,MATCH($A17,'Annex 1 LV, HV &amp; UMS charges_D'!$A$14:$A$297,0)),INDEX('Annex 4 LDNO charges_D'!$B$14:$B$118,MATCH($A17,'Annex 4 LDNO charges_D'!$A$14:$A$118,0)))</f>
        <v>0</v>
      </c>
      <c r="C17" s="171">
        <f>IFERROR(INDEX('Annex 1 LV, HV &amp; UMS charges_D'!$C$14:$C$32,MATCH($A17,'Annex 1 LV, HV &amp; UMS charges_D'!$A$14:$A$297,0)),INDEX('Annex 4 LDNO charges_D'!$C$14:$C$118,MATCH($A17,'Annex 4 LDNO charges_D'!$A$14:$A$118,0)))</f>
        <v>0</v>
      </c>
      <c r="D17" s="250">
        <v>0.01</v>
      </c>
      <c r="E17" s="41"/>
      <c r="F17" s="250">
        <v>0.25</v>
      </c>
      <c r="H17" s="50"/>
      <c r="I17" s="50"/>
      <c r="J17" s="50"/>
      <c r="K17" s="50"/>
      <c r="L17" s="50"/>
      <c r="M17" s="50"/>
      <c r="N17" s="50"/>
      <c r="O17" s="50"/>
      <c r="P17" s="50"/>
      <c r="Q17" s="50"/>
      <c r="R17" s="50"/>
      <c r="S17" s="50"/>
      <c r="T17" s="50"/>
      <c r="U17" s="50"/>
    </row>
    <row r="18" spans="1:21" ht="27.75" customHeight="1" x14ac:dyDescent="0.25">
      <c r="A18" s="176" t="s">
        <v>377</v>
      </c>
      <c r="B18" s="170">
        <f>IFERROR(INDEX('Annex 1 LV, HV &amp; UMS charges_D'!$B$14:$B$32,MATCH($A18,'Annex 1 LV, HV &amp; UMS charges_D'!$A$14:$A$297,0)),INDEX('Annex 4 LDNO charges_D'!$B$14:$B$118,MATCH($A18,'Annex 4 LDNO charges_D'!$A$14:$A$118,0)))</f>
        <v>0</v>
      </c>
      <c r="C18" s="171">
        <f>IFERROR(INDEX('Annex 1 LV, HV &amp; UMS charges_D'!$C$14:$C$32,MATCH($A18,'Annex 1 LV, HV &amp; UMS charges_D'!$A$14:$A$297,0)),INDEX('Annex 4 LDNO charges_D'!$C$14:$C$118,MATCH($A18,'Annex 4 LDNO charges_D'!$A$14:$A$118,0)))</f>
        <v>0</v>
      </c>
      <c r="D18" s="46"/>
      <c r="E18" s="46"/>
      <c r="F18" s="250">
        <v>0.25</v>
      </c>
      <c r="H18" s="50"/>
      <c r="I18" s="50"/>
      <c r="J18" s="50"/>
      <c r="K18" s="50"/>
      <c r="L18" s="50"/>
      <c r="M18" s="50"/>
      <c r="N18" s="50"/>
      <c r="O18" s="50"/>
      <c r="P18" s="50"/>
      <c r="Q18" s="50"/>
      <c r="R18" s="50"/>
      <c r="S18" s="50"/>
      <c r="T18" s="50"/>
      <c r="U18" s="50"/>
    </row>
    <row r="19" spans="1:21" ht="27.75" customHeight="1" x14ac:dyDescent="0.25">
      <c r="A19" s="176" t="s">
        <v>379</v>
      </c>
      <c r="B19" s="170">
        <f>IFERROR(INDEX('Annex 1 LV, HV &amp; UMS charges_D'!$B$14:$B$32,MATCH($A19,'Annex 1 LV, HV &amp; UMS charges_D'!$A$14:$A$297,0)),INDEX('Annex 4 LDNO charges_D'!$B$14:$B$118,MATCH($A19,'Annex 4 LDNO charges_D'!$A$14:$A$118,0)))</f>
        <v>0</v>
      </c>
      <c r="C19" s="171">
        <f>IFERROR(INDEX('Annex 1 LV, HV &amp; UMS charges_D'!$C$14:$C$32,MATCH($A19,'Annex 1 LV, HV &amp; UMS charges_D'!$A$14:$A$297,0)),INDEX('Annex 4 LDNO charges_D'!$C$14:$C$118,MATCH($A19,'Annex 4 LDNO charges_D'!$A$14:$A$118,0)))</f>
        <v>0</v>
      </c>
      <c r="D19" s="46"/>
      <c r="E19" s="46"/>
      <c r="F19" s="250">
        <v>0.25</v>
      </c>
      <c r="H19" s="50"/>
      <c r="I19" s="50"/>
      <c r="J19" s="50"/>
      <c r="K19" s="50"/>
      <c r="L19" s="50"/>
      <c r="M19" s="50"/>
      <c r="N19" s="50"/>
      <c r="O19" s="50"/>
      <c r="P19" s="50"/>
      <c r="Q19" s="50"/>
      <c r="R19" s="50"/>
      <c r="S19" s="50"/>
      <c r="T19" s="50"/>
      <c r="U19" s="50"/>
    </row>
    <row r="20" spans="1:21" ht="27.75" customHeight="1" x14ac:dyDescent="0.25">
      <c r="A20" s="176" t="s">
        <v>380</v>
      </c>
      <c r="B20" s="170">
        <f>IFERROR(INDEX('Annex 1 LV, HV &amp; UMS charges_D'!$B$14:$B$32,MATCH($A20,'Annex 1 LV, HV &amp; UMS charges_D'!$A$14:$A$297,0)),INDEX('Annex 4 LDNO charges_D'!$B$14:$B$118,MATCH($A20,'Annex 4 LDNO charges_D'!$A$14:$A$118,0)))</f>
        <v>0</v>
      </c>
      <c r="C20" s="171">
        <f>IFERROR(INDEX('Annex 1 LV, HV &amp; UMS charges_D'!$C$14:$C$32,MATCH($A20,'Annex 1 LV, HV &amp; UMS charges_D'!$A$14:$A$297,0)),INDEX('Annex 4 LDNO charges_D'!$C$14:$C$118,MATCH($A20,'Annex 4 LDNO charges_D'!$A$14:$A$118,0)))</f>
        <v>0</v>
      </c>
      <c r="D20" s="46"/>
      <c r="E20" s="46"/>
      <c r="F20" s="250">
        <v>0.25</v>
      </c>
      <c r="H20" s="50"/>
      <c r="I20" s="50"/>
      <c r="J20" s="50"/>
      <c r="K20" s="50"/>
      <c r="L20" s="50"/>
      <c r="M20" s="50"/>
      <c r="N20" s="50"/>
      <c r="O20" s="50"/>
      <c r="P20" s="50"/>
      <c r="Q20" s="50"/>
      <c r="R20" s="50"/>
      <c r="S20" s="50"/>
      <c r="T20" s="50"/>
      <c r="U20" s="50"/>
    </row>
    <row r="21" spans="1:21" ht="27.75" customHeight="1" x14ac:dyDescent="0.25">
      <c r="A21" s="176" t="s">
        <v>381</v>
      </c>
      <c r="B21" s="170">
        <f>IFERROR(INDEX('Annex 1 LV, HV &amp; UMS charges_D'!$B$14:$B$32,MATCH($A21,'Annex 1 LV, HV &amp; UMS charges_D'!$A$14:$A$297,0)),INDEX('Annex 4 LDNO charges_D'!$B$14:$B$118,MATCH($A21,'Annex 4 LDNO charges_D'!$A$14:$A$118,0)))</f>
        <v>0</v>
      </c>
      <c r="C21" s="171">
        <f>IFERROR(INDEX('Annex 1 LV, HV &amp; UMS charges_D'!$C$14:$C$32,MATCH($A21,'Annex 1 LV, HV &amp; UMS charges_D'!$A$14:$A$297,0)),INDEX('Annex 4 LDNO charges_D'!$C$14:$C$118,MATCH($A21,'Annex 4 LDNO charges_D'!$A$14:$A$118,0)))</f>
        <v>0</v>
      </c>
      <c r="D21" s="46"/>
      <c r="E21" s="46"/>
      <c r="F21" s="250">
        <v>0.25</v>
      </c>
      <c r="H21" s="50"/>
      <c r="I21" s="50"/>
      <c r="J21" s="50"/>
      <c r="K21" s="50"/>
      <c r="L21" s="50"/>
      <c r="M21" s="50"/>
      <c r="N21" s="50"/>
      <c r="O21" s="50"/>
      <c r="P21" s="50"/>
      <c r="Q21" s="50"/>
      <c r="R21" s="50"/>
      <c r="S21" s="50"/>
      <c r="T21" s="50"/>
      <c r="U21" s="50"/>
    </row>
    <row r="22" spans="1:21" ht="27.75" customHeight="1" x14ac:dyDescent="0.25">
      <c r="A22" s="176" t="s">
        <v>382</v>
      </c>
      <c r="B22" s="170">
        <f>IFERROR(INDEX('Annex 1 LV, HV &amp; UMS charges_D'!$B$14:$B$32,MATCH($A22,'Annex 1 LV, HV &amp; UMS charges_D'!$A$14:$A$297,0)),INDEX('Annex 4 LDNO charges_D'!$B$14:$B$118,MATCH($A22,'Annex 4 LDNO charges_D'!$A$14:$A$118,0)))</f>
        <v>0</v>
      </c>
      <c r="C22" s="171">
        <f>IFERROR(INDEX('Annex 1 LV, HV &amp; UMS charges_D'!$C$14:$C$32,MATCH($A22,'Annex 1 LV, HV &amp; UMS charges_D'!$A$14:$A$297,0)),INDEX('Annex 4 LDNO charges_D'!$C$14:$C$118,MATCH($A22,'Annex 4 LDNO charges_D'!$A$14:$A$118,0)))</f>
        <v>0</v>
      </c>
      <c r="D22" s="46"/>
      <c r="E22" s="46"/>
      <c r="F22" s="250">
        <v>0.25</v>
      </c>
      <c r="H22" s="50"/>
      <c r="I22" s="50"/>
      <c r="J22" s="50"/>
      <c r="K22" s="50"/>
      <c r="L22" s="50"/>
      <c r="M22" s="50"/>
      <c r="N22" s="50"/>
      <c r="O22" s="50"/>
      <c r="P22" s="50"/>
      <c r="Q22" s="50"/>
      <c r="R22" s="50"/>
      <c r="S22" s="50"/>
      <c r="T22" s="50"/>
      <c r="U22" s="50"/>
    </row>
    <row r="23" spans="1:21" ht="27.75" customHeight="1" x14ac:dyDescent="0.25">
      <c r="A23" s="176" t="s">
        <v>383</v>
      </c>
      <c r="B23" s="170">
        <f>IFERROR(INDEX('Annex 1 LV, HV &amp; UMS charges_D'!$B$14:$B$32,MATCH($A23,'Annex 1 LV, HV &amp; UMS charges_D'!$A$14:$A$297,0)),INDEX('Annex 4 LDNO charges_D'!$B$14:$B$118,MATCH($A23,'Annex 4 LDNO charges_D'!$A$14:$A$118,0)))</f>
        <v>0</v>
      </c>
      <c r="C23" s="171">
        <f>IFERROR(INDEX('Annex 1 LV, HV &amp; UMS charges_D'!$C$14:$C$32,MATCH($A23,'Annex 1 LV, HV &amp; UMS charges_D'!$A$14:$A$297,0)),INDEX('Annex 4 LDNO charges_D'!$C$14:$C$118,MATCH($A23,'Annex 4 LDNO charges_D'!$A$14:$A$118,0)))</f>
        <v>0</v>
      </c>
      <c r="D23" s="46"/>
      <c r="E23" s="46"/>
      <c r="F23" s="250">
        <v>0.25</v>
      </c>
      <c r="H23" s="50"/>
      <c r="I23" s="50"/>
      <c r="J23" s="50"/>
      <c r="K23" s="50"/>
      <c r="L23" s="50"/>
      <c r="M23" s="50"/>
      <c r="N23" s="50"/>
      <c r="O23" s="50"/>
      <c r="P23" s="50"/>
      <c r="Q23" s="50"/>
      <c r="R23" s="50"/>
      <c r="S23" s="50"/>
      <c r="T23" s="50"/>
      <c r="U23" s="50"/>
    </row>
    <row r="24" spans="1:21" ht="27.75" customHeight="1" x14ac:dyDescent="0.25">
      <c r="A24" s="176" t="s">
        <v>384</v>
      </c>
      <c r="B24" s="170">
        <f>IFERROR(INDEX('Annex 1 LV, HV &amp; UMS charges_D'!$B$14:$B$32,MATCH($A24,'Annex 1 LV, HV &amp; UMS charges_D'!$A$14:$A$297,0)),INDEX('Annex 4 LDNO charges_D'!$B$14:$B$118,MATCH($A24,'Annex 4 LDNO charges_D'!$A$14:$A$118,0)))</f>
        <v>0</v>
      </c>
      <c r="C24" s="171">
        <f>IFERROR(INDEX('Annex 1 LV, HV &amp; UMS charges_D'!$C$14:$C$32,MATCH($A24,'Annex 1 LV, HV &amp; UMS charges_D'!$A$14:$A$297,0)),INDEX('Annex 4 LDNO charges_D'!$C$14:$C$118,MATCH($A24,'Annex 4 LDNO charges_D'!$A$14:$A$118,0)))</f>
        <v>0</v>
      </c>
      <c r="D24" s="46"/>
      <c r="E24" s="46"/>
      <c r="F24" s="250">
        <v>0.25</v>
      </c>
      <c r="H24" s="50"/>
      <c r="I24" s="50"/>
      <c r="J24" s="50"/>
      <c r="K24" s="50"/>
      <c r="L24" s="50"/>
      <c r="M24" s="50"/>
      <c r="N24" s="50"/>
      <c r="O24" s="50"/>
      <c r="P24" s="50"/>
      <c r="Q24" s="50"/>
      <c r="R24" s="50"/>
      <c r="S24" s="50"/>
      <c r="T24" s="50"/>
      <c r="U24" s="50"/>
    </row>
    <row r="25" spans="1:21" ht="27.75" customHeight="1" x14ac:dyDescent="0.25">
      <c r="A25" s="172" t="s">
        <v>391</v>
      </c>
      <c r="B25" s="170">
        <f>IFERROR(INDEX('Annex 1 LV, HV &amp; UMS charges_D'!$B$14:$B$32,MATCH($A25,'Annex 1 LV, HV &amp; UMS charges_D'!$A$14:$A$297,0)),INDEX('Annex 4 LDNO charges_D'!$B$14:$B$118,MATCH($A25,'Annex 4 LDNO charges_D'!$A$14:$A$118,0)))</f>
        <v>0</v>
      </c>
      <c r="C25" s="171">
        <f>IFERROR(INDEX('Annex 1 LV, HV &amp; UMS charges_D'!$C$14:$C$32,MATCH($A25,'Annex 1 LV, HV &amp; UMS charges_D'!$A$14:$A$297,0)),INDEX('Annex 4 LDNO charges_D'!$C$14:$C$118,MATCH($A25,'Annex 4 LDNO charges_D'!$A$14:$A$118,0)))</f>
        <v>0</v>
      </c>
      <c r="D25" s="250">
        <v>0.01</v>
      </c>
      <c r="E25" s="41"/>
      <c r="F25" s="250">
        <v>0.25</v>
      </c>
      <c r="H25" s="50"/>
      <c r="I25" s="50"/>
      <c r="J25" s="50"/>
      <c r="K25" s="50"/>
      <c r="L25" s="50"/>
      <c r="M25" s="50"/>
      <c r="N25" s="50"/>
      <c r="O25" s="50"/>
      <c r="P25" s="50"/>
      <c r="Q25" s="50"/>
      <c r="R25" s="50"/>
      <c r="S25" s="50"/>
      <c r="T25" s="50"/>
      <c r="U25" s="50"/>
    </row>
    <row r="26" spans="1:21" ht="27.75" customHeight="1" x14ac:dyDescent="0.25">
      <c r="A26" s="172" t="s">
        <v>393</v>
      </c>
      <c r="B26" s="170">
        <f>IFERROR(INDEX('Annex 1 LV, HV &amp; UMS charges_D'!$B$14:$B$32,MATCH($A26,'Annex 1 LV, HV &amp; UMS charges_D'!$A$14:$A$297,0)),INDEX('Annex 4 LDNO charges_D'!$B$14:$B$118,MATCH($A26,'Annex 4 LDNO charges_D'!$A$14:$A$118,0)))</f>
        <v>0</v>
      </c>
      <c r="C26" s="171">
        <f>IFERROR(INDEX('Annex 1 LV, HV &amp; UMS charges_D'!$C$14:$C$32,MATCH($A26,'Annex 1 LV, HV &amp; UMS charges_D'!$A$14:$A$297,0)),INDEX('Annex 4 LDNO charges_D'!$C$14:$C$118,MATCH($A26,'Annex 4 LDNO charges_D'!$A$14:$A$118,0)))</f>
        <v>0</v>
      </c>
      <c r="D26" s="46"/>
      <c r="E26" s="46"/>
      <c r="F26" s="250">
        <v>0.25</v>
      </c>
      <c r="H26" s="50"/>
      <c r="I26" s="50"/>
      <c r="J26" s="50"/>
      <c r="K26" s="50"/>
      <c r="L26" s="50"/>
      <c r="M26" s="50"/>
      <c r="N26" s="50"/>
      <c r="O26" s="50"/>
      <c r="P26" s="50"/>
      <c r="Q26" s="50"/>
      <c r="R26" s="50"/>
      <c r="S26" s="50"/>
      <c r="T26" s="50"/>
      <c r="U26" s="50"/>
    </row>
    <row r="27" spans="1:21" ht="27.75" customHeight="1" x14ac:dyDescent="0.25">
      <c r="A27" s="172" t="s">
        <v>395</v>
      </c>
      <c r="B27" s="170">
        <f>IFERROR(INDEX('Annex 1 LV, HV &amp; UMS charges_D'!$B$14:$B$32,MATCH($A27,'Annex 1 LV, HV &amp; UMS charges_D'!$A$14:$A$297,0)),INDEX('Annex 4 LDNO charges_D'!$B$14:$B$118,MATCH($A27,'Annex 4 LDNO charges_D'!$A$14:$A$118,0)))</f>
        <v>0</v>
      </c>
      <c r="C27" s="171">
        <f>IFERROR(INDEX('Annex 1 LV, HV &amp; UMS charges_D'!$C$14:$C$32,MATCH($A27,'Annex 1 LV, HV &amp; UMS charges_D'!$A$14:$A$297,0)),INDEX('Annex 4 LDNO charges_D'!$C$14:$C$118,MATCH($A27,'Annex 4 LDNO charges_D'!$A$14:$A$118,0)))</f>
        <v>0</v>
      </c>
      <c r="D27" s="46"/>
      <c r="E27" s="46"/>
      <c r="F27" s="250">
        <v>0.25</v>
      </c>
      <c r="H27" s="50"/>
      <c r="I27" s="50"/>
      <c r="J27" s="50"/>
      <c r="K27" s="50"/>
      <c r="L27" s="50"/>
      <c r="M27" s="50"/>
      <c r="N27" s="50"/>
      <c r="O27" s="50"/>
      <c r="P27" s="50"/>
      <c r="Q27" s="50"/>
      <c r="R27" s="50"/>
      <c r="S27" s="50"/>
      <c r="T27" s="50"/>
      <c r="U27" s="50"/>
    </row>
    <row r="28" spans="1:21" ht="27.75" customHeight="1" x14ac:dyDescent="0.25">
      <c r="A28" s="172" t="s">
        <v>396</v>
      </c>
      <c r="B28" s="170">
        <f>IFERROR(INDEX('Annex 1 LV, HV &amp; UMS charges_D'!$B$14:$B$32,MATCH($A28,'Annex 1 LV, HV &amp; UMS charges_D'!$A$14:$A$297,0)),INDEX('Annex 4 LDNO charges_D'!$B$14:$B$118,MATCH($A28,'Annex 4 LDNO charges_D'!$A$14:$A$118,0)))</f>
        <v>0</v>
      </c>
      <c r="C28" s="171">
        <f>IFERROR(INDEX('Annex 1 LV, HV &amp; UMS charges_D'!$C$14:$C$32,MATCH($A28,'Annex 1 LV, HV &amp; UMS charges_D'!$A$14:$A$297,0)),INDEX('Annex 4 LDNO charges_D'!$C$14:$C$118,MATCH($A28,'Annex 4 LDNO charges_D'!$A$14:$A$118,0)))</f>
        <v>0</v>
      </c>
      <c r="D28" s="46"/>
      <c r="E28" s="46"/>
      <c r="F28" s="250">
        <v>0.25</v>
      </c>
      <c r="H28" s="50"/>
      <c r="I28" s="50"/>
      <c r="J28" s="50"/>
      <c r="K28" s="50"/>
      <c r="L28" s="50"/>
      <c r="M28" s="50"/>
      <c r="N28" s="50"/>
      <c r="O28" s="50"/>
      <c r="P28" s="50"/>
      <c r="Q28" s="50"/>
      <c r="R28" s="50"/>
      <c r="S28" s="50"/>
      <c r="T28" s="50"/>
      <c r="U28" s="50"/>
    </row>
    <row r="29" spans="1:21" ht="27.75" customHeight="1" x14ac:dyDescent="0.25">
      <c r="A29" s="172" t="s">
        <v>397</v>
      </c>
      <c r="B29" s="170">
        <f>IFERROR(INDEX('Annex 1 LV, HV &amp; UMS charges_D'!$B$14:$B$32,MATCH($A29,'Annex 1 LV, HV &amp; UMS charges_D'!$A$14:$A$297,0)),INDEX('Annex 4 LDNO charges_D'!$B$14:$B$118,MATCH($A29,'Annex 4 LDNO charges_D'!$A$14:$A$118,0)))</f>
        <v>0</v>
      </c>
      <c r="C29" s="171">
        <f>IFERROR(INDEX('Annex 1 LV, HV &amp; UMS charges_D'!$C$14:$C$32,MATCH($A29,'Annex 1 LV, HV &amp; UMS charges_D'!$A$14:$A$297,0)),INDEX('Annex 4 LDNO charges_D'!$C$14:$C$118,MATCH($A29,'Annex 4 LDNO charges_D'!$A$14:$A$118,0)))</f>
        <v>0</v>
      </c>
      <c r="D29" s="46"/>
      <c r="E29" s="46"/>
      <c r="F29" s="250">
        <v>0.25</v>
      </c>
      <c r="H29" s="50"/>
      <c r="I29" s="50"/>
      <c r="J29" s="50"/>
      <c r="K29" s="50"/>
      <c r="L29" s="50"/>
      <c r="M29" s="50"/>
      <c r="N29" s="50"/>
      <c r="O29" s="50"/>
      <c r="P29" s="50"/>
      <c r="Q29" s="50"/>
      <c r="R29" s="50"/>
      <c r="S29" s="50"/>
      <c r="T29" s="50"/>
      <c r="U29" s="50"/>
    </row>
    <row r="30" spans="1:21" ht="27.75" customHeight="1" x14ac:dyDescent="0.25">
      <c r="A30" s="172" t="s">
        <v>398</v>
      </c>
      <c r="B30" s="170">
        <f>IFERROR(INDEX('Annex 1 LV, HV &amp; UMS charges_D'!$B$14:$B$32,MATCH($A30,'Annex 1 LV, HV &amp; UMS charges_D'!$A$14:$A$297,0)),INDEX('Annex 4 LDNO charges_D'!$B$14:$B$118,MATCH($A30,'Annex 4 LDNO charges_D'!$A$14:$A$118,0)))</f>
        <v>0</v>
      </c>
      <c r="C30" s="171">
        <f>IFERROR(INDEX('Annex 1 LV, HV &amp; UMS charges_D'!$C$14:$C$32,MATCH($A30,'Annex 1 LV, HV &amp; UMS charges_D'!$A$14:$A$297,0)),INDEX('Annex 4 LDNO charges_D'!$C$14:$C$118,MATCH($A30,'Annex 4 LDNO charges_D'!$A$14:$A$118,0)))</f>
        <v>0</v>
      </c>
      <c r="D30" s="46"/>
      <c r="E30" s="46"/>
      <c r="F30" s="250">
        <v>0.25</v>
      </c>
      <c r="H30" s="50"/>
      <c r="I30" s="50"/>
      <c r="J30" s="50"/>
      <c r="K30" s="50"/>
      <c r="L30" s="50"/>
      <c r="M30" s="50"/>
      <c r="N30" s="50"/>
      <c r="O30" s="50"/>
      <c r="P30" s="50"/>
      <c r="Q30" s="50"/>
      <c r="R30" s="50"/>
      <c r="S30" s="50"/>
      <c r="T30" s="50"/>
      <c r="U30" s="50"/>
    </row>
    <row r="31" spans="1:21" ht="27.75" customHeight="1" x14ac:dyDescent="0.25">
      <c r="A31" s="172" t="s">
        <v>399</v>
      </c>
      <c r="B31" s="170">
        <f>IFERROR(INDEX('Annex 1 LV, HV &amp; UMS charges_D'!$B$14:$B$32,MATCH($A31,'Annex 1 LV, HV &amp; UMS charges_D'!$A$14:$A$297,0)),INDEX('Annex 4 LDNO charges_D'!$B$14:$B$118,MATCH($A31,'Annex 4 LDNO charges_D'!$A$14:$A$118,0)))</f>
        <v>0</v>
      </c>
      <c r="C31" s="171">
        <f>IFERROR(INDEX('Annex 1 LV, HV &amp; UMS charges_D'!$C$14:$C$32,MATCH($A31,'Annex 1 LV, HV &amp; UMS charges_D'!$A$14:$A$297,0)),INDEX('Annex 4 LDNO charges_D'!$C$14:$C$118,MATCH($A31,'Annex 4 LDNO charges_D'!$A$14:$A$118,0)))</f>
        <v>0</v>
      </c>
      <c r="D31" s="46"/>
      <c r="E31" s="46"/>
      <c r="F31" s="250">
        <v>0.25</v>
      </c>
      <c r="H31" s="50"/>
      <c r="I31" s="50"/>
      <c r="J31" s="50"/>
      <c r="K31" s="50"/>
      <c r="L31" s="50"/>
      <c r="M31" s="50"/>
      <c r="N31" s="50"/>
      <c r="O31" s="50"/>
      <c r="P31" s="50"/>
      <c r="Q31" s="50"/>
      <c r="R31" s="50"/>
      <c r="S31" s="50"/>
      <c r="T31" s="50"/>
      <c r="U31" s="50"/>
    </row>
    <row r="32" spans="1:21" ht="27.75" customHeight="1" x14ac:dyDescent="0.25">
      <c r="A32" s="172" t="s">
        <v>400</v>
      </c>
      <c r="B32" s="170">
        <f>IFERROR(INDEX('Annex 1 LV, HV &amp; UMS charges_D'!$B$14:$B$32,MATCH($A32,'Annex 1 LV, HV &amp; UMS charges_D'!$A$14:$A$297,0)),INDEX('Annex 4 LDNO charges_D'!$B$14:$B$118,MATCH($A32,'Annex 4 LDNO charges_D'!$A$14:$A$118,0)))</f>
        <v>0</v>
      </c>
      <c r="C32" s="171">
        <f>IFERROR(INDEX('Annex 1 LV, HV &amp; UMS charges_D'!$C$14:$C$32,MATCH($A32,'Annex 1 LV, HV &amp; UMS charges_D'!$A$14:$A$297,0)),INDEX('Annex 4 LDNO charges_D'!$C$14:$C$118,MATCH($A32,'Annex 4 LDNO charges_D'!$A$14:$A$118,0)))</f>
        <v>0</v>
      </c>
      <c r="D32" s="46"/>
      <c r="E32" s="46"/>
      <c r="F32" s="250">
        <v>0.25</v>
      </c>
      <c r="H32" s="50"/>
      <c r="I32" s="50"/>
      <c r="J32" s="50"/>
      <c r="K32" s="50"/>
      <c r="L32" s="50"/>
      <c r="M32" s="50"/>
      <c r="N32" s="50"/>
      <c r="O32" s="50"/>
      <c r="P32" s="50"/>
      <c r="Q32" s="50"/>
      <c r="R32" s="50"/>
      <c r="S32" s="50"/>
      <c r="T32" s="50"/>
      <c r="U32" s="50"/>
    </row>
    <row r="33" spans="1:21" ht="27.75" customHeight="1" x14ac:dyDescent="0.25">
      <c r="A33" s="172" t="s">
        <v>407</v>
      </c>
      <c r="B33" s="170">
        <f>IFERROR(INDEX('Annex 1 LV, HV &amp; UMS charges_D'!$B$14:$B$32,MATCH($A33,'Annex 1 LV, HV &amp; UMS charges_D'!$A$14:$A$297,0)),INDEX('Annex 4 LDNO charges_D'!$B$14:$B$118,MATCH($A33,'Annex 4 LDNO charges_D'!$A$14:$A$118,0)))</f>
        <v>0</v>
      </c>
      <c r="C33" s="171">
        <f>IFERROR(INDEX('Annex 1 LV, HV &amp; UMS charges_D'!$C$14:$C$32,MATCH($A33,'Annex 1 LV, HV &amp; UMS charges_D'!$A$14:$A$297,0)),INDEX('Annex 4 LDNO charges_D'!$C$14:$C$118,MATCH($A33,'Annex 4 LDNO charges_D'!$A$14:$A$118,0)))</f>
        <v>0</v>
      </c>
      <c r="D33" s="250">
        <v>0.01</v>
      </c>
      <c r="E33" s="41"/>
      <c r="F33" s="250">
        <v>0.25</v>
      </c>
      <c r="H33" s="50"/>
      <c r="I33" s="50"/>
      <c r="J33" s="50"/>
      <c r="K33" s="50"/>
      <c r="L33" s="50"/>
      <c r="M33" s="50"/>
      <c r="N33" s="50"/>
      <c r="O33" s="50"/>
      <c r="P33" s="50"/>
      <c r="Q33" s="50"/>
      <c r="R33" s="50"/>
      <c r="S33" s="50"/>
      <c r="T33" s="50"/>
      <c r="U33" s="50"/>
    </row>
    <row r="34" spans="1:21" ht="27.75" customHeight="1" x14ac:dyDescent="0.25">
      <c r="A34" s="172" t="s">
        <v>409</v>
      </c>
      <c r="B34" s="170">
        <f>IFERROR(INDEX('Annex 1 LV, HV &amp; UMS charges_D'!$B$14:$B$32,MATCH($A34,'Annex 1 LV, HV &amp; UMS charges_D'!$A$14:$A$297,0)),INDEX('Annex 4 LDNO charges_D'!$B$14:$B$118,MATCH($A34,'Annex 4 LDNO charges_D'!$A$14:$A$118,0)))</f>
        <v>0</v>
      </c>
      <c r="C34" s="171">
        <f>IFERROR(INDEX('Annex 1 LV, HV &amp; UMS charges_D'!$C$14:$C$32,MATCH($A34,'Annex 1 LV, HV &amp; UMS charges_D'!$A$14:$A$297,0)),INDEX('Annex 4 LDNO charges_D'!$C$14:$C$118,MATCH($A34,'Annex 4 LDNO charges_D'!$A$14:$A$118,0)))</f>
        <v>0</v>
      </c>
      <c r="D34" s="46"/>
      <c r="E34" s="46"/>
      <c r="F34" s="250">
        <v>0.25</v>
      </c>
      <c r="H34" s="50"/>
      <c r="I34" s="50"/>
      <c r="J34" s="50"/>
      <c r="K34" s="50"/>
      <c r="L34" s="50"/>
      <c r="M34" s="50"/>
      <c r="N34" s="50"/>
      <c r="O34" s="50"/>
      <c r="P34" s="50"/>
      <c r="Q34" s="50"/>
      <c r="R34" s="50"/>
      <c r="S34" s="50"/>
      <c r="T34" s="50"/>
      <c r="U34" s="50"/>
    </row>
    <row r="35" spans="1:21" ht="27.75" customHeight="1" x14ac:dyDescent="0.25">
      <c r="A35" s="172" t="s">
        <v>411</v>
      </c>
      <c r="B35" s="170">
        <f>IFERROR(INDEX('Annex 1 LV, HV &amp; UMS charges_D'!$B$14:$B$32,MATCH($A35,'Annex 1 LV, HV &amp; UMS charges_D'!$A$14:$A$297,0)),INDEX('Annex 4 LDNO charges_D'!$B$14:$B$118,MATCH($A35,'Annex 4 LDNO charges_D'!$A$14:$A$118,0)))</f>
        <v>0</v>
      </c>
      <c r="C35" s="171">
        <f>IFERROR(INDEX('Annex 1 LV, HV &amp; UMS charges_D'!$C$14:$C$32,MATCH($A35,'Annex 1 LV, HV &amp; UMS charges_D'!$A$14:$A$297,0)),INDEX('Annex 4 LDNO charges_D'!$C$14:$C$118,MATCH($A35,'Annex 4 LDNO charges_D'!$A$14:$A$118,0)))</f>
        <v>0</v>
      </c>
      <c r="D35" s="46"/>
      <c r="E35" s="46"/>
      <c r="F35" s="250">
        <v>0.25</v>
      </c>
      <c r="H35" s="50"/>
      <c r="I35" s="50"/>
      <c r="J35" s="50"/>
      <c r="K35" s="50"/>
      <c r="L35" s="50"/>
      <c r="M35" s="50"/>
      <c r="N35" s="50"/>
      <c r="O35" s="50"/>
      <c r="P35" s="50"/>
      <c r="Q35" s="50"/>
      <c r="R35" s="50"/>
      <c r="S35" s="50"/>
      <c r="T35" s="50"/>
      <c r="U35" s="50"/>
    </row>
    <row r="36" spans="1:21" ht="27.75" customHeight="1" x14ac:dyDescent="0.25">
      <c r="A36" s="172" t="s">
        <v>412</v>
      </c>
      <c r="B36" s="170">
        <f>IFERROR(INDEX('Annex 1 LV, HV &amp; UMS charges_D'!$B$14:$B$32,MATCH($A36,'Annex 1 LV, HV &amp; UMS charges_D'!$A$14:$A$297,0)),INDEX('Annex 4 LDNO charges_D'!$B$14:$B$118,MATCH($A36,'Annex 4 LDNO charges_D'!$A$14:$A$118,0)))</f>
        <v>0</v>
      </c>
      <c r="C36" s="171">
        <f>IFERROR(INDEX('Annex 1 LV, HV &amp; UMS charges_D'!$C$14:$C$32,MATCH($A36,'Annex 1 LV, HV &amp; UMS charges_D'!$A$14:$A$297,0)),INDEX('Annex 4 LDNO charges_D'!$C$14:$C$118,MATCH($A36,'Annex 4 LDNO charges_D'!$A$14:$A$118,0)))</f>
        <v>0</v>
      </c>
      <c r="D36" s="46"/>
      <c r="E36" s="46"/>
      <c r="F36" s="250">
        <v>0.25</v>
      </c>
      <c r="H36" s="50"/>
      <c r="I36" s="50"/>
      <c r="J36" s="50"/>
      <c r="K36" s="50"/>
      <c r="L36" s="50"/>
      <c r="M36" s="50"/>
      <c r="N36" s="50"/>
      <c r="O36" s="50"/>
      <c r="P36" s="50"/>
      <c r="Q36" s="50"/>
      <c r="R36" s="50"/>
      <c r="S36" s="50"/>
      <c r="T36" s="50"/>
      <c r="U36" s="50"/>
    </row>
    <row r="37" spans="1:21" ht="27.75" customHeight="1" x14ac:dyDescent="0.25">
      <c r="A37" s="172" t="s">
        <v>413</v>
      </c>
      <c r="B37" s="170">
        <f>IFERROR(INDEX('Annex 1 LV, HV &amp; UMS charges_D'!$B$14:$B$32,MATCH($A37,'Annex 1 LV, HV &amp; UMS charges_D'!$A$14:$A$297,0)),INDEX('Annex 4 LDNO charges_D'!$B$14:$B$118,MATCH($A37,'Annex 4 LDNO charges_D'!$A$14:$A$118,0)))</f>
        <v>0</v>
      </c>
      <c r="C37" s="171">
        <f>IFERROR(INDEX('Annex 1 LV, HV &amp; UMS charges_D'!$C$14:$C$32,MATCH($A37,'Annex 1 LV, HV &amp; UMS charges_D'!$A$14:$A$297,0)),INDEX('Annex 4 LDNO charges_D'!$C$14:$C$118,MATCH($A37,'Annex 4 LDNO charges_D'!$A$14:$A$118,0)))</f>
        <v>0</v>
      </c>
      <c r="D37" s="46"/>
      <c r="E37" s="46"/>
      <c r="F37" s="250">
        <v>0.25</v>
      </c>
      <c r="H37" s="50"/>
      <c r="I37" s="50"/>
      <c r="J37" s="50"/>
      <c r="K37" s="50"/>
      <c r="L37" s="50"/>
      <c r="M37" s="50"/>
      <c r="N37" s="50"/>
      <c r="O37" s="50"/>
      <c r="P37" s="50"/>
      <c r="Q37" s="50"/>
      <c r="R37" s="50"/>
      <c r="S37" s="50"/>
      <c r="T37" s="50"/>
      <c r="U37" s="50"/>
    </row>
    <row r="38" spans="1:21" ht="27.75" customHeight="1" x14ac:dyDescent="0.25">
      <c r="A38" s="172" t="s">
        <v>414</v>
      </c>
      <c r="B38" s="170">
        <f>IFERROR(INDEX('Annex 1 LV, HV &amp; UMS charges_D'!$B$14:$B$32,MATCH($A38,'Annex 1 LV, HV &amp; UMS charges_D'!$A$14:$A$297,0)),INDEX('Annex 4 LDNO charges_D'!$B$14:$B$118,MATCH($A38,'Annex 4 LDNO charges_D'!$A$14:$A$118,0)))</f>
        <v>0</v>
      </c>
      <c r="C38" s="171">
        <f>IFERROR(INDEX('Annex 1 LV, HV &amp; UMS charges_D'!$C$14:$C$32,MATCH($A38,'Annex 1 LV, HV &amp; UMS charges_D'!$A$14:$A$297,0)),INDEX('Annex 4 LDNO charges_D'!$C$14:$C$118,MATCH($A38,'Annex 4 LDNO charges_D'!$A$14:$A$118,0)))</f>
        <v>0</v>
      </c>
      <c r="D38" s="46"/>
      <c r="E38" s="46"/>
      <c r="F38" s="250">
        <v>0.25</v>
      </c>
      <c r="H38" s="50"/>
      <c r="I38" s="50"/>
      <c r="J38" s="50"/>
      <c r="K38" s="50"/>
      <c r="L38" s="50"/>
      <c r="M38" s="50"/>
      <c r="N38" s="50"/>
      <c r="O38" s="50"/>
      <c r="P38" s="50"/>
      <c r="Q38" s="50"/>
      <c r="R38" s="50"/>
      <c r="S38" s="50"/>
      <c r="T38" s="50"/>
      <c r="U38" s="50"/>
    </row>
    <row r="39" spans="1:21" ht="27.75" customHeight="1" x14ac:dyDescent="0.25">
      <c r="A39" s="172" t="s">
        <v>415</v>
      </c>
      <c r="B39" s="170">
        <f>IFERROR(INDEX('Annex 1 LV, HV &amp; UMS charges_D'!$B$14:$B$32,MATCH($A39,'Annex 1 LV, HV &amp; UMS charges_D'!$A$14:$A$297,0)),INDEX('Annex 4 LDNO charges_D'!$B$14:$B$118,MATCH($A39,'Annex 4 LDNO charges_D'!$A$14:$A$118,0)))</f>
        <v>0</v>
      </c>
      <c r="C39" s="171">
        <f>IFERROR(INDEX('Annex 1 LV, HV &amp; UMS charges_D'!$C$14:$C$32,MATCH($A39,'Annex 1 LV, HV &amp; UMS charges_D'!$A$14:$A$297,0)),INDEX('Annex 4 LDNO charges_D'!$C$14:$C$118,MATCH($A39,'Annex 4 LDNO charges_D'!$A$14:$A$118,0)))</f>
        <v>0</v>
      </c>
      <c r="D39" s="46"/>
      <c r="E39" s="46"/>
      <c r="F39" s="250">
        <v>0.25</v>
      </c>
      <c r="H39" s="50"/>
      <c r="I39" s="50"/>
      <c r="J39" s="50"/>
      <c r="K39" s="50"/>
      <c r="L39" s="50"/>
      <c r="M39" s="50"/>
      <c r="N39" s="50"/>
      <c r="O39" s="50"/>
      <c r="P39" s="50"/>
      <c r="Q39" s="50"/>
      <c r="R39" s="50"/>
      <c r="S39" s="50"/>
      <c r="T39" s="50"/>
      <c r="U39" s="50"/>
    </row>
    <row r="40" spans="1:21" ht="27.75" customHeight="1" x14ac:dyDescent="0.25">
      <c r="A40" s="172" t="s">
        <v>416</v>
      </c>
      <c r="B40" s="170">
        <f>IFERROR(INDEX('Annex 1 LV, HV &amp; UMS charges_D'!$B$14:$B$32,MATCH($A40,'Annex 1 LV, HV &amp; UMS charges_D'!$A$14:$A$297,0)),INDEX('Annex 4 LDNO charges_D'!$B$14:$B$118,MATCH($A40,'Annex 4 LDNO charges_D'!$A$14:$A$118,0)))</f>
        <v>0</v>
      </c>
      <c r="C40" s="171">
        <f>IFERROR(INDEX('Annex 1 LV, HV &amp; UMS charges_D'!$C$14:$C$32,MATCH($A40,'Annex 1 LV, HV &amp; UMS charges_D'!$A$14:$A$297,0)),INDEX('Annex 4 LDNO charges_D'!$C$14:$C$118,MATCH($A40,'Annex 4 LDNO charges_D'!$A$14:$A$118,0)))</f>
        <v>0</v>
      </c>
      <c r="D40" s="46"/>
      <c r="E40" s="46"/>
      <c r="F40" s="250">
        <v>0.25</v>
      </c>
      <c r="H40" s="50"/>
      <c r="I40" s="50"/>
      <c r="J40" s="50"/>
      <c r="K40" s="50"/>
      <c r="L40" s="50"/>
      <c r="M40" s="50"/>
      <c r="N40" s="50"/>
      <c r="O40" s="50"/>
      <c r="P40" s="50"/>
      <c r="Q40" s="50"/>
      <c r="R40" s="50"/>
      <c r="S40" s="50"/>
      <c r="T40" s="50"/>
      <c r="U40" s="50"/>
    </row>
    <row r="41" spans="1:21" ht="27.75" customHeight="1" x14ac:dyDescent="0.25">
      <c r="A41" s="172" t="s">
        <v>423</v>
      </c>
      <c r="B41" s="170">
        <f>IFERROR(INDEX('Annex 1 LV, HV &amp; UMS charges_D'!$B$14:$B$32,MATCH($A41,'Annex 1 LV, HV &amp; UMS charges_D'!$A$14:$A$297,0)),INDEX('Annex 4 LDNO charges_D'!$B$14:$B$118,MATCH($A41,'Annex 4 LDNO charges_D'!$A$14:$A$118,0)))</f>
        <v>0</v>
      </c>
      <c r="C41" s="171">
        <f>IFERROR(INDEX('Annex 1 LV, HV &amp; UMS charges_D'!$C$14:$C$32,MATCH($A41,'Annex 1 LV, HV &amp; UMS charges_D'!$A$14:$A$297,0)),INDEX('Annex 4 LDNO charges_D'!$C$14:$C$118,MATCH($A41,'Annex 4 LDNO charges_D'!$A$14:$A$118,0)))</f>
        <v>0</v>
      </c>
      <c r="D41" s="250">
        <v>0.01</v>
      </c>
      <c r="E41" s="41"/>
      <c r="F41" s="250">
        <v>0.25</v>
      </c>
      <c r="H41" s="50"/>
      <c r="I41" s="50"/>
      <c r="J41" s="50"/>
      <c r="K41" s="50"/>
      <c r="L41" s="50"/>
      <c r="M41" s="50"/>
      <c r="N41" s="50"/>
      <c r="O41" s="50"/>
      <c r="P41" s="50"/>
      <c r="Q41" s="50"/>
      <c r="R41" s="50"/>
      <c r="S41" s="50"/>
      <c r="T41" s="50"/>
      <c r="U41" s="50"/>
    </row>
    <row r="42" spans="1:21" ht="27.75" customHeight="1" x14ac:dyDescent="0.25">
      <c r="A42" s="172" t="s">
        <v>425</v>
      </c>
      <c r="B42" s="170">
        <f>IFERROR(INDEX('Annex 1 LV, HV &amp; UMS charges_D'!$B$14:$B$32,MATCH($A42,'Annex 1 LV, HV &amp; UMS charges_D'!$A$14:$A$297,0)),INDEX('Annex 4 LDNO charges_D'!$B$14:$B$118,MATCH($A42,'Annex 4 LDNO charges_D'!$A$14:$A$118,0)))</f>
        <v>0</v>
      </c>
      <c r="C42" s="171">
        <f>IFERROR(INDEX('Annex 1 LV, HV &amp; UMS charges_D'!$C$14:$C$32,MATCH($A42,'Annex 1 LV, HV &amp; UMS charges_D'!$A$14:$A$297,0)),INDEX('Annex 4 LDNO charges_D'!$C$14:$C$118,MATCH($A42,'Annex 4 LDNO charges_D'!$A$14:$A$118,0)))</f>
        <v>0</v>
      </c>
      <c r="D42" s="46"/>
      <c r="E42" s="46"/>
      <c r="F42" s="250">
        <v>0.25</v>
      </c>
      <c r="H42" s="50"/>
      <c r="I42" s="50"/>
      <c r="J42" s="50"/>
      <c r="K42" s="50"/>
      <c r="L42" s="50"/>
      <c r="M42" s="50"/>
      <c r="N42" s="50"/>
      <c r="O42" s="50"/>
      <c r="P42" s="50"/>
      <c r="Q42" s="50"/>
      <c r="R42" s="50"/>
      <c r="S42" s="50"/>
      <c r="T42" s="50"/>
      <c r="U42" s="50"/>
    </row>
    <row r="43" spans="1:21" ht="27.75" customHeight="1" x14ac:dyDescent="0.25">
      <c r="A43" s="172" t="s">
        <v>427</v>
      </c>
      <c r="B43" s="170">
        <f>IFERROR(INDEX('Annex 1 LV, HV &amp; UMS charges_D'!$B$14:$B$32,MATCH($A43,'Annex 1 LV, HV &amp; UMS charges_D'!$A$14:$A$297,0)),INDEX('Annex 4 LDNO charges_D'!$B$14:$B$118,MATCH($A43,'Annex 4 LDNO charges_D'!$A$14:$A$118,0)))</f>
        <v>0</v>
      </c>
      <c r="C43" s="171">
        <f>IFERROR(INDEX('Annex 1 LV, HV &amp; UMS charges_D'!$C$14:$C$32,MATCH($A43,'Annex 1 LV, HV &amp; UMS charges_D'!$A$14:$A$297,0)),INDEX('Annex 4 LDNO charges_D'!$C$14:$C$118,MATCH($A43,'Annex 4 LDNO charges_D'!$A$14:$A$118,0)))</f>
        <v>0</v>
      </c>
      <c r="D43" s="46"/>
      <c r="E43" s="46"/>
      <c r="F43" s="250">
        <v>0.25</v>
      </c>
      <c r="H43" s="50"/>
      <c r="I43" s="50"/>
      <c r="J43" s="50"/>
      <c r="K43" s="50"/>
      <c r="L43" s="50"/>
      <c r="M43" s="50"/>
      <c r="N43" s="50"/>
      <c r="O43" s="50"/>
      <c r="P43" s="50"/>
      <c r="Q43" s="50"/>
      <c r="R43" s="50"/>
      <c r="S43" s="50"/>
      <c r="T43" s="50"/>
      <c r="U43" s="50"/>
    </row>
    <row r="44" spans="1:21" ht="27.75" customHeight="1" x14ac:dyDescent="0.25">
      <c r="A44" s="172" t="s">
        <v>428</v>
      </c>
      <c r="B44" s="170">
        <f>IFERROR(INDEX('Annex 1 LV, HV &amp; UMS charges_D'!$B$14:$B$32,MATCH($A44,'Annex 1 LV, HV &amp; UMS charges_D'!$A$14:$A$297,0)),INDEX('Annex 4 LDNO charges_D'!$B$14:$B$118,MATCH($A44,'Annex 4 LDNO charges_D'!$A$14:$A$118,0)))</f>
        <v>0</v>
      </c>
      <c r="C44" s="171">
        <f>IFERROR(INDEX('Annex 1 LV, HV &amp; UMS charges_D'!$C$14:$C$32,MATCH($A44,'Annex 1 LV, HV &amp; UMS charges_D'!$A$14:$A$297,0)),INDEX('Annex 4 LDNO charges_D'!$C$14:$C$118,MATCH($A44,'Annex 4 LDNO charges_D'!$A$14:$A$118,0)))</f>
        <v>0</v>
      </c>
      <c r="D44" s="46"/>
      <c r="E44" s="46"/>
      <c r="F44" s="250">
        <v>0.25</v>
      </c>
    </row>
    <row r="45" spans="1:21" ht="27.75" customHeight="1" x14ac:dyDescent="0.25">
      <c r="A45" s="172" t="s">
        <v>429</v>
      </c>
      <c r="B45" s="170">
        <f>IFERROR(INDEX('Annex 1 LV, HV &amp; UMS charges_D'!$B$14:$B$32,MATCH($A45,'Annex 1 LV, HV &amp; UMS charges_D'!$A$14:$A$297,0)),INDEX('Annex 4 LDNO charges_D'!$B$14:$B$118,MATCH($A45,'Annex 4 LDNO charges_D'!$A$14:$A$118,0)))</f>
        <v>0</v>
      </c>
      <c r="C45" s="171">
        <f>IFERROR(INDEX('Annex 1 LV, HV &amp; UMS charges_D'!$C$14:$C$32,MATCH($A45,'Annex 1 LV, HV &amp; UMS charges_D'!$A$14:$A$297,0)),INDEX('Annex 4 LDNO charges_D'!$C$14:$C$118,MATCH($A45,'Annex 4 LDNO charges_D'!$A$14:$A$118,0)))</f>
        <v>0</v>
      </c>
      <c r="D45" s="46"/>
      <c r="E45" s="46"/>
      <c r="F45" s="250">
        <v>0.25</v>
      </c>
    </row>
    <row r="46" spans="1:21" ht="27.75" customHeight="1" x14ac:dyDescent="0.25">
      <c r="A46" s="172" t="s">
        <v>430</v>
      </c>
      <c r="B46" s="170">
        <f>IFERROR(INDEX('Annex 1 LV, HV &amp; UMS charges_D'!$B$14:$B$32,MATCH($A46,'Annex 1 LV, HV &amp; UMS charges_D'!$A$14:$A$297,0)),INDEX('Annex 4 LDNO charges_D'!$B$14:$B$118,MATCH($A46,'Annex 4 LDNO charges_D'!$A$14:$A$118,0)))</f>
        <v>0</v>
      </c>
      <c r="C46" s="171">
        <f>IFERROR(INDEX('Annex 1 LV, HV &amp; UMS charges_D'!$C$14:$C$32,MATCH($A46,'Annex 1 LV, HV &amp; UMS charges_D'!$A$14:$A$297,0)),INDEX('Annex 4 LDNO charges_D'!$C$14:$C$118,MATCH($A46,'Annex 4 LDNO charges_D'!$A$14:$A$118,0)))</f>
        <v>0</v>
      </c>
      <c r="D46" s="46"/>
      <c r="E46" s="46"/>
      <c r="F46" s="250">
        <v>0.25</v>
      </c>
    </row>
    <row r="47" spans="1:21" ht="27.75" customHeight="1" x14ac:dyDescent="0.25">
      <c r="A47" s="172" t="s">
        <v>431</v>
      </c>
      <c r="B47" s="170">
        <f>IFERROR(INDEX('Annex 1 LV, HV &amp; UMS charges_D'!$B$14:$B$32,MATCH($A47,'Annex 1 LV, HV &amp; UMS charges_D'!$A$14:$A$297,0)),INDEX('Annex 4 LDNO charges_D'!$B$14:$B$118,MATCH($A47,'Annex 4 LDNO charges_D'!$A$14:$A$118,0)))</f>
        <v>0</v>
      </c>
      <c r="C47" s="171">
        <f>IFERROR(INDEX('Annex 1 LV, HV &amp; UMS charges_D'!$C$14:$C$32,MATCH($A47,'Annex 1 LV, HV &amp; UMS charges_D'!$A$14:$A$297,0)),INDEX('Annex 4 LDNO charges_D'!$C$14:$C$118,MATCH($A47,'Annex 4 LDNO charges_D'!$A$14:$A$118,0)))</f>
        <v>0</v>
      </c>
      <c r="D47" s="46"/>
      <c r="E47" s="46"/>
      <c r="F47" s="250">
        <v>0.25</v>
      </c>
    </row>
    <row r="48" spans="1:21" ht="27.75" customHeight="1" x14ac:dyDescent="0.25">
      <c r="A48" s="172" t="s">
        <v>432</v>
      </c>
      <c r="B48" s="170">
        <f>IFERROR(INDEX('Annex 1 LV, HV &amp; UMS charges_D'!$B$14:$B$32,MATCH($A48,'Annex 1 LV, HV &amp; UMS charges_D'!$A$14:$A$297,0)),INDEX('Annex 4 LDNO charges_D'!$B$14:$B$118,MATCH($A48,'Annex 4 LDNO charges_D'!$A$14:$A$118,0)))</f>
        <v>0</v>
      </c>
      <c r="C48" s="171">
        <f>IFERROR(INDEX('Annex 1 LV, HV &amp; UMS charges_D'!$C$14:$C$32,MATCH($A48,'Annex 1 LV, HV &amp; UMS charges_D'!$A$14:$A$297,0)),INDEX('Annex 4 LDNO charges_D'!$C$14:$C$118,MATCH($A48,'Annex 4 LDNO charges_D'!$A$14:$A$118,0)))</f>
        <v>0</v>
      </c>
      <c r="D48" s="46"/>
      <c r="E48" s="46"/>
      <c r="F48" s="250">
        <v>0.25</v>
      </c>
    </row>
    <row r="49" spans="1:6" ht="27.75" customHeight="1" x14ac:dyDescent="0.25">
      <c r="A49" s="172" t="s">
        <v>439</v>
      </c>
      <c r="B49" s="170">
        <f>IFERROR(INDEX('Annex 1 LV, HV &amp; UMS charges_D'!$B$14:$B$32,MATCH($A49,'Annex 1 LV, HV &amp; UMS charges_D'!$A$14:$A$297,0)),INDEX('Annex 4 LDNO charges_D'!$B$14:$B$118,MATCH($A49,'Annex 4 LDNO charges_D'!$A$14:$A$118,0)))</f>
        <v>0</v>
      </c>
      <c r="C49" s="171">
        <f>IFERROR(INDEX('Annex 1 LV, HV &amp; UMS charges_D'!$C$14:$C$32,MATCH($A49,'Annex 1 LV, HV &amp; UMS charges_D'!$A$14:$A$297,0)),INDEX('Annex 4 LDNO charges_D'!$C$14:$C$118,MATCH($A49,'Annex 4 LDNO charges_D'!$A$14:$A$118,0)))</f>
        <v>0</v>
      </c>
      <c r="D49" s="250">
        <v>0.01</v>
      </c>
      <c r="E49" s="41"/>
      <c r="F49" s="250">
        <v>0.25</v>
      </c>
    </row>
    <row r="50" spans="1:6" ht="27.75" customHeight="1" x14ac:dyDescent="0.25">
      <c r="A50" s="172" t="s">
        <v>441</v>
      </c>
      <c r="B50" s="170">
        <f>IFERROR(INDEX('Annex 1 LV, HV &amp; UMS charges_D'!$B$14:$B$32,MATCH($A50,'Annex 1 LV, HV &amp; UMS charges_D'!$A$14:$A$297,0)),INDEX('Annex 4 LDNO charges_D'!$B$14:$B$118,MATCH($A50,'Annex 4 LDNO charges_D'!$A$14:$A$118,0)))</f>
        <v>0</v>
      </c>
      <c r="C50" s="171">
        <f>IFERROR(INDEX('Annex 1 LV, HV &amp; UMS charges_D'!$C$14:$C$32,MATCH($A50,'Annex 1 LV, HV &amp; UMS charges_D'!$A$14:$A$297,0)),INDEX('Annex 4 LDNO charges_D'!$C$14:$C$118,MATCH($A50,'Annex 4 LDNO charges_D'!$A$14:$A$118,0)))</f>
        <v>0</v>
      </c>
      <c r="D50" s="46"/>
      <c r="E50" s="46"/>
      <c r="F50" s="250">
        <v>0.25</v>
      </c>
    </row>
    <row r="51" spans="1:6" ht="27.75" customHeight="1" x14ac:dyDescent="0.25">
      <c r="A51" s="172" t="s">
        <v>443</v>
      </c>
      <c r="B51" s="170">
        <f>IFERROR(INDEX('Annex 1 LV, HV &amp; UMS charges_D'!$B$14:$B$32,MATCH($A51,'Annex 1 LV, HV &amp; UMS charges_D'!$A$14:$A$297,0)),INDEX('Annex 4 LDNO charges_D'!$B$14:$B$118,MATCH($A51,'Annex 4 LDNO charges_D'!$A$14:$A$118,0)))</f>
        <v>0</v>
      </c>
      <c r="C51" s="171">
        <f>IFERROR(INDEX('Annex 1 LV, HV &amp; UMS charges_D'!$C$14:$C$32,MATCH($A51,'Annex 1 LV, HV &amp; UMS charges_D'!$A$14:$A$297,0)),INDEX('Annex 4 LDNO charges_D'!$C$14:$C$118,MATCH($A51,'Annex 4 LDNO charges_D'!$A$14:$A$118,0)))</f>
        <v>0</v>
      </c>
      <c r="D51" s="46"/>
      <c r="E51" s="46"/>
      <c r="F51" s="250">
        <v>0.25</v>
      </c>
    </row>
    <row r="52" spans="1:6" ht="27.75" customHeight="1" x14ac:dyDescent="0.25">
      <c r="A52" s="172" t="s">
        <v>444</v>
      </c>
      <c r="B52" s="170">
        <f>IFERROR(INDEX('Annex 1 LV, HV &amp; UMS charges_D'!$B$14:$B$32,MATCH($A52,'Annex 1 LV, HV &amp; UMS charges_D'!$A$14:$A$297,0)),INDEX('Annex 4 LDNO charges_D'!$B$14:$B$118,MATCH($A52,'Annex 4 LDNO charges_D'!$A$14:$A$118,0)))</f>
        <v>0</v>
      </c>
      <c r="C52" s="171">
        <f>IFERROR(INDEX('Annex 1 LV, HV &amp; UMS charges_D'!$C$14:$C$32,MATCH($A52,'Annex 1 LV, HV &amp; UMS charges_D'!$A$14:$A$297,0)),INDEX('Annex 4 LDNO charges_D'!$C$14:$C$118,MATCH($A52,'Annex 4 LDNO charges_D'!$A$14:$A$118,0)))</f>
        <v>0</v>
      </c>
      <c r="D52" s="46"/>
      <c r="E52" s="46"/>
      <c r="F52" s="250">
        <v>0.25</v>
      </c>
    </row>
    <row r="53" spans="1:6" ht="27.75" customHeight="1" x14ac:dyDescent="0.25">
      <c r="A53" s="172" t="s">
        <v>445</v>
      </c>
      <c r="B53" s="170">
        <f>IFERROR(INDEX('Annex 1 LV, HV &amp; UMS charges_D'!$B$14:$B$32,MATCH($A53,'Annex 1 LV, HV &amp; UMS charges_D'!$A$14:$A$297,0)),INDEX('Annex 4 LDNO charges_D'!$B$14:$B$118,MATCH($A53,'Annex 4 LDNO charges_D'!$A$14:$A$118,0)))</f>
        <v>0</v>
      </c>
      <c r="C53" s="171">
        <f>IFERROR(INDEX('Annex 1 LV, HV &amp; UMS charges_D'!$C$14:$C$32,MATCH($A53,'Annex 1 LV, HV &amp; UMS charges_D'!$A$14:$A$297,0)),INDEX('Annex 4 LDNO charges_D'!$C$14:$C$118,MATCH($A53,'Annex 4 LDNO charges_D'!$A$14:$A$118,0)))</f>
        <v>0</v>
      </c>
      <c r="D53" s="46"/>
      <c r="E53" s="46"/>
      <c r="F53" s="250">
        <v>0.25</v>
      </c>
    </row>
    <row r="54" spans="1:6" ht="27.75" customHeight="1" x14ac:dyDescent="0.25">
      <c r="A54" s="172" t="s">
        <v>446</v>
      </c>
      <c r="B54" s="170">
        <f>IFERROR(INDEX('Annex 1 LV, HV &amp; UMS charges_D'!$B$14:$B$32,MATCH($A54,'Annex 1 LV, HV &amp; UMS charges_D'!$A$14:$A$297,0)),INDEX('Annex 4 LDNO charges_D'!$B$14:$B$118,MATCH($A54,'Annex 4 LDNO charges_D'!$A$14:$A$118,0)))</f>
        <v>0</v>
      </c>
      <c r="C54" s="171">
        <f>IFERROR(INDEX('Annex 1 LV, HV &amp; UMS charges_D'!$C$14:$C$32,MATCH($A54,'Annex 1 LV, HV &amp; UMS charges_D'!$A$14:$A$297,0)),INDEX('Annex 4 LDNO charges_D'!$C$14:$C$118,MATCH($A54,'Annex 4 LDNO charges_D'!$A$14:$A$118,0)))</f>
        <v>0</v>
      </c>
      <c r="D54" s="46"/>
      <c r="E54" s="46"/>
      <c r="F54" s="250">
        <v>0.25</v>
      </c>
    </row>
    <row r="55" spans="1:6" ht="27.75" customHeight="1" x14ac:dyDescent="0.25">
      <c r="A55" s="172" t="s">
        <v>447</v>
      </c>
      <c r="B55" s="170">
        <f>IFERROR(INDEX('Annex 1 LV, HV &amp; UMS charges_D'!$B$14:$B$32,MATCH($A55,'Annex 1 LV, HV &amp; UMS charges_D'!$A$14:$A$297,0)),INDEX('Annex 4 LDNO charges_D'!$B$14:$B$118,MATCH($A55,'Annex 4 LDNO charges_D'!$A$14:$A$118,0)))</f>
        <v>0</v>
      </c>
      <c r="C55" s="171">
        <f>IFERROR(INDEX('Annex 1 LV, HV &amp; UMS charges_D'!$C$14:$C$32,MATCH($A55,'Annex 1 LV, HV &amp; UMS charges_D'!$A$14:$A$297,0)),INDEX('Annex 4 LDNO charges_D'!$C$14:$C$118,MATCH($A55,'Annex 4 LDNO charges_D'!$A$14:$A$118,0)))</f>
        <v>0</v>
      </c>
      <c r="D55" s="46"/>
      <c r="E55" s="46"/>
      <c r="F55" s="250">
        <v>0.25</v>
      </c>
    </row>
    <row r="56" spans="1:6" ht="27.75" customHeight="1" x14ac:dyDescent="0.25">
      <c r="A56" s="172" t="s">
        <v>448</v>
      </c>
      <c r="B56" s="170">
        <f>IFERROR(INDEX('Annex 1 LV, HV &amp; UMS charges_D'!$B$14:$B$32,MATCH($A56,'Annex 1 LV, HV &amp; UMS charges_D'!$A$14:$A$297,0)),INDEX('Annex 4 LDNO charges_D'!$B$14:$B$118,MATCH($A56,'Annex 4 LDNO charges_D'!$A$14:$A$118,0)))</f>
        <v>0</v>
      </c>
      <c r="C56" s="171">
        <f>IFERROR(INDEX('Annex 1 LV, HV &amp; UMS charges_D'!$C$14:$C$32,MATCH($A56,'Annex 1 LV, HV &amp; UMS charges_D'!$A$14:$A$297,0)),INDEX('Annex 4 LDNO charges_D'!$C$14:$C$118,MATCH($A56,'Annex 4 LDNO charges_D'!$A$14:$A$118,0)))</f>
        <v>0</v>
      </c>
      <c r="D56" s="46"/>
      <c r="E56" s="46"/>
      <c r="F56" s="250">
        <v>0.25</v>
      </c>
    </row>
    <row r="57" spans="1:6" ht="27.75" customHeight="1" x14ac:dyDescent="0.25">
      <c r="A57" s="172" t="s">
        <v>455</v>
      </c>
      <c r="B57" s="170">
        <f>IFERROR(INDEX('Annex 1 LV, HV &amp; UMS charges_D'!$B$14:$B$32,MATCH($A57,'Annex 1 LV, HV &amp; UMS charges_D'!$A$14:$A$297,0)),INDEX('Annex 4 LDNO charges_D'!$B$14:$B$118,MATCH($A57,'Annex 4 LDNO charges_D'!$A$14:$A$118,0)))</f>
        <v>0</v>
      </c>
      <c r="C57" s="171">
        <f>IFERROR(INDEX('Annex 1 LV, HV &amp; UMS charges_D'!$C$14:$C$32,MATCH($A57,'Annex 1 LV, HV &amp; UMS charges_D'!$A$14:$A$297,0)),INDEX('Annex 4 LDNO charges_D'!$C$14:$C$118,MATCH($A57,'Annex 4 LDNO charges_D'!$A$14:$A$118,0)))</f>
        <v>0</v>
      </c>
      <c r="D57" s="250">
        <v>0.01</v>
      </c>
      <c r="E57" s="41"/>
      <c r="F57" s="250">
        <v>0.25</v>
      </c>
    </row>
    <row r="58" spans="1:6" ht="27.75" customHeight="1" x14ac:dyDescent="0.25">
      <c r="A58" s="172" t="s">
        <v>457</v>
      </c>
      <c r="B58" s="170">
        <f>IFERROR(INDEX('Annex 1 LV, HV &amp; UMS charges_D'!$B$14:$B$32,MATCH($A58,'Annex 1 LV, HV &amp; UMS charges_D'!$A$14:$A$297,0)),INDEX('Annex 4 LDNO charges_D'!$B$14:$B$118,MATCH($A58,'Annex 4 LDNO charges_D'!$A$14:$A$118,0)))</f>
        <v>0</v>
      </c>
      <c r="C58" s="171">
        <f>IFERROR(INDEX('Annex 1 LV, HV &amp; UMS charges_D'!$C$14:$C$32,MATCH($A58,'Annex 1 LV, HV &amp; UMS charges_D'!$A$14:$A$297,0)),INDEX('Annex 4 LDNO charges_D'!$C$14:$C$118,MATCH($A58,'Annex 4 LDNO charges_D'!$A$14:$A$118,0)))</f>
        <v>0</v>
      </c>
      <c r="D58" s="46"/>
      <c r="E58" s="46"/>
      <c r="F58" s="250">
        <v>0.25</v>
      </c>
    </row>
    <row r="59" spans="1:6" ht="27.75" customHeight="1" x14ac:dyDescent="0.25">
      <c r="A59" s="172" t="s">
        <v>459</v>
      </c>
      <c r="B59" s="170">
        <f>IFERROR(INDEX('Annex 1 LV, HV &amp; UMS charges_D'!$B$14:$B$32,MATCH($A59,'Annex 1 LV, HV &amp; UMS charges_D'!$A$14:$A$297,0)),INDEX('Annex 4 LDNO charges_D'!$B$14:$B$118,MATCH($A59,'Annex 4 LDNO charges_D'!$A$14:$A$118,0)))</f>
        <v>0</v>
      </c>
      <c r="C59" s="171">
        <f>IFERROR(INDEX('Annex 1 LV, HV &amp; UMS charges_D'!$C$14:$C$32,MATCH($A59,'Annex 1 LV, HV &amp; UMS charges_D'!$A$14:$A$297,0)),INDEX('Annex 4 LDNO charges_D'!$C$14:$C$118,MATCH($A59,'Annex 4 LDNO charges_D'!$A$14:$A$118,0)))</f>
        <v>0</v>
      </c>
      <c r="D59" s="46"/>
      <c r="E59" s="46"/>
      <c r="F59" s="250">
        <v>0.25</v>
      </c>
    </row>
    <row r="60" spans="1:6" ht="27.75" customHeight="1" x14ac:dyDescent="0.25">
      <c r="A60" s="172" t="s">
        <v>460</v>
      </c>
      <c r="B60" s="170">
        <f>IFERROR(INDEX('Annex 1 LV, HV &amp; UMS charges_D'!$B$14:$B$32,MATCH($A60,'Annex 1 LV, HV &amp; UMS charges_D'!$A$14:$A$297,0)),INDEX('Annex 4 LDNO charges_D'!$B$14:$B$118,MATCH($A60,'Annex 4 LDNO charges_D'!$A$14:$A$118,0)))</f>
        <v>0</v>
      </c>
      <c r="C60" s="171">
        <f>IFERROR(INDEX('Annex 1 LV, HV &amp; UMS charges_D'!$C$14:$C$32,MATCH($A60,'Annex 1 LV, HV &amp; UMS charges_D'!$A$14:$A$297,0)),INDEX('Annex 4 LDNO charges_D'!$C$14:$C$118,MATCH($A60,'Annex 4 LDNO charges_D'!$A$14:$A$118,0)))</f>
        <v>0</v>
      </c>
      <c r="D60" s="46"/>
      <c r="E60" s="46"/>
      <c r="F60" s="250">
        <v>0.25</v>
      </c>
    </row>
    <row r="61" spans="1:6" ht="27.75" customHeight="1" x14ac:dyDescent="0.25">
      <c r="A61" s="172" t="s">
        <v>461</v>
      </c>
      <c r="B61" s="170">
        <f>IFERROR(INDEX('Annex 1 LV, HV &amp; UMS charges_D'!$B$14:$B$32,MATCH($A61,'Annex 1 LV, HV &amp; UMS charges_D'!$A$14:$A$297,0)),INDEX('Annex 4 LDNO charges_D'!$B$14:$B$118,MATCH($A61,'Annex 4 LDNO charges_D'!$A$14:$A$118,0)))</f>
        <v>0</v>
      </c>
      <c r="C61" s="171">
        <f>IFERROR(INDEX('Annex 1 LV, HV &amp; UMS charges_D'!$C$14:$C$32,MATCH($A61,'Annex 1 LV, HV &amp; UMS charges_D'!$A$14:$A$297,0)),INDEX('Annex 4 LDNO charges_D'!$C$14:$C$118,MATCH($A61,'Annex 4 LDNO charges_D'!$A$14:$A$118,0)))</f>
        <v>0</v>
      </c>
      <c r="D61" s="46"/>
      <c r="E61" s="46"/>
      <c r="F61" s="250">
        <v>0.25</v>
      </c>
    </row>
    <row r="62" spans="1:6" ht="27.75" customHeight="1" x14ac:dyDescent="0.25">
      <c r="A62" s="172" t="s">
        <v>462</v>
      </c>
      <c r="B62" s="170">
        <f>IFERROR(INDEX('Annex 1 LV, HV &amp; UMS charges_D'!$B$14:$B$32,MATCH($A62,'Annex 1 LV, HV &amp; UMS charges_D'!$A$14:$A$297,0)),INDEX('Annex 4 LDNO charges_D'!$B$14:$B$118,MATCH($A62,'Annex 4 LDNO charges_D'!$A$14:$A$118,0)))</f>
        <v>0</v>
      </c>
      <c r="C62" s="171">
        <f>IFERROR(INDEX('Annex 1 LV, HV &amp; UMS charges_D'!$C$14:$C$32,MATCH($A62,'Annex 1 LV, HV &amp; UMS charges_D'!$A$14:$A$297,0)),INDEX('Annex 4 LDNO charges_D'!$C$14:$C$118,MATCH($A62,'Annex 4 LDNO charges_D'!$A$14:$A$118,0)))</f>
        <v>0</v>
      </c>
      <c r="D62" s="46"/>
      <c r="E62" s="46"/>
      <c r="F62" s="250">
        <v>0.25</v>
      </c>
    </row>
    <row r="63" spans="1:6" ht="27.75" customHeight="1" x14ac:dyDescent="0.25">
      <c r="A63" s="172" t="s">
        <v>463</v>
      </c>
      <c r="B63" s="170">
        <f>IFERROR(INDEX('Annex 1 LV, HV &amp; UMS charges_D'!$B$14:$B$32,MATCH($A63,'Annex 1 LV, HV &amp; UMS charges_D'!$A$14:$A$297,0)),INDEX('Annex 4 LDNO charges_D'!$B$14:$B$118,MATCH($A63,'Annex 4 LDNO charges_D'!$A$14:$A$118,0)))</f>
        <v>0</v>
      </c>
      <c r="C63" s="171">
        <f>IFERROR(INDEX('Annex 1 LV, HV &amp; UMS charges_D'!$C$14:$C$32,MATCH($A63,'Annex 1 LV, HV &amp; UMS charges_D'!$A$14:$A$297,0)),INDEX('Annex 4 LDNO charges_D'!$C$14:$C$118,MATCH($A63,'Annex 4 LDNO charges_D'!$A$14:$A$118,0)))</f>
        <v>0</v>
      </c>
      <c r="D63" s="46"/>
      <c r="E63" s="46"/>
      <c r="F63" s="250">
        <v>0.25</v>
      </c>
    </row>
    <row r="64" spans="1:6" ht="27.75" customHeight="1" x14ac:dyDescent="0.25">
      <c r="A64" s="172" t="s">
        <v>464</v>
      </c>
      <c r="B64" s="170">
        <f>IFERROR(INDEX('Annex 1 LV, HV &amp; UMS charges_D'!$B$14:$B$32,MATCH($A64,'Annex 1 LV, HV &amp; UMS charges_D'!$A$14:$A$297,0)),INDEX('Annex 4 LDNO charges_D'!$B$14:$B$118,MATCH($A64,'Annex 4 LDNO charges_D'!$A$14:$A$118,0)))</f>
        <v>0</v>
      </c>
      <c r="C64" s="171">
        <f>IFERROR(INDEX('Annex 1 LV, HV &amp; UMS charges_D'!$C$14:$C$32,MATCH($A64,'Annex 1 LV, HV &amp; UMS charges_D'!$A$14:$A$297,0)),INDEX('Annex 4 LDNO charges_D'!$C$14:$C$118,MATCH($A64,'Annex 4 LDNO charges_D'!$A$14:$A$118,0)))</f>
        <v>0</v>
      </c>
      <c r="D64" s="46"/>
      <c r="E64" s="46"/>
      <c r="F64" s="250">
        <v>0.25</v>
      </c>
    </row>
    <row r="65" spans="1:1" ht="27.75" customHeight="1" x14ac:dyDescent="0.25">
      <c r="A65" s="2" t="s">
        <v>601</v>
      </c>
    </row>
    <row r="66" spans="1:1" ht="27.75" customHeight="1" x14ac:dyDescent="0.25">
      <c r="A66" s="2" t="s">
        <v>602</v>
      </c>
    </row>
    <row r="67" spans="1:1" ht="27.75" customHeight="1" x14ac:dyDescent="0.25">
      <c r="A67" s="2" t="s">
        <v>603</v>
      </c>
    </row>
  </sheetData>
  <mergeCells count="2">
    <mergeCell ref="B1:C1"/>
    <mergeCell ref="A2:F2"/>
  </mergeCells>
  <hyperlinks>
    <hyperlink ref="A1" location="Overview!A1" display="Back to Overview" xr:uid="{00000000-0004-0000-2B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Annex 7b &amp;"Arial,Regular"- Schedule of Charges to recover Excess Supplier of Last Resort pass-through costs</oddHeader>
    <oddFooter>&amp;R&amp;P of &amp;N</oddFooter>
  </headerFooter>
  <ignoredErrors>
    <ignoredError sqref="B5:C64" unlockedFormula="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F67"/>
  <sheetViews>
    <sheetView zoomScale="70" zoomScaleNormal="70" zoomScaleSheetLayoutView="100" workbookViewId="0">
      <selection activeCell="H2" sqref="H2"/>
    </sheetView>
  </sheetViews>
  <sheetFormatPr defaultColWidth="9.1796875" defaultRowHeight="27.75" customHeight="1" x14ac:dyDescent="0.25"/>
  <cols>
    <col min="1" max="1" width="49" style="2" bestFit="1" customWidth="1"/>
    <col min="2" max="2" width="24.7265625" style="3" customWidth="1"/>
    <col min="3" max="3" width="12.7265625" style="2" customWidth="1"/>
    <col min="4" max="6" width="17.54296875" style="3" customWidth="1"/>
    <col min="7" max="16384" width="9.1796875" style="2"/>
  </cols>
  <sheetData>
    <row r="1" spans="1:6" ht="27.75" customHeight="1" x14ac:dyDescent="0.25">
      <c r="A1" s="51" t="s">
        <v>34</v>
      </c>
      <c r="B1" s="420"/>
      <c r="C1" s="420"/>
      <c r="D1" s="182"/>
      <c r="E1" s="182"/>
      <c r="F1" s="182"/>
    </row>
    <row r="2" spans="1:6" ht="35.15" customHeight="1" x14ac:dyDescent="0.25">
      <c r="A2" s="370" t="str">
        <f>Overview!B4&amp; " - Effective from "&amp;Overview!D4&amp;" - "&amp;Overview!E4&amp;" Supplier of Last Resort and Eligible Bad Debt Pass-Through Costs in WPD West Midlands Area (GSP Group _E)"</f>
        <v>Southern Electric Power Distribution plc - Effective from 1 April 2021 - Final Supplier of Last Resort and Eligible Bad Debt Pass-Through Costs in WPD West Midlands Area (GSP Group _E)</v>
      </c>
      <c r="B2" s="371"/>
      <c r="C2" s="371"/>
      <c r="D2" s="371"/>
      <c r="E2" s="371"/>
      <c r="F2" s="372"/>
    </row>
    <row r="3" spans="1:6" s="84" customFormat="1" ht="21" customHeight="1" x14ac:dyDescent="0.25">
      <c r="A3" s="183"/>
      <c r="B3" s="183"/>
      <c r="C3" s="183"/>
      <c r="D3" s="183"/>
      <c r="E3" s="183"/>
      <c r="F3" s="183"/>
    </row>
    <row r="4" spans="1:6" ht="78.75" customHeight="1" x14ac:dyDescent="0.25">
      <c r="A4" s="26" t="s">
        <v>54</v>
      </c>
      <c r="B4" s="308" t="s">
        <v>597</v>
      </c>
      <c r="C4" s="308" t="s">
        <v>56</v>
      </c>
      <c r="D4" s="308" t="s">
        <v>598</v>
      </c>
      <c r="E4" s="308" t="s">
        <v>599</v>
      </c>
      <c r="F4" s="308" t="s">
        <v>600</v>
      </c>
    </row>
    <row r="5" spans="1:6" ht="27.75" customHeight="1" x14ac:dyDescent="0.25">
      <c r="A5" s="17" t="s">
        <v>65</v>
      </c>
      <c r="B5" s="170" t="str">
        <f>IFERROR(INDEX('Annex 1 LV, HV &amp; UMS charges_E'!$B$14:$B$32,MATCH($A5,'Annex 1 LV, HV &amp; UMS charges_E'!$A$14:$A$297,0)),INDEX('Annex 4 LDNO charges_E'!$B$14:$B$118,MATCH($A5,'Annex 4 LDNO charges_E'!$A$14:$A$118,0)))</f>
        <v>175, 341-342</v>
      </c>
      <c r="C5" s="171" t="str">
        <f>IFERROR(INDEX('Annex 1 LV, HV &amp; UMS charges_E'!$C$14:$C$32,MATCH($A5,'Annex 1 LV, HV &amp; UMS charges_E'!$A$14:$A$297,0)),INDEX('Annex 4 LDNO charges_E'!$C$14:$C$118,MATCH($A5,'Annex 4 LDNO charges_E'!$A$14:$A$118,0)))</f>
        <v>0, 1 or 2</v>
      </c>
      <c r="D5" s="250">
        <v>0.01</v>
      </c>
      <c r="E5" s="250">
        <v>0</v>
      </c>
      <c r="F5" s="250">
        <v>0.18</v>
      </c>
    </row>
    <row r="6" spans="1:6" ht="28.5" customHeight="1" x14ac:dyDescent="0.25">
      <c r="A6" s="17" t="s">
        <v>69</v>
      </c>
      <c r="B6" s="170" t="str">
        <f>IFERROR(INDEX('Annex 1 LV, HV &amp; UMS charges_E'!$B$14:$B$32,MATCH($A6,'Annex 1 LV, HV &amp; UMS charges_E'!$A$14:$A$297,0)),INDEX('Annex 4 LDNO charges_E'!$B$14:$B$118,MATCH($A6,'Annex 4 LDNO charges_E'!$A$14:$A$118,0)))</f>
        <v>176, 343-345, 410, E10-E24, E30-E34, E40-E44</v>
      </c>
      <c r="C6" s="171" t="str">
        <f>IFERROR(INDEX('Annex 1 LV, HV &amp; UMS charges_E'!$C$14:$C$32,MATCH($A6,'Annex 1 LV, HV &amp; UMS charges_E'!$A$14:$A$297,0)),INDEX('Annex 4 LDNO charges_E'!$C$14:$C$118,MATCH($A6,'Annex 4 LDNO charges_E'!$A$14:$A$118,0)))</f>
        <v>0 or 3-8</v>
      </c>
      <c r="D6" s="46"/>
      <c r="E6" s="46"/>
      <c r="F6" s="250">
        <v>0.18</v>
      </c>
    </row>
    <row r="7" spans="1:6" ht="27.75" customHeight="1" x14ac:dyDescent="0.25">
      <c r="A7" s="17" t="s">
        <v>73</v>
      </c>
      <c r="B7" s="170" t="str">
        <f>IFERROR(INDEX('Annex 1 LV, HV &amp; UMS charges_E'!$B$14:$B$32,MATCH($A7,'Annex 1 LV, HV &amp; UMS charges_E'!$A$14:$A$297,0)),INDEX('Annex 4 LDNO charges_E'!$B$14:$B$118,MATCH($A7,'Annex 4 LDNO charges_E'!$A$14:$A$118,0)))</f>
        <v>340, E06-E09</v>
      </c>
      <c r="C7" s="171">
        <f>IFERROR(INDEX('Annex 1 LV, HV &amp; UMS charges_E'!$C$14:$C$32,MATCH($A7,'Annex 1 LV, HV &amp; UMS charges_E'!$A$14:$A$297,0)),INDEX('Annex 4 LDNO charges_E'!$C$14:$C$118,MATCH($A7,'Annex 4 LDNO charges_E'!$A$14:$A$118,0)))</f>
        <v>0</v>
      </c>
      <c r="D7" s="46"/>
      <c r="E7" s="46"/>
      <c r="F7" s="250">
        <v>0.18</v>
      </c>
    </row>
    <row r="8" spans="1:6" ht="27.75" customHeight="1" x14ac:dyDescent="0.25">
      <c r="A8" s="17" t="s">
        <v>75</v>
      </c>
      <c r="B8" s="170" t="str">
        <f>IFERROR(INDEX('Annex 1 LV, HV &amp; UMS charges_E'!$B$14:$B$32,MATCH($A8,'Annex 1 LV, HV &amp; UMS charges_E'!$A$14:$A$297,0)),INDEX('Annex 4 LDNO charges_E'!$B$14:$B$118,MATCH($A8,'Annex 4 LDNO charges_E'!$A$14:$A$118,0)))</f>
        <v>443, E36-E39</v>
      </c>
      <c r="C8" s="171">
        <f>IFERROR(INDEX('Annex 1 LV, HV &amp; UMS charges_E'!$C$14:$C$32,MATCH($A8,'Annex 1 LV, HV &amp; UMS charges_E'!$A$14:$A$297,0)),INDEX('Annex 4 LDNO charges_E'!$C$14:$C$118,MATCH($A8,'Annex 4 LDNO charges_E'!$A$14:$A$118,0)))</f>
        <v>0</v>
      </c>
      <c r="D8" s="46"/>
      <c r="E8" s="46"/>
      <c r="F8" s="250">
        <v>0.18</v>
      </c>
    </row>
    <row r="9" spans="1:6" ht="27.75" customHeight="1" x14ac:dyDescent="0.25">
      <c r="A9" s="17" t="s">
        <v>77</v>
      </c>
      <c r="B9" s="170" t="str">
        <f>IFERROR(INDEX('Annex 1 LV, HV &amp; UMS charges_E'!$B$14:$B$32,MATCH($A9,'Annex 1 LV, HV &amp; UMS charges_E'!$A$14:$A$297,0)),INDEX('Annex 4 LDNO charges_E'!$B$14:$B$118,MATCH($A9,'Annex 4 LDNO charges_E'!$A$14:$A$118,0)))</f>
        <v>346, E26-E29</v>
      </c>
      <c r="C9" s="171">
        <f>IFERROR(INDEX('Annex 1 LV, HV &amp; UMS charges_E'!$C$14:$C$32,MATCH($A9,'Annex 1 LV, HV &amp; UMS charges_E'!$A$14:$A$297,0)),INDEX('Annex 4 LDNO charges_E'!$C$14:$C$118,MATCH($A9,'Annex 4 LDNO charges_E'!$A$14:$A$118,0)))</f>
        <v>0</v>
      </c>
      <c r="D9" s="46"/>
      <c r="E9" s="46"/>
      <c r="F9" s="250">
        <v>0.18</v>
      </c>
    </row>
    <row r="10" spans="1:6" ht="27.75" customHeight="1" x14ac:dyDescent="0.25">
      <c r="A10" s="17" t="s">
        <v>78</v>
      </c>
      <c r="B10" s="170" t="str">
        <f>IFERROR(INDEX('Annex 1 LV, HV &amp; UMS charges_E'!$B$14:$B$32,MATCH($A10,'Annex 1 LV, HV &amp; UMS charges_E'!$A$14:$A$297,0)),INDEX('Annex 4 LDNO charges_E'!$B$14:$B$118,MATCH($A10,'Annex 4 LDNO charges_E'!$A$14:$A$118,0)))</f>
        <v>E05</v>
      </c>
      <c r="C10" s="171">
        <f>IFERROR(INDEX('Annex 1 LV, HV &amp; UMS charges_E'!$C$14:$C$32,MATCH($A10,'Annex 1 LV, HV &amp; UMS charges_E'!$A$14:$A$297,0)),INDEX('Annex 4 LDNO charges_E'!$C$14:$C$118,MATCH($A10,'Annex 4 LDNO charges_E'!$A$14:$A$118,0)))</f>
        <v>0</v>
      </c>
      <c r="D10" s="46"/>
      <c r="E10" s="46"/>
      <c r="F10" s="250">
        <v>0.18</v>
      </c>
    </row>
    <row r="11" spans="1:6" ht="27.75" customHeight="1" x14ac:dyDescent="0.25">
      <c r="A11" s="17" t="s">
        <v>80</v>
      </c>
      <c r="B11" s="170" t="str">
        <f>IFERROR(INDEX('Annex 1 LV, HV &amp; UMS charges_E'!$B$14:$B$32,MATCH($A11,'Annex 1 LV, HV &amp; UMS charges_E'!$A$14:$A$297,0)),INDEX('Annex 4 LDNO charges_E'!$B$14:$B$118,MATCH($A11,'Annex 4 LDNO charges_E'!$A$14:$A$118,0)))</f>
        <v>E35</v>
      </c>
      <c r="C11" s="171">
        <f>IFERROR(INDEX('Annex 1 LV, HV &amp; UMS charges_E'!$C$14:$C$32,MATCH($A11,'Annex 1 LV, HV &amp; UMS charges_E'!$A$14:$A$297,0)),INDEX('Annex 4 LDNO charges_E'!$C$14:$C$118,MATCH($A11,'Annex 4 LDNO charges_E'!$A$14:$A$118,0)))</f>
        <v>0</v>
      </c>
      <c r="D11" s="46"/>
      <c r="E11" s="46"/>
      <c r="F11" s="250">
        <v>0.18</v>
      </c>
    </row>
    <row r="12" spans="1:6" ht="27.75" customHeight="1" x14ac:dyDescent="0.25">
      <c r="A12" s="17" t="s">
        <v>82</v>
      </c>
      <c r="B12" s="170" t="str">
        <f>IFERROR(INDEX('Annex 1 LV, HV &amp; UMS charges_E'!$B$14:$B$32,MATCH($A12,'Annex 1 LV, HV &amp; UMS charges_E'!$A$14:$A$297,0)),INDEX('Annex 4 LDNO charges_E'!$B$14:$B$118,MATCH($A12,'Annex 4 LDNO charges_E'!$A$14:$A$118,0)))</f>
        <v>E25</v>
      </c>
      <c r="C12" s="171">
        <f>IFERROR(INDEX('Annex 1 LV, HV &amp; UMS charges_E'!$C$14:$C$32,MATCH($A12,'Annex 1 LV, HV &amp; UMS charges_E'!$A$14:$A$297,0)),INDEX('Annex 4 LDNO charges_E'!$C$14:$C$118,MATCH($A12,'Annex 4 LDNO charges_E'!$A$14:$A$118,0)))</f>
        <v>0</v>
      </c>
      <c r="D12" s="46"/>
      <c r="E12" s="46"/>
      <c r="F12" s="250">
        <v>0.18</v>
      </c>
    </row>
    <row r="13" spans="1:6" ht="27.75" customHeight="1" x14ac:dyDescent="0.25">
      <c r="A13" s="172" t="s">
        <v>366</v>
      </c>
      <c r="B13" s="170">
        <f>IFERROR(INDEX('Annex 1 LV, HV &amp; UMS charges_E'!$B$14:$B$32,MATCH($A13,'Annex 1 LV, HV &amp; UMS charges_E'!$A$14:$A$297,0)),INDEX('Annex 4 LDNO charges_E'!$B$14:$B$118,MATCH($A13,'Annex 4 LDNO charges_E'!$A$14:$A$118,0)))</f>
        <v>0</v>
      </c>
      <c r="C13" s="171" t="str">
        <f>IFERROR(INDEX('Annex 1 LV, HV &amp; UMS charges_E'!$C$14:$C$32,MATCH($A13,'Annex 1 LV, HV &amp; UMS charges_E'!$A$14:$A$297,0)),INDEX('Annex 4 LDNO charges_E'!$C$14:$C$118,MATCH($A13,'Annex 4 LDNO charges_E'!$A$14:$A$118,0)))</f>
        <v>0, 1 or 2</v>
      </c>
      <c r="D13" s="250">
        <v>0.01</v>
      </c>
      <c r="E13" s="250">
        <v>0</v>
      </c>
      <c r="F13" s="250">
        <v>0.18</v>
      </c>
    </row>
    <row r="14" spans="1:6" ht="27.75" customHeight="1" x14ac:dyDescent="0.25">
      <c r="A14" s="172" t="s">
        <v>368</v>
      </c>
      <c r="B14" s="170">
        <f>IFERROR(INDEX('Annex 1 LV, HV &amp; UMS charges_E'!$B$14:$B$32,MATCH($A14,'Annex 1 LV, HV &amp; UMS charges_E'!$A$14:$A$297,0)),INDEX('Annex 4 LDNO charges_E'!$B$14:$B$118,MATCH($A14,'Annex 4 LDNO charges_E'!$A$14:$A$118,0)))</f>
        <v>0</v>
      </c>
      <c r="C14" s="171" t="str">
        <f>IFERROR(INDEX('Annex 1 LV, HV &amp; UMS charges_E'!$C$14:$C$32,MATCH($A14,'Annex 1 LV, HV &amp; UMS charges_E'!$A$14:$A$297,0)),INDEX('Annex 4 LDNO charges_E'!$C$14:$C$118,MATCH($A14,'Annex 4 LDNO charges_E'!$A$14:$A$118,0)))</f>
        <v>0 or 3-8</v>
      </c>
      <c r="D14" s="46"/>
      <c r="E14" s="46"/>
      <c r="F14" s="250">
        <v>0.18</v>
      </c>
    </row>
    <row r="15" spans="1:6" ht="27.75" customHeight="1" x14ac:dyDescent="0.25">
      <c r="A15" s="172" t="s">
        <v>370</v>
      </c>
      <c r="B15" s="170">
        <f>IFERROR(INDEX('Annex 1 LV, HV &amp; UMS charges_E'!$B$14:$B$32,MATCH($A15,'Annex 1 LV, HV &amp; UMS charges_E'!$A$14:$A$297,0)),INDEX('Annex 4 LDNO charges_E'!$B$14:$B$118,MATCH($A15,'Annex 4 LDNO charges_E'!$A$14:$A$118,0)))</f>
        <v>0</v>
      </c>
      <c r="C15" s="171">
        <f>IFERROR(INDEX('Annex 1 LV, HV &amp; UMS charges_E'!$C$14:$C$32,MATCH($A15,'Annex 1 LV, HV &amp; UMS charges_E'!$A$14:$A$297,0)),INDEX('Annex 4 LDNO charges_E'!$C$14:$C$118,MATCH($A15,'Annex 4 LDNO charges_E'!$A$14:$A$118,0)))</f>
        <v>0</v>
      </c>
      <c r="D15" s="46"/>
      <c r="E15" s="46"/>
      <c r="F15" s="250">
        <v>0.18</v>
      </c>
    </row>
    <row r="16" spans="1:6" ht="27.75" customHeight="1" x14ac:dyDescent="0.25">
      <c r="A16" s="172" t="s">
        <v>371</v>
      </c>
      <c r="B16" s="170">
        <f>IFERROR(INDEX('Annex 1 LV, HV &amp; UMS charges_E'!$B$14:$B$32,MATCH($A16,'Annex 1 LV, HV &amp; UMS charges_E'!$A$14:$A$297,0)),INDEX('Annex 4 LDNO charges_E'!$B$14:$B$118,MATCH($A16,'Annex 4 LDNO charges_E'!$A$14:$A$118,0)))</f>
        <v>0</v>
      </c>
      <c r="C16" s="171">
        <f>IFERROR(INDEX('Annex 1 LV, HV &amp; UMS charges_E'!$C$14:$C$32,MATCH($A16,'Annex 1 LV, HV &amp; UMS charges_E'!$A$14:$A$297,0)),INDEX('Annex 4 LDNO charges_E'!$C$14:$C$118,MATCH($A16,'Annex 4 LDNO charges_E'!$A$14:$A$118,0)))</f>
        <v>0</v>
      </c>
      <c r="D16" s="46"/>
      <c r="E16" s="46"/>
      <c r="F16" s="250">
        <v>0.18</v>
      </c>
    </row>
    <row r="17" spans="1:6" ht="27.75" customHeight="1" x14ac:dyDescent="0.25">
      <c r="A17" s="176" t="s">
        <v>375</v>
      </c>
      <c r="B17" s="170">
        <f>IFERROR(INDEX('Annex 1 LV, HV &amp; UMS charges_E'!$B$14:$B$32,MATCH($A17,'Annex 1 LV, HV &amp; UMS charges_E'!$A$14:$A$297,0)),INDEX('Annex 4 LDNO charges_E'!$B$14:$B$118,MATCH($A17,'Annex 4 LDNO charges_E'!$A$14:$A$118,0)))</f>
        <v>0</v>
      </c>
      <c r="C17" s="171" t="str">
        <f>IFERROR(INDEX('Annex 1 LV, HV &amp; UMS charges_E'!$C$14:$C$32,MATCH($A17,'Annex 1 LV, HV &amp; UMS charges_E'!$A$14:$A$297,0)),INDEX('Annex 4 LDNO charges_E'!$C$14:$C$118,MATCH($A17,'Annex 4 LDNO charges_E'!$A$14:$A$118,0)))</f>
        <v>0, 1 or 2</v>
      </c>
      <c r="D17" s="250">
        <v>0.01</v>
      </c>
      <c r="E17" s="250">
        <v>0</v>
      </c>
      <c r="F17" s="250">
        <v>0.18</v>
      </c>
    </row>
    <row r="18" spans="1:6" ht="27.75" customHeight="1" x14ac:dyDescent="0.25">
      <c r="A18" s="176" t="s">
        <v>377</v>
      </c>
      <c r="B18" s="170">
        <f>IFERROR(INDEX('Annex 1 LV, HV &amp; UMS charges_E'!$B$14:$B$32,MATCH($A18,'Annex 1 LV, HV &amp; UMS charges_E'!$A$14:$A$297,0)),INDEX('Annex 4 LDNO charges_E'!$B$14:$B$118,MATCH($A18,'Annex 4 LDNO charges_E'!$A$14:$A$118,0)))</f>
        <v>0</v>
      </c>
      <c r="C18" s="171" t="str">
        <f>IFERROR(INDEX('Annex 1 LV, HV &amp; UMS charges_E'!$C$14:$C$32,MATCH($A18,'Annex 1 LV, HV &amp; UMS charges_E'!$A$14:$A$297,0)),INDEX('Annex 4 LDNO charges_E'!$C$14:$C$118,MATCH($A18,'Annex 4 LDNO charges_E'!$A$14:$A$118,0)))</f>
        <v>0 or 3-8</v>
      </c>
      <c r="D18" s="46"/>
      <c r="E18" s="46"/>
      <c r="F18" s="250">
        <v>0.18</v>
      </c>
    </row>
    <row r="19" spans="1:6" ht="27.75" customHeight="1" x14ac:dyDescent="0.25">
      <c r="A19" s="176" t="s">
        <v>379</v>
      </c>
      <c r="B19" s="170">
        <f>IFERROR(INDEX('Annex 1 LV, HV &amp; UMS charges_E'!$B$14:$B$32,MATCH($A19,'Annex 1 LV, HV &amp; UMS charges_E'!$A$14:$A$297,0)),INDEX('Annex 4 LDNO charges_E'!$B$14:$B$118,MATCH($A19,'Annex 4 LDNO charges_E'!$A$14:$A$118,0)))</f>
        <v>0</v>
      </c>
      <c r="C19" s="171">
        <f>IFERROR(INDEX('Annex 1 LV, HV &amp; UMS charges_E'!$C$14:$C$32,MATCH($A19,'Annex 1 LV, HV &amp; UMS charges_E'!$A$14:$A$297,0)),INDEX('Annex 4 LDNO charges_E'!$C$14:$C$118,MATCH($A19,'Annex 4 LDNO charges_E'!$A$14:$A$118,0)))</f>
        <v>0</v>
      </c>
      <c r="D19" s="46"/>
      <c r="E19" s="46"/>
      <c r="F19" s="250">
        <v>0.18</v>
      </c>
    </row>
    <row r="20" spans="1:6" ht="27.75" customHeight="1" x14ac:dyDescent="0.25">
      <c r="A20" s="176" t="s">
        <v>380</v>
      </c>
      <c r="B20" s="170">
        <f>IFERROR(INDEX('Annex 1 LV, HV &amp; UMS charges_E'!$B$14:$B$32,MATCH($A20,'Annex 1 LV, HV &amp; UMS charges_E'!$A$14:$A$297,0)),INDEX('Annex 4 LDNO charges_E'!$B$14:$B$118,MATCH($A20,'Annex 4 LDNO charges_E'!$A$14:$A$118,0)))</f>
        <v>0</v>
      </c>
      <c r="C20" s="171">
        <f>IFERROR(INDEX('Annex 1 LV, HV &amp; UMS charges_E'!$C$14:$C$32,MATCH($A20,'Annex 1 LV, HV &amp; UMS charges_E'!$A$14:$A$297,0)),INDEX('Annex 4 LDNO charges_E'!$C$14:$C$118,MATCH($A20,'Annex 4 LDNO charges_E'!$A$14:$A$118,0)))</f>
        <v>0</v>
      </c>
      <c r="D20" s="46"/>
      <c r="E20" s="46"/>
      <c r="F20" s="250">
        <v>0.18</v>
      </c>
    </row>
    <row r="21" spans="1:6" ht="27.75" customHeight="1" x14ac:dyDescent="0.25">
      <c r="A21" s="176" t="s">
        <v>381</v>
      </c>
      <c r="B21" s="170">
        <f>IFERROR(INDEX('Annex 1 LV, HV &amp; UMS charges_E'!$B$14:$B$32,MATCH($A21,'Annex 1 LV, HV &amp; UMS charges_E'!$A$14:$A$297,0)),INDEX('Annex 4 LDNO charges_E'!$B$14:$B$118,MATCH($A21,'Annex 4 LDNO charges_E'!$A$14:$A$118,0)))</f>
        <v>0</v>
      </c>
      <c r="C21" s="171">
        <f>IFERROR(INDEX('Annex 1 LV, HV &amp; UMS charges_E'!$C$14:$C$32,MATCH($A21,'Annex 1 LV, HV &amp; UMS charges_E'!$A$14:$A$297,0)),INDEX('Annex 4 LDNO charges_E'!$C$14:$C$118,MATCH($A21,'Annex 4 LDNO charges_E'!$A$14:$A$118,0)))</f>
        <v>0</v>
      </c>
      <c r="D21" s="46"/>
      <c r="E21" s="46"/>
      <c r="F21" s="250">
        <v>0.18</v>
      </c>
    </row>
    <row r="22" spans="1:6" ht="27.75" customHeight="1" x14ac:dyDescent="0.25">
      <c r="A22" s="176" t="s">
        <v>382</v>
      </c>
      <c r="B22" s="170">
        <f>IFERROR(INDEX('Annex 1 LV, HV &amp; UMS charges_E'!$B$14:$B$32,MATCH($A22,'Annex 1 LV, HV &amp; UMS charges_E'!$A$14:$A$297,0)),INDEX('Annex 4 LDNO charges_E'!$B$14:$B$118,MATCH($A22,'Annex 4 LDNO charges_E'!$A$14:$A$118,0)))</f>
        <v>0</v>
      </c>
      <c r="C22" s="171">
        <f>IFERROR(INDEX('Annex 1 LV, HV &amp; UMS charges_E'!$C$14:$C$32,MATCH($A22,'Annex 1 LV, HV &amp; UMS charges_E'!$A$14:$A$297,0)),INDEX('Annex 4 LDNO charges_E'!$C$14:$C$118,MATCH($A22,'Annex 4 LDNO charges_E'!$A$14:$A$118,0)))</f>
        <v>0</v>
      </c>
      <c r="D22" s="46"/>
      <c r="E22" s="46"/>
      <c r="F22" s="250">
        <v>0.18</v>
      </c>
    </row>
    <row r="23" spans="1:6" ht="27.75" customHeight="1" x14ac:dyDescent="0.25">
      <c r="A23" s="176" t="s">
        <v>383</v>
      </c>
      <c r="B23" s="170">
        <f>IFERROR(INDEX('Annex 1 LV, HV &amp; UMS charges_E'!$B$14:$B$32,MATCH($A23,'Annex 1 LV, HV &amp; UMS charges_E'!$A$14:$A$297,0)),INDEX('Annex 4 LDNO charges_E'!$B$14:$B$118,MATCH($A23,'Annex 4 LDNO charges_E'!$A$14:$A$118,0)))</f>
        <v>0</v>
      </c>
      <c r="C23" s="171">
        <f>IFERROR(INDEX('Annex 1 LV, HV &amp; UMS charges_E'!$C$14:$C$32,MATCH($A23,'Annex 1 LV, HV &amp; UMS charges_E'!$A$14:$A$297,0)),INDEX('Annex 4 LDNO charges_E'!$C$14:$C$118,MATCH($A23,'Annex 4 LDNO charges_E'!$A$14:$A$118,0)))</f>
        <v>0</v>
      </c>
      <c r="D23" s="46"/>
      <c r="E23" s="46"/>
      <c r="F23" s="250">
        <v>0.18</v>
      </c>
    </row>
    <row r="24" spans="1:6" ht="27.75" customHeight="1" x14ac:dyDescent="0.25">
      <c r="A24" s="176" t="s">
        <v>384</v>
      </c>
      <c r="B24" s="170">
        <f>IFERROR(INDEX('Annex 1 LV, HV &amp; UMS charges_E'!$B$14:$B$32,MATCH($A24,'Annex 1 LV, HV &amp; UMS charges_E'!$A$14:$A$297,0)),INDEX('Annex 4 LDNO charges_E'!$B$14:$B$118,MATCH($A24,'Annex 4 LDNO charges_E'!$A$14:$A$118,0)))</f>
        <v>0</v>
      </c>
      <c r="C24" s="171">
        <f>IFERROR(INDEX('Annex 1 LV, HV &amp; UMS charges_E'!$C$14:$C$32,MATCH($A24,'Annex 1 LV, HV &amp; UMS charges_E'!$A$14:$A$297,0)),INDEX('Annex 4 LDNO charges_E'!$C$14:$C$118,MATCH($A24,'Annex 4 LDNO charges_E'!$A$14:$A$118,0)))</f>
        <v>0</v>
      </c>
      <c r="D24" s="46"/>
      <c r="E24" s="46"/>
      <c r="F24" s="250">
        <v>0.18</v>
      </c>
    </row>
    <row r="25" spans="1:6" ht="27.75" customHeight="1" x14ac:dyDescent="0.25">
      <c r="A25" s="172" t="s">
        <v>391</v>
      </c>
      <c r="B25" s="170">
        <f>IFERROR(INDEX('Annex 1 LV, HV &amp; UMS charges_E'!$B$14:$B$32,MATCH($A25,'Annex 1 LV, HV &amp; UMS charges_E'!$A$14:$A$297,0)),INDEX('Annex 4 LDNO charges_E'!$B$14:$B$118,MATCH($A25,'Annex 4 LDNO charges_E'!$A$14:$A$118,0)))</f>
        <v>0</v>
      </c>
      <c r="C25" s="171" t="str">
        <f>IFERROR(INDEX('Annex 1 LV, HV &amp; UMS charges_E'!$C$14:$C$32,MATCH($A25,'Annex 1 LV, HV &amp; UMS charges_E'!$A$14:$A$297,0)),INDEX('Annex 4 LDNO charges_E'!$C$14:$C$118,MATCH($A25,'Annex 4 LDNO charges_E'!$A$14:$A$118,0)))</f>
        <v>0, 1 or 2</v>
      </c>
      <c r="D25" s="250">
        <v>0.01</v>
      </c>
      <c r="E25" s="250">
        <v>0</v>
      </c>
      <c r="F25" s="250">
        <v>0.18</v>
      </c>
    </row>
    <row r="26" spans="1:6" ht="27.75" customHeight="1" x14ac:dyDescent="0.25">
      <c r="A26" s="172" t="s">
        <v>393</v>
      </c>
      <c r="B26" s="170">
        <f>IFERROR(INDEX('Annex 1 LV, HV &amp; UMS charges_E'!$B$14:$B$32,MATCH($A26,'Annex 1 LV, HV &amp; UMS charges_E'!$A$14:$A$297,0)),INDEX('Annex 4 LDNO charges_E'!$B$14:$B$118,MATCH($A26,'Annex 4 LDNO charges_E'!$A$14:$A$118,0)))</f>
        <v>0</v>
      </c>
      <c r="C26" s="171" t="str">
        <f>IFERROR(INDEX('Annex 1 LV, HV &amp; UMS charges_E'!$C$14:$C$32,MATCH($A26,'Annex 1 LV, HV &amp; UMS charges_E'!$A$14:$A$297,0)),INDEX('Annex 4 LDNO charges_E'!$C$14:$C$118,MATCH($A26,'Annex 4 LDNO charges_E'!$A$14:$A$118,0)))</f>
        <v>0 or 3-8</v>
      </c>
      <c r="D26" s="46"/>
      <c r="E26" s="46"/>
      <c r="F26" s="250">
        <v>0.18</v>
      </c>
    </row>
    <row r="27" spans="1:6" ht="27.75" customHeight="1" x14ac:dyDescent="0.25">
      <c r="A27" s="172" t="s">
        <v>395</v>
      </c>
      <c r="B27" s="170">
        <f>IFERROR(INDEX('Annex 1 LV, HV &amp; UMS charges_E'!$B$14:$B$32,MATCH($A27,'Annex 1 LV, HV &amp; UMS charges_E'!$A$14:$A$297,0)),INDEX('Annex 4 LDNO charges_E'!$B$14:$B$118,MATCH($A27,'Annex 4 LDNO charges_E'!$A$14:$A$118,0)))</f>
        <v>0</v>
      </c>
      <c r="C27" s="171">
        <f>IFERROR(INDEX('Annex 1 LV, HV &amp; UMS charges_E'!$C$14:$C$32,MATCH($A27,'Annex 1 LV, HV &amp; UMS charges_E'!$A$14:$A$297,0)),INDEX('Annex 4 LDNO charges_E'!$C$14:$C$118,MATCH($A27,'Annex 4 LDNO charges_E'!$A$14:$A$118,0)))</f>
        <v>0</v>
      </c>
      <c r="D27" s="46"/>
      <c r="E27" s="46"/>
      <c r="F27" s="250">
        <v>0.18</v>
      </c>
    </row>
    <row r="28" spans="1:6" ht="27.75" customHeight="1" x14ac:dyDescent="0.25">
      <c r="A28" s="172" t="s">
        <v>396</v>
      </c>
      <c r="B28" s="170">
        <f>IFERROR(INDEX('Annex 1 LV, HV &amp; UMS charges_E'!$B$14:$B$32,MATCH($A28,'Annex 1 LV, HV &amp; UMS charges_E'!$A$14:$A$297,0)),INDEX('Annex 4 LDNO charges_E'!$B$14:$B$118,MATCH($A28,'Annex 4 LDNO charges_E'!$A$14:$A$118,0)))</f>
        <v>0</v>
      </c>
      <c r="C28" s="171">
        <f>IFERROR(INDEX('Annex 1 LV, HV &amp; UMS charges_E'!$C$14:$C$32,MATCH($A28,'Annex 1 LV, HV &amp; UMS charges_E'!$A$14:$A$297,0)),INDEX('Annex 4 LDNO charges_E'!$C$14:$C$118,MATCH($A28,'Annex 4 LDNO charges_E'!$A$14:$A$118,0)))</f>
        <v>0</v>
      </c>
      <c r="D28" s="46"/>
      <c r="E28" s="46"/>
      <c r="F28" s="250">
        <v>0.18</v>
      </c>
    </row>
    <row r="29" spans="1:6" ht="27.75" customHeight="1" x14ac:dyDescent="0.25">
      <c r="A29" s="172" t="s">
        <v>397</v>
      </c>
      <c r="B29" s="170">
        <f>IFERROR(INDEX('Annex 1 LV, HV &amp; UMS charges_E'!$B$14:$B$32,MATCH($A29,'Annex 1 LV, HV &amp; UMS charges_E'!$A$14:$A$297,0)),INDEX('Annex 4 LDNO charges_E'!$B$14:$B$118,MATCH($A29,'Annex 4 LDNO charges_E'!$A$14:$A$118,0)))</f>
        <v>0</v>
      </c>
      <c r="C29" s="171">
        <f>IFERROR(INDEX('Annex 1 LV, HV &amp; UMS charges_E'!$C$14:$C$32,MATCH($A29,'Annex 1 LV, HV &amp; UMS charges_E'!$A$14:$A$297,0)),INDEX('Annex 4 LDNO charges_E'!$C$14:$C$118,MATCH($A29,'Annex 4 LDNO charges_E'!$A$14:$A$118,0)))</f>
        <v>0</v>
      </c>
      <c r="D29" s="46"/>
      <c r="E29" s="46"/>
      <c r="F29" s="250">
        <v>0.18</v>
      </c>
    </row>
    <row r="30" spans="1:6" ht="27.75" customHeight="1" x14ac:dyDescent="0.25">
      <c r="A30" s="172" t="s">
        <v>398</v>
      </c>
      <c r="B30" s="170">
        <f>IFERROR(INDEX('Annex 1 LV, HV &amp; UMS charges_E'!$B$14:$B$32,MATCH($A30,'Annex 1 LV, HV &amp; UMS charges_E'!$A$14:$A$297,0)),INDEX('Annex 4 LDNO charges_E'!$B$14:$B$118,MATCH($A30,'Annex 4 LDNO charges_E'!$A$14:$A$118,0)))</f>
        <v>0</v>
      </c>
      <c r="C30" s="171">
        <f>IFERROR(INDEX('Annex 1 LV, HV &amp; UMS charges_E'!$C$14:$C$32,MATCH($A30,'Annex 1 LV, HV &amp; UMS charges_E'!$A$14:$A$297,0)),INDEX('Annex 4 LDNO charges_E'!$C$14:$C$118,MATCH($A30,'Annex 4 LDNO charges_E'!$A$14:$A$118,0)))</f>
        <v>0</v>
      </c>
      <c r="D30" s="46"/>
      <c r="E30" s="46"/>
      <c r="F30" s="250">
        <v>0.18</v>
      </c>
    </row>
    <row r="31" spans="1:6" ht="27.75" customHeight="1" x14ac:dyDescent="0.25">
      <c r="A31" s="172" t="s">
        <v>399</v>
      </c>
      <c r="B31" s="170">
        <f>IFERROR(INDEX('Annex 1 LV, HV &amp; UMS charges_E'!$B$14:$B$32,MATCH($A31,'Annex 1 LV, HV &amp; UMS charges_E'!$A$14:$A$297,0)),INDEX('Annex 4 LDNO charges_E'!$B$14:$B$118,MATCH($A31,'Annex 4 LDNO charges_E'!$A$14:$A$118,0)))</f>
        <v>0</v>
      </c>
      <c r="C31" s="171">
        <f>IFERROR(INDEX('Annex 1 LV, HV &amp; UMS charges_E'!$C$14:$C$32,MATCH($A31,'Annex 1 LV, HV &amp; UMS charges_E'!$A$14:$A$297,0)),INDEX('Annex 4 LDNO charges_E'!$C$14:$C$118,MATCH($A31,'Annex 4 LDNO charges_E'!$A$14:$A$118,0)))</f>
        <v>0</v>
      </c>
      <c r="D31" s="46"/>
      <c r="E31" s="46"/>
      <c r="F31" s="250">
        <v>0.18</v>
      </c>
    </row>
    <row r="32" spans="1:6" ht="27.75" customHeight="1" x14ac:dyDescent="0.25">
      <c r="A32" s="172" t="s">
        <v>400</v>
      </c>
      <c r="B32" s="170">
        <f>IFERROR(INDEX('Annex 1 LV, HV &amp; UMS charges_E'!$B$14:$B$32,MATCH($A32,'Annex 1 LV, HV &amp; UMS charges_E'!$A$14:$A$297,0)),INDEX('Annex 4 LDNO charges_E'!$B$14:$B$118,MATCH($A32,'Annex 4 LDNO charges_E'!$A$14:$A$118,0)))</f>
        <v>0</v>
      </c>
      <c r="C32" s="171">
        <f>IFERROR(INDEX('Annex 1 LV, HV &amp; UMS charges_E'!$C$14:$C$32,MATCH($A32,'Annex 1 LV, HV &amp; UMS charges_E'!$A$14:$A$297,0)),INDEX('Annex 4 LDNO charges_E'!$C$14:$C$118,MATCH($A32,'Annex 4 LDNO charges_E'!$A$14:$A$118,0)))</f>
        <v>0</v>
      </c>
      <c r="D32" s="46"/>
      <c r="E32" s="46"/>
      <c r="F32" s="250">
        <v>0.18</v>
      </c>
    </row>
    <row r="33" spans="1:6" ht="27.75" customHeight="1" x14ac:dyDescent="0.25">
      <c r="A33" s="172" t="s">
        <v>407</v>
      </c>
      <c r="B33" s="170">
        <f>IFERROR(INDEX('Annex 1 LV, HV &amp; UMS charges_E'!$B$14:$B$32,MATCH($A33,'Annex 1 LV, HV &amp; UMS charges_E'!$A$14:$A$297,0)),INDEX('Annex 4 LDNO charges_E'!$B$14:$B$118,MATCH($A33,'Annex 4 LDNO charges_E'!$A$14:$A$118,0)))</f>
        <v>0</v>
      </c>
      <c r="C33" s="171" t="str">
        <f>IFERROR(INDEX('Annex 1 LV, HV &amp; UMS charges_E'!$C$14:$C$32,MATCH($A33,'Annex 1 LV, HV &amp; UMS charges_E'!$A$14:$A$297,0)),INDEX('Annex 4 LDNO charges_E'!$C$14:$C$118,MATCH($A33,'Annex 4 LDNO charges_E'!$A$14:$A$118,0)))</f>
        <v>0, 1 or 2</v>
      </c>
      <c r="D33" s="250">
        <v>0.01</v>
      </c>
      <c r="E33" s="250">
        <v>0</v>
      </c>
      <c r="F33" s="250">
        <v>0.18</v>
      </c>
    </row>
    <row r="34" spans="1:6" ht="27.75" customHeight="1" x14ac:dyDescent="0.25">
      <c r="A34" s="172" t="s">
        <v>409</v>
      </c>
      <c r="B34" s="170">
        <f>IFERROR(INDEX('Annex 1 LV, HV &amp; UMS charges_E'!$B$14:$B$32,MATCH($A34,'Annex 1 LV, HV &amp; UMS charges_E'!$A$14:$A$297,0)),INDEX('Annex 4 LDNO charges_E'!$B$14:$B$118,MATCH($A34,'Annex 4 LDNO charges_E'!$A$14:$A$118,0)))</f>
        <v>0</v>
      </c>
      <c r="C34" s="171" t="str">
        <f>IFERROR(INDEX('Annex 1 LV, HV &amp; UMS charges_E'!$C$14:$C$32,MATCH($A34,'Annex 1 LV, HV &amp; UMS charges_E'!$A$14:$A$297,0)),INDEX('Annex 4 LDNO charges_E'!$C$14:$C$118,MATCH($A34,'Annex 4 LDNO charges_E'!$A$14:$A$118,0)))</f>
        <v>0 or 3-8</v>
      </c>
      <c r="D34" s="46"/>
      <c r="E34" s="46"/>
      <c r="F34" s="250">
        <v>0.18</v>
      </c>
    </row>
    <row r="35" spans="1:6" ht="27.75" customHeight="1" x14ac:dyDescent="0.25">
      <c r="A35" s="172" t="s">
        <v>411</v>
      </c>
      <c r="B35" s="170">
        <f>IFERROR(INDEX('Annex 1 LV, HV &amp; UMS charges_E'!$B$14:$B$32,MATCH($A35,'Annex 1 LV, HV &amp; UMS charges_E'!$A$14:$A$297,0)),INDEX('Annex 4 LDNO charges_E'!$B$14:$B$118,MATCH($A35,'Annex 4 LDNO charges_E'!$A$14:$A$118,0)))</f>
        <v>0</v>
      </c>
      <c r="C35" s="171">
        <f>IFERROR(INDEX('Annex 1 LV, HV &amp; UMS charges_E'!$C$14:$C$32,MATCH($A35,'Annex 1 LV, HV &amp; UMS charges_E'!$A$14:$A$297,0)),INDEX('Annex 4 LDNO charges_E'!$C$14:$C$118,MATCH($A35,'Annex 4 LDNO charges_E'!$A$14:$A$118,0)))</f>
        <v>0</v>
      </c>
      <c r="D35" s="46"/>
      <c r="E35" s="46"/>
      <c r="F35" s="250">
        <v>0.18</v>
      </c>
    </row>
    <row r="36" spans="1:6" ht="27.75" customHeight="1" x14ac:dyDescent="0.25">
      <c r="A36" s="172" t="s">
        <v>412</v>
      </c>
      <c r="B36" s="170">
        <f>IFERROR(INDEX('Annex 1 LV, HV &amp; UMS charges_E'!$B$14:$B$32,MATCH($A36,'Annex 1 LV, HV &amp; UMS charges_E'!$A$14:$A$297,0)),INDEX('Annex 4 LDNO charges_E'!$B$14:$B$118,MATCH($A36,'Annex 4 LDNO charges_E'!$A$14:$A$118,0)))</f>
        <v>0</v>
      </c>
      <c r="C36" s="171">
        <f>IFERROR(INDEX('Annex 1 LV, HV &amp; UMS charges_E'!$C$14:$C$32,MATCH($A36,'Annex 1 LV, HV &amp; UMS charges_E'!$A$14:$A$297,0)),INDEX('Annex 4 LDNO charges_E'!$C$14:$C$118,MATCH($A36,'Annex 4 LDNO charges_E'!$A$14:$A$118,0)))</f>
        <v>0</v>
      </c>
      <c r="D36" s="46"/>
      <c r="E36" s="46"/>
      <c r="F36" s="250">
        <v>0.18</v>
      </c>
    </row>
    <row r="37" spans="1:6" ht="27.75" customHeight="1" x14ac:dyDescent="0.25">
      <c r="A37" s="172" t="s">
        <v>413</v>
      </c>
      <c r="B37" s="170">
        <f>IFERROR(INDEX('Annex 1 LV, HV &amp; UMS charges_E'!$B$14:$B$32,MATCH($A37,'Annex 1 LV, HV &amp; UMS charges_E'!$A$14:$A$297,0)),INDEX('Annex 4 LDNO charges_E'!$B$14:$B$118,MATCH($A37,'Annex 4 LDNO charges_E'!$A$14:$A$118,0)))</f>
        <v>0</v>
      </c>
      <c r="C37" s="171">
        <f>IFERROR(INDEX('Annex 1 LV, HV &amp; UMS charges_E'!$C$14:$C$32,MATCH($A37,'Annex 1 LV, HV &amp; UMS charges_E'!$A$14:$A$297,0)),INDEX('Annex 4 LDNO charges_E'!$C$14:$C$118,MATCH($A37,'Annex 4 LDNO charges_E'!$A$14:$A$118,0)))</f>
        <v>0</v>
      </c>
      <c r="D37" s="46"/>
      <c r="E37" s="46"/>
      <c r="F37" s="250">
        <v>0.18</v>
      </c>
    </row>
    <row r="38" spans="1:6" ht="27.75" customHeight="1" x14ac:dyDescent="0.25">
      <c r="A38" s="172" t="s">
        <v>414</v>
      </c>
      <c r="B38" s="170">
        <f>IFERROR(INDEX('Annex 1 LV, HV &amp; UMS charges_E'!$B$14:$B$32,MATCH($A38,'Annex 1 LV, HV &amp; UMS charges_E'!$A$14:$A$297,0)),INDEX('Annex 4 LDNO charges_E'!$B$14:$B$118,MATCH($A38,'Annex 4 LDNO charges_E'!$A$14:$A$118,0)))</f>
        <v>0</v>
      </c>
      <c r="C38" s="171">
        <f>IFERROR(INDEX('Annex 1 LV, HV &amp; UMS charges_E'!$C$14:$C$32,MATCH($A38,'Annex 1 LV, HV &amp; UMS charges_E'!$A$14:$A$297,0)),INDEX('Annex 4 LDNO charges_E'!$C$14:$C$118,MATCH($A38,'Annex 4 LDNO charges_E'!$A$14:$A$118,0)))</f>
        <v>0</v>
      </c>
      <c r="D38" s="46"/>
      <c r="E38" s="46"/>
      <c r="F38" s="250">
        <v>0.18</v>
      </c>
    </row>
    <row r="39" spans="1:6" ht="27.75" customHeight="1" x14ac:dyDescent="0.25">
      <c r="A39" s="172" t="s">
        <v>415</v>
      </c>
      <c r="B39" s="170">
        <f>IFERROR(INDEX('Annex 1 LV, HV &amp; UMS charges_E'!$B$14:$B$32,MATCH($A39,'Annex 1 LV, HV &amp; UMS charges_E'!$A$14:$A$297,0)),INDEX('Annex 4 LDNO charges_E'!$B$14:$B$118,MATCH($A39,'Annex 4 LDNO charges_E'!$A$14:$A$118,0)))</f>
        <v>0</v>
      </c>
      <c r="C39" s="171">
        <f>IFERROR(INDEX('Annex 1 LV, HV &amp; UMS charges_E'!$C$14:$C$32,MATCH($A39,'Annex 1 LV, HV &amp; UMS charges_E'!$A$14:$A$297,0)),INDEX('Annex 4 LDNO charges_E'!$C$14:$C$118,MATCH($A39,'Annex 4 LDNO charges_E'!$A$14:$A$118,0)))</f>
        <v>0</v>
      </c>
      <c r="D39" s="46"/>
      <c r="E39" s="46"/>
      <c r="F39" s="250">
        <v>0.18</v>
      </c>
    </row>
    <row r="40" spans="1:6" ht="27.75" customHeight="1" x14ac:dyDescent="0.25">
      <c r="A40" s="172" t="s">
        <v>416</v>
      </c>
      <c r="B40" s="170">
        <f>IFERROR(INDEX('Annex 1 LV, HV &amp; UMS charges_E'!$B$14:$B$32,MATCH($A40,'Annex 1 LV, HV &amp; UMS charges_E'!$A$14:$A$297,0)),INDEX('Annex 4 LDNO charges_E'!$B$14:$B$118,MATCH($A40,'Annex 4 LDNO charges_E'!$A$14:$A$118,0)))</f>
        <v>0</v>
      </c>
      <c r="C40" s="171">
        <f>IFERROR(INDEX('Annex 1 LV, HV &amp; UMS charges_E'!$C$14:$C$32,MATCH($A40,'Annex 1 LV, HV &amp; UMS charges_E'!$A$14:$A$297,0)),INDEX('Annex 4 LDNO charges_E'!$C$14:$C$118,MATCH($A40,'Annex 4 LDNO charges_E'!$A$14:$A$118,0)))</f>
        <v>0</v>
      </c>
      <c r="D40" s="46"/>
      <c r="E40" s="46"/>
      <c r="F40" s="250">
        <v>0.18</v>
      </c>
    </row>
    <row r="41" spans="1:6" ht="27.75" customHeight="1" x14ac:dyDescent="0.25">
      <c r="A41" s="172" t="s">
        <v>423</v>
      </c>
      <c r="B41" s="170">
        <f>IFERROR(INDEX('Annex 1 LV, HV &amp; UMS charges_E'!$B$14:$B$32,MATCH($A41,'Annex 1 LV, HV &amp; UMS charges_E'!$A$14:$A$297,0)),INDEX('Annex 4 LDNO charges_E'!$B$14:$B$118,MATCH($A41,'Annex 4 LDNO charges_E'!$A$14:$A$118,0)))</f>
        <v>0</v>
      </c>
      <c r="C41" s="171" t="str">
        <f>IFERROR(INDEX('Annex 1 LV, HV &amp; UMS charges_E'!$C$14:$C$32,MATCH($A41,'Annex 1 LV, HV &amp; UMS charges_E'!$A$14:$A$297,0)),INDEX('Annex 4 LDNO charges_E'!$C$14:$C$118,MATCH($A41,'Annex 4 LDNO charges_E'!$A$14:$A$118,0)))</f>
        <v>0, 1 or 2</v>
      </c>
      <c r="D41" s="250">
        <v>0.01</v>
      </c>
      <c r="E41" s="250">
        <v>0</v>
      </c>
      <c r="F41" s="250">
        <v>0.18</v>
      </c>
    </row>
    <row r="42" spans="1:6" ht="27.75" customHeight="1" x14ac:dyDescent="0.25">
      <c r="A42" s="172" t="s">
        <v>425</v>
      </c>
      <c r="B42" s="170">
        <f>IFERROR(INDEX('Annex 1 LV, HV &amp; UMS charges_E'!$B$14:$B$32,MATCH($A42,'Annex 1 LV, HV &amp; UMS charges_E'!$A$14:$A$297,0)),INDEX('Annex 4 LDNO charges_E'!$B$14:$B$118,MATCH($A42,'Annex 4 LDNO charges_E'!$A$14:$A$118,0)))</f>
        <v>0</v>
      </c>
      <c r="C42" s="171" t="str">
        <f>IFERROR(INDEX('Annex 1 LV, HV &amp; UMS charges_E'!$C$14:$C$32,MATCH($A42,'Annex 1 LV, HV &amp; UMS charges_E'!$A$14:$A$297,0)),INDEX('Annex 4 LDNO charges_E'!$C$14:$C$118,MATCH($A42,'Annex 4 LDNO charges_E'!$A$14:$A$118,0)))</f>
        <v>0 or 3-8</v>
      </c>
      <c r="D42" s="46"/>
      <c r="E42" s="46"/>
      <c r="F42" s="250">
        <v>0.18</v>
      </c>
    </row>
    <row r="43" spans="1:6" ht="27.75" customHeight="1" x14ac:dyDescent="0.25">
      <c r="A43" s="172" t="s">
        <v>427</v>
      </c>
      <c r="B43" s="170">
        <f>IFERROR(INDEX('Annex 1 LV, HV &amp; UMS charges_E'!$B$14:$B$32,MATCH($A43,'Annex 1 LV, HV &amp; UMS charges_E'!$A$14:$A$297,0)),INDEX('Annex 4 LDNO charges_E'!$B$14:$B$118,MATCH($A43,'Annex 4 LDNO charges_E'!$A$14:$A$118,0)))</f>
        <v>0</v>
      </c>
      <c r="C43" s="171">
        <f>IFERROR(INDEX('Annex 1 LV, HV &amp; UMS charges_E'!$C$14:$C$32,MATCH($A43,'Annex 1 LV, HV &amp; UMS charges_E'!$A$14:$A$297,0)),INDEX('Annex 4 LDNO charges_E'!$C$14:$C$118,MATCH($A43,'Annex 4 LDNO charges_E'!$A$14:$A$118,0)))</f>
        <v>0</v>
      </c>
      <c r="D43" s="46"/>
      <c r="E43" s="46"/>
      <c r="F43" s="250">
        <v>0.18</v>
      </c>
    </row>
    <row r="44" spans="1:6" ht="27.75" customHeight="1" x14ac:dyDescent="0.25">
      <c r="A44" s="172" t="s">
        <v>428</v>
      </c>
      <c r="B44" s="170">
        <f>IFERROR(INDEX('Annex 1 LV, HV &amp; UMS charges_E'!$B$14:$B$32,MATCH($A44,'Annex 1 LV, HV &amp; UMS charges_E'!$A$14:$A$297,0)),INDEX('Annex 4 LDNO charges_E'!$B$14:$B$118,MATCH($A44,'Annex 4 LDNO charges_E'!$A$14:$A$118,0)))</f>
        <v>0</v>
      </c>
      <c r="C44" s="171">
        <f>IFERROR(INDEX('Annex 1 LV, HV &amp; UMS charges_E'!$C$14:$C$32,MATCH($A44,'Annex 1 LV, HV &amp; UMS charges_E'!$A$14:$A$297,0)),INDEX('Annex 4 LDNO charges_E'!$C$14:$C$118,MATCH($A44,'Annex 4 LDNO charges_E'!$A$14:$A$118,0)))</f>
        <v>0</v>
      </c>
      <c r="D44" s="46"/>
      <c r="E44" s="46"/>
      <c r="F44" s="250">
        <v>0.18</v>
      </c>
    </row>
    <row r="45" spans="1:6" ht="27.75" customHeight="1" x14ac:dyDescent="0.25">
      <c r="A45" s="172" t="s">
        <v>429</v>
      </c>
      <c r="B45" s="170">
        <f>IFERROR(INDEX('Annex 1 LV, HV &amp; UMS charges_E'!$B$14:$B$32,MATCH($A45,'Annex 1 LV, HV &amp; UMS charges_E'!$A$14:$A$297,0)),INDEX('Annex 4 LDNO charges_E'!$B$14:$B$118,MATCH($A45,'Annex 4 LDNO charges_E'!$A$14:$A$118,0)))</f>
        <v>0</v>
      </c>
      <c r="C45" s="171">
        <f>IFERROR(INDEX('Annex 1 LV, HV &amp; UMS charges_E'!$C$14:$C$32,MATCH($A45,'Annex 1 LV, HV &amp; UMS charges_E'!$A$14:$A$297,0)),INDEX('Annex 4 LDNO charges_E'!$C$14:$C$118,MATCH($A45,'Annex 4 LDNO charges_E'!$A$14:$A$118,0)))</f>
        <v>0</v>
      </c>
      <c r="D45" s="46"/>
      <c r="E45" s="46"/>
      <c r="F45" s="250">
        <v>0.18</v>
      </c>
    </row>
    <row r="46" spans="1:6" ht="27.75" customHeight="1" x14ac:dyDescent="0.25">
      <c r="A46" s="172" t="s">
        <v>430</v>
      </c>
      <c r="B46" s="170">
        <f>IFERROR(INDEX('Annex 1 LV, HV &amp; UMS charges_E'!$B$14:$B$32,MATCH($A46,'Annex 1 LV, HV &amp; UMS charges_E'!$A$14:$A$297,0)),INDEX('Annex 4 LDNO charges_E'!$B$14:$B$118,MATCH($A46,'Annex 4 LDNO charges_E'!$A$14:$A$118,0)))</f>
        <v>0</v>
      </c>
      <c r="C46" s="171">
        <f>IFERROR(INDEX('Annex 1 LV, HV &amp; UMS charges_E'!$C$14:$C$32,MATCH($A46,'Annex 1 LV, HV &amp; UMS charges_E'!$A$14:$A$297,0)),INDEX('Annex 4 LDNO charges_E'!$C$14:$C$118,MATCH($A46,'Annex 4 LDNO charges_E'!$A$14:$A$118,0)))</f>
        <v>0</v>
      </c>
      <c r="D46" s="46"/>
      <c r="E46" s="46"/>
      <c r="F46" s="250">
        <v>0.18</v>
      </c>
    </row>
    <row r="47" spans="1:6" ht="27.75" customHeight="1" x14ac:dyDescent="0.25">
      <c r="A47" s="172" t="s">
        <v>431</v>
      </c>
      <c r="B47" s="170">
        <f>IFERROR(INDEX('Annex 1 LV, HV &amp; UMS charges_E'!$B$14:$B$32,MATCH($A47,'Annex 1 LV, HV &amp; UMS charges_E'!$A$14:$A$297,0)),INDEX('Annex 4 LDNO charges_E'!$B$14:$B$118,MATCH($A47,'Annex 4 LDNO charges_E'!$A$14:$A$118,0)))</f>
        <v>0</v>
      </c>
      <c r="C47" s="171">
        <f>IFERROR(INDEX('Annex 1 LV, HV &amp; UMS charges_E'!$C$14:$C$32,MATCH($A47,'Annex 1 LV, HV &amp; UMS charges_E'!$A$14:$A$297,0)),INDEX('Annex 4 LDNO charges_E'!$C$14:$C$118,MATCH($A47,'Annex 4 LDNO charges_E'!$A$14:$A$118,0)))</f>
        <v>0</v>
      </c>
      <c r="D47" s="46"/>
      <c r="E47" s="46"/>
      <c r="F47" s="250">
        <v>0.18</v>
      </c>
    </row>
    <row r="48" spans="1:6" ht="27.75" customHeight="1" x14ac:dyDescent="0.25">
      <c r="A48" s="172" t="s">
        <v>432</v>
      </c>
      <c r="B48" s="170">
        <f>IFERROR(INDEX('Annex 1 LV, HV &amp; UMS charges_E'!$B$14:$B$32,MATCH($A48,'Annex 1 LV, HV &amp; UMS charges_E'!$A$14:$A$297,0)),INDEX('Annex 4 LDNO charges_E'!$B$14:$B$118,MATCH($A48,'Annex 4 LDNO charges_E'!$A$14:$A$118,0)))</f>
        <v>0</v>
      </c>
      <c r="C48" s="171">
        <f>IFERROR(INDEX('Annex 1 LV, HV &amp; UMS charges_E'!$C$14:$C$32,MATCH($A48,'Annex 1 LV, HV &amp; UMS charges_E'!$A$14:$A$297,0)),INDEX('Annex 4 LDNO charges_E'!$C$14:$C$118,MATCH($A48,'Annex 4 LDNO charges_E'!$A$14:$A$118,0)))</f>
        <v>0</v>
      </c>
      <c r="D48" s="46"/>
      <c r="E48" s="46"/>
      <c r="F48" s="250">
        <v>0.18</v>
      </c>
    </row>
    <row r="49" spans="1:6" ht="27.75" customHeight="1" x14ac:dyDescent="0.25">
      <c r="A49" s="172" t="s">
        <v>439</v>
      </c>
      <c r="B49" s="170">
        <f>IFERROR(INDEX('Annex 1 LV, HV &amp; UMS charges_E'!$B$14:$B$32,MATCH($A49,'Annex 1 LV, HV &amp; UMS charges_E'!$A$14:$A$297,0)),INDEX('Annex 4 LDNO charges_E'!$B$14:$B$118,MATCH($A49,'Annex 4 LDNO charges_E'!$A$14:$A$118,0)))</f>
        <v>0</v>
      </c>
      <c r="C49" s="171" t="str">
        <f>IFERROR(INDEX('Annex 1 LV, HV &amp; UMS charges_E'!$C$14:$C$32,MATCH($A49,'Annex 1 LV, HV &amp; UMS charges_E'!$A$14:$A$297,0)),INDEX('Annex 4 LDNO charges_E'!$C$14:$C$118,MATCH($A49,'Annex 4 LDNO charges_E'!$A$14:$A$118,0)))</f>
        <v>0, 1 or 2</v>
      </c>
      <c r="D49" s="250">
        <v>0.01</v>
      </c>
      <c r="E49" s="250">
        <v>0</v>
      </c>
      <c r="F49" s="250">
        <v>0.18</v>
      </c>
    </row>
    <row r="50" spans="1:6" ht="27.75" customHeight="1" x14ac:dyDescent="0.25">
      <c r="A50" s="172" t="s">
        <v>441</v>
      </c>
      <c r="B50" s="170">
        <f>IFERROR(INDEX('Annex 1 LV, HV &amp; UMS charges_E'!$B$14:$B$32,MATCH($A50,'Annex 1 LV, HV &amp; UMS charges_E'!$A$14:$A$297,0)),INDEX('Annex 4 LDNO charges_E'!$B$14:$B$118,MATCH($A50,'Annex 4 LDNO charges_E'!$A$14:$A$118,0)))</f>
        <v>0</v>
      </c>
      <c r="C50" s="171" t="str">
        <f>IFERROR(INDEX('Annex 1 LV, HV &amp; UMS charges_E'!$C$14:$C$32,MATCH($A50,'Annex 1 LV, HV &amp; UMS charges_E'!$A$14:$A$297,0)),INDEX('Annex 4 LDNO charges_E'!$C$14:$C$118,MATCH($A50,'Annex 4 LDNO charges_E'!$A$14:$A$118,0)))</f>
        <v>0 or 3-8</v>
      </c>
      <c r="D50" s="46"/>
      <c r="E50" s="46"/>
      <c r="F50" s="250">
        <v>0.18</v>
      </c>
    </row>
    <row r="51" spans="1:6" ht="27.75" customHeight="1" x14ac:dyDescent="0.25">
      <c r="A51" s="172" t="s">
        <v>443</v>
      </c>
      <c r="B51" s="170">
        <f>IFERROR(INDEX('Annex 1 LV, HV &amp; UMS charges_E'!$B$14:$B$32,MATCH($A51,'Annex 1 LV, HV &amp; UMS charges_E'!$A$14:$A$297,0)),INDEX('Annex 4 LDNO charges_E'!$B$14:$B$118,MATCH($A51,'Annex 4 LDNO charges_E'!$A$14:$A$118,0)))</f>
        <v>0</v>
      </c>
      <c r="C51" s="171">
        <f>IFERROR(INDEX('Annex 1 LV, HV &amp; UMS charges_E'!$C$14:$C$32,MATCH($A51,'Annex 1 LV, HV &amp; UMS charges_E'!$A$14:$A$297,0)),INDEX('Annex 4 LDNO charges_E'!$C$14:$C$118,MATCH($A51,'Annex 4 LDNO charges_E'!$A$14:$A$118,0)))</f>
        <v>0</v>
      </c>
      <c r="D51" s="46"/>
      <c r="E51" s="46"/>
      <c r="F51" s="250">
        <v>0.18</v>
      </c>
    </row>
    <row r="52" spans="1:6" ht="27.75" customHeight="1" x14ac:dyDescent="0.25">
      <c r="A52" s="172" t="s">
        <v>444</v>
      </c>
      <c r="B52" s="170">
        <f>IFERROR(INDEX('Annex 1 LV, HV &amp; UMS charges_E'!$B$14:$B$32,MATCH($A52,'Annex 1 LV, HV &amp; UMS charges_E'!$A$14:$A$297,0)),INDEX('Annex 4 LDNO charges_E'!$B$14:$B$118,MATCH($A52,'Annex 4 LDNO charges_E'!$A$14:$A$118,0)))</f>
        <v>0</v>
      </c>
      <c r="C52" s="171">
        <f>IFERROR(INDEX('Annex 1 LV, HV &amp; UMS charges_E'!$C$14:$C$32,MATCH($A52,'Annex 1 LV, HV &amp; UMS charges_E'!$A$14:$A$297,0)),INDEX('Annex 4 LDNO charges_E'!$C$14:$C$118,MATCH($A52,'Annex 4 LDNO charges_E'!$A$14:$A$118,0)))</f>
        <v>0</v>
      </c>
      <c r="D52" s="46"/>
      <c r="E52" s="46"/>
      <c r="F52" s="250">
        <v>0.18</v>
      </c>
    </row>
    <row r="53" spans="1:6" ht="27.75" customHeight="1" x14ac:dyDescent="0.25">
      <c r="A53" s="172" t="s">
        <v>445</v>
      </c>
      <c r="B53" s="170">
        <f>IFERROR(INDEX('Annex 1 LV, HV &amp; UMS charges_E'!$B$14:$B$32,MATCH($A53,'Annex 1 LV, HV &amp; UMS charges_E'!$A$14:$A$297,0)),INDEX('Annex 4 LDNO charges_E'!$B$14:$B$118,MATCH($A53,'Annex 4 LDNO charges_E'!$A$14:$A$118,0)))</f>
        <v>0</v>
      </c>
      <c r="C53" s="171">
        <f>IFERROR(INDEX('Annex 1 LV, HV &amp; UMS charges_E'!$C$14:$C$32,MATCH($A53,'Annex 1 LV, HV &amp; UMS charges_E'!$A$14:$A$297,0)),INDEX('Annex 4 LDNO charges_E'!$C$14:$C$118,MATCH($A53,'Annex 4 LDNO charges_E'!$A$14:$A$118,0)))</f>
        <v>0</v>
      </c>
      <c r="D53" s="46"/>
      <c r="E53" s="46"/>
      <c r="F53" s="250">
        <v>0.18</v>
      </c>
    </row>
    <row r="54" spans="1:6" ht="27.75" customHeight="1" x14ac:dyDescent="0.25">
      <c r="A54" s="172" t="s">
        <v>446</v>
      </c>
      <c r="B54" s="170">
        <f>IFERROR(INDEX('Annex 1 LV, HV &amp; UMS charges_E'!$B$14:$B$32,MATCH($A54,'Annex 1 LV, HV &amp; UMS charges_E'!$A$14:$A$297,0)),INDEX('Annex 4 LDNO charges_E'!$B$14:$B$118,MATCH($A54,'Annex 4 LDNO charges_E'!$A$14:$A$118,0)))</f>
        <v>0</v>
      </c>
      <c r="C54" s="171">
        <f>IFERROR(INDEX('Annex 1 LV, HV &amp; UMS charges_E'!$C$14:$C$32,MATCH($A54,'Annex 1 LV, HV &amp; UMS charges_E'!$A$14:$A$297,0)),INDEX('Annex 4 LDNO charges_E'!$C$14:$C$118,MATCH($A54,'Annex 4 LDNO charges_E'!$A$14:$A$118,0)))</f>
        <v>0</v>
      </c>
      <c r="D54" s="46"/>
      <c r="E54" s="46"/>
      <c r="F54" s="250">
        <v>0.18</v>
      </c>
    </row>
    <row r="55" spans="1:6" ht="27.75" customHeight="1" x14ac:dyDescent="0.25">
      <c r="A55" s="172" t="s">
        <v>447</v>
      </c>
      <c r="B55" s="170">
        <f>IFERROR(INDEX('Annex 1 LV, HV &amp; UMS charges_E'!$B$14:$B$32,MATCH($A55,'Annex 1 LV, HV &amp; UMS charges_E'!$A$14:$A$297,0)),INDEX('Annex 4 LDNO charges_E'!$B$14:$B$118,MATCH($A55,'Annex 4 LDNO charges_E'!$A$14:$A$118,0)))</f>
        <v>0</v>
      </c>
      <c r="C55" s="171">
        <f>IFERROR(INDEX('Annex 1 LV, HV &amp; UMS charges_E'!$C$14:$C$32,MATCH($A55,'Annex 1 LV, HV &amp; UMS charges_E'!$A$14:$A$297,0)),INDEX('Annex 4 LDNO charges_E'!$C$14:$C$118,MATCH($A55,'Annex 4 LDNO charges_E'!$A$14:$A$118,0)))</f>
        <v>0</v>
      </c>
      <c r="D55" s="46"/>
      <c r="E55" s="46"/>
      <c r="F55" s="250">
        <v>0.18</v>
      </c>
    </row>
    <row r="56" spans="1:6" ht="27.75" customHeight="1" x14ac:dyDescent="0.25">
      <c r="A56" s="172" t="s">
        <v>448</v>
      </c>
      <c r="B56" s="170">
        <f>IFERROR(INDEX('Annex 1 LV, HV &amp; UMS charges_E'!$B$14:$B$32,MATCH($A56,'Annex 1 LV, HV &amp; UMS charges_E'!$A$14:$A$297,0)),INDEX('Annex 4 LDNO charges_E'!$B$14:$B$118,MATCH($A56,'Annex 4 LDNO charges_E'!$A$14:$A$118,0)))</f>
        <v>0</v>
      </c>
      <c r="C56" s="171">
        <f>IFERROR(INDEX('Annex 1 LV, HV &amp; UMS charges_E'!$C$14:$C$32,MATCH($A56,'Annex 1 LV, HV &amp; UMS charges_E'!$A$14:$A$297,0)),INDEX('Annex 4 LDNO charges_E'!$C$14:$C$118,MATCH($A56,'Annex 4 LDNO charges_E'!$A$14:$A$118,0)))</f>
        <v>0</v>
      </c>
      <c r="D56" s="46"/>
      <c r="E56" s="46"/>
      <c r="F56" s="250">
        <v>0.18</v>
      </c>
    </row>
    <row r="57" spans="1:6" ht="27.75" customHeight="1" x14ac:dyDescent="0.25">
      <c r="A57" s="172" t="s">
        <v>455</v>
      </c>
      <c r="B57" s="170">
        <f>IFERROR(INDEX('Annex 1 LV, HV &amp; UMS charges_E'!$B$14:$B$32,MATCH($A57,'Annex 1 LV, HV &amp; UMS charges_E'!$A$14:$A$297,0)),INDEX('Annex 4 LDNO charges_E'!$B$14:$B$118,MATCH($A57,'Annex 4 LDNO charges_E'!$A$14:$A$118,0)))</f>
        <v>0</v>
      </c>
      <c r="C57" s="171" t="str">
        <f>IFERROR(INDEX('Annex 1 LV, HV &amp; UMS charges_E'!$C$14:$C$32,MATCH($A57,'Annex 1 LV, HV &amp; UMS charges_E'!$A$14:$A$297,0)),INDEX('Annex 4 LDNO charges_E'!$C$14:$C$118,MATCH($A57,'Annex 4 LDNO charges_E'!$A$14:$A$118,0)))</f>
        <v>0, 1 or 2</v>
      </c>
      <c r="D57" s="250">
        <v>0.01</v>
      </c>
      <c r="E57" s="250">
        <v>0</v>
      </c>
      <c r="F57" s="250">
        <v>0.18</v>
      </c>
    </row>
    <row r="58" spans="1:6" ht="27.75" customHeight="1" x14ac:dyDescent="0.25">
      <c r="A58" s="172" t="s">
        <v>457</v>
      </c>
      <c r="B58" s="170">
        <f>IFERROR(INDEX('Annex 1 LV, HV &amp; UMS charges_E'!$B$14:$B$32,MATCH($A58,'Annex 1 LV, HV &amp; UMS charges_E'!$A$14:$A$297,0)),INDEX('Annex 4 LDNO charges_E'!$B$14:$B$118,MATCH($A58,'Annex 4 LDNO charges_E'!$A$14:$A$118,0)))</f>
        <v>0</v>
      </c>
      <c r="C58" s="171" t="str">
        <f>IFERROR(INDEX('Annex 1 LV, HV &amp; UMS charges_E'!$C$14:$C$32,MATCH($A58,'Annex 1 LV, HV &amp; UMS charges_E'!$A$14:$A$297,0)),INDEX('Annex 4 LDNO charges_E'!$C$14:$C$118,MATCH($A58,'Annex 4 LDNO charges_E'!$A$14:$A$118,0)))</f>
        <v>0 or 3-8</v>
      </c>
      <c r="D58" s="46"/>
      <c r="E58" s="46"/>
      <c r="F58" s="250">
        <v>0.18</v>
      </c>
    </row>
    <row r="59" spans="1:6" ht="27.75" customHeight="1" x14ac:dyDescent="0.25">
      <c r="A59" s="172" t="s">
        <v>459</v>
      </c>
      <c r="B59" s="170">
        <f>IFERROR(INDEX('Annex 1 LV, HV &amp; UMS charges_E'!$B$14:$B$32,MATCH($A59,'Annex 1 LV, HV &amp; UMS charges_E'!$A$14:$A$297,0)),INDEX('Annex 4 LDNO charges_E'!$B$14:$B$118,MATCH($A59,'Annex 4 LDNO charges_E'!$A$14:$A$118,0)))</f>
        <v>0</v>
      </c>
      <c r="C59" s="171">
        <f>IFERROR(INDEX('Annex 1 LV, HV &amp; UMS charges_E'!$C$14:$C$32,MATCH($A59,'Annex 1 LV, HV &amp; UMS charges_E'!$A$14:$A$297,0)),INDEX('Annex 4 LDNO charges_E'!$C$14:$C$118,MATCH($A59,'Annex 4 LDNO charges_E'!$A$14:$A$118,0)))</f>
        <v>0</v>
      </c>
      <c r="D59" s="46"/>
      <c r="E59" s="46"/>
      <c r="F59" s="250">
        <v>0.18</v>
      </c>
    </row>
    <row r="60" spans="1:6" ht="27.75" customHeight="1" x14ac:dyDescent="0.25">
      <c r="A60" s="172" t="s">
        <v>460</v>
      </c>
      <c r="B60" s="170">
        <f>IFERROR(INDEX('Annex 1 LV, HV &amp; UMS charges_E'!$B$14:$B$32,MATCH($A60,'Annex 1 LV, HV &amp; UMS charges_E'!$A$14:$A$297,0)),INDEX('Annex 4 LDNO charges_E'!$B$14:$B$118,MATCH($A60,'Annex 4 LDNO charges_E'!$A$14:$A$118,0)))</f>
        <v>0</v>
      </c>
      <c r="C60" s="171">
        <f>IFERROR(INDEX('Annex 1 LV, HV &amp; UMS charges_E'!$C$14:$C$32,MATCH($A60,'Annex 1 LV, HV &amp; UMS charges_E'!$A$14:$A$297,0)),INDEX('Annex 4 LDNO charges_E'!$C$14:$C$118,MATCH($A60,'Annex 4 LDNO charges_E'!$A$14:$A$118,0)))</f>
        <v>0</v>
      </c>
      <c r="D60" s="46"/>
      <c r="E60" s="46"/>
      <c r="F60" s="250">
        <v>0.18</v>
      </c>
    </row>
    <row r="61" spans="1:6" ht="27.75" customHeight="1" x14ac:dyDescent="0.25">
      <c r="A61" s="172" t="s">
        <v>461</v>
      </c>
      <c r="B61" s="170">
        <f>IFERROR(INDEX('Annex 1 LV, HV &amp; UMS charges_E'!$B$14:$B$32,MATCH($A61,'Annex 1 LV, HV &amp; UMS charges_E'!$A$14:$A$297,0)),INDEX('Annex 4 LDNO charges_E'!$B$14:$B$118,MATCH($A61,'Annex 4 LDNO charges_E'!$A$14:$A$118,0)))</f>
        <v>0</v>
      </c>
      <c r="C61" s="171">
        <f>IFERROR(INDEX('Annex 1 LV, HV &amp; UMS charges_E'!$C$14:$C$32,MATCH($A61,'Annex 1 LV, HV &amp; UMS charges_E'!$A$14:$A$297,0)),INDEX('Annex 4 LDNO charges_E'!$C$14:$C$118,MATCH($A61,'Annex 4 LDNO charges_E'!$A$14:$A$118,0)))</f>
        <v>0</v>
      </c>
      <c r="D61" s="46"/>
      <c r="E61" s="46"/>
      <c r="F61" s="250">
        <v>0.18</v>
      </c>
    </row>
    <row r="62" spans="1:6" ht="27.75" customHeight="1" x14ac:dyDescent="0.25">
      <c r="A62" s="172" t="s">
        <v>462</v>
      </c>
      <c r="B62" s="170">
        <f>IFERROR(INDEX('Annex 1 LV, HV &amp; UMS charges_E'!$B$14:$B$32,MATCH($A62,'Annex 1 LV, HV &amp; UMS charges_E'!$A$14:$A$297,0)),INDEX('Annex 4 LDNO charges_E'!$B$14:$B$118,MATCH($A62,'Annex 4 LDNO charges_E'!$A$14:$A$118,0)))</f>
        <v>0</v>
      </c>
      <c r="C62" s="171">
        <f>IFERROR(INDEX('Annex 1 LV, HV &amp; UMS charges_E'!$C$14:$C$32,MATCH($A62,'Annex 1 LV, HV &amp; UMS charges_E'!$A$14:$A$297,0)),INDEX('Annex 4 LDNO charges_E'!$C$14:$C$118,MATCH($A62,'Annex 4 LDNO charges_E'!$A$14:$A$118,0)))</f>
        <v>0</v>
      </c>
      <c r="D62" s="46"/>
      <c r="E62" s="46"/>
      <c r="F62" s="250">
        <v>0.18</v>
      </c>
    </row>
    <row r="63" spans="1:6" ht="27.75" customHeight="1" x14ac:dyDescent="0.25">
      <c r="A63" s="172" t="s">
        <v>463</v>
      </c>
      <c r="B63" s="170">
        <f>IFERROR(INDEX('Annex 1 LV, HV &amp; UMS charges_E'!$B$14:$B$32,MATCH($A63,'Annex 1 LV, HV &amp; UMS charges_E'!$A$14:$A$297,0)),INDEX('Annex 4 LDNO charges_E'!$B$14:$B$118,MATCH($A63,'Annex 4 LDNO charges_E'!$A$14:$A$118,0)))</f>
        <v>0</v>
      </c>
      <c r="C63" s="171">
        <f>IFERROR(INDEX('Annex 1 LV, HV &amp; UMS charges_E'!$C$14:$C$32,MATCH($A63,'Annex 1 LV, HV &amp; UMS charges_E'!$A$14:$A$297,0)),INDEX('Annex 4 LDNO charges_E'!$C$14:$C$118,MATCH($A63,'Annex 4 LDNO charges_E'!$A$14:$A$118,0)))</f>
        <v>0</v>
      </c>
      <c r="D63" s="46"/>
      <c r="E63" s="46"/>
      <c r="F63" s="250">
        <v>0.18</v>
      </c>
    </row>
    <row r="64" spans="1:6" ht="27.75" customHeight="1" x14ac:dyDescent="0.25">
      <c r="A64" s="172" t="s">
        <v>464</v>
      </c>
      <c r="B64" s="170">
        <f>IFERROR(INDEX('Annex 1 LV, HV &amp; UMS charges_E'!$B$14:$B$32,MATCH($A64,'Annex 1 LV, HV &amp; UMS charges_E'!$A$14:$A$297,0)),INDEX('Annex 4 LDNO charges_E'!$B$14:$B$118,MATCH($A64,'Annex 4 LDNO charges_E'!$A$14:$A$118,0)))</f>
        <v>0</v>
      </c>
      <c r="C64" s="171">
        <f>IFERROR(INDEX('Annex 1 LV, HV &amp; UMS charges_E'!$C$14:$C$32,MATCH($A64,'Annex 1 LV, HV &amp; UMS charges_E'!$A$14:$A$297,0)),INDEX('Annex 4 LDNO charges_E'!$C$14:$C$118,MATCH($A64,'Annex 4 LDNO charges_E'!$A$14:$A$118,0)))</f>
        <v>0</v>
      </c>
      <c r="D64" s="46"/>
      <c r="E64" s="46"/>
      <c r="F64" s="250">
        <v>0.18</v>
      </c>
    </row>
    <row r="65" spans="1:1" ht="27.75" customHeight="1" x14ac:dyDescent="0.25">
      <c r="A65" s="2" t="s">
        <v>601</v>
      </c>
    </row>
    <row r="66" spans="1:1" ht="27.75" customHeight="1" x14ac:dyDescent="0.25">
      <c r="A66" s="2" t="s">
        <v>602</v>
      </c>
    </row>
    <row r="67" spans="1:1" ht="27.75" customHeight="1" x14ac:dyDescent="0.25">
      <c r="A67" s="2" t="s">
        <v>603</v>
      </c>
    </row>
  </sheetData>
  <mergeCells count="2">
    <mergeCell ref="B1:C1"/>
    <mergeCell ref="A2:F2"/>
  </mergeCells>
  <hyperlinks>
    <hyperlink ref="A1" location="Overview!A1" display="Back to Overview" xr:uid="{00000000-0004-0000-2C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Annex 7b &amp;"Arial,Regular"- Schedule of Charges to recover Excess Supplier of Last Resort pass-through costs</oddHeader>
    <oddFooter>&amp;R&amp;P of &amp;N</oddFooter>
  </headerFooter>
  <ignoredErrors>
    <ignoredError sqref="B5:C64" unlockedFormula="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F67"/>
  <sheetViews>
    <sheetView zoomScale="70" zoomScaleNormal="70" zoomScaleSheetLayoutView="100" workbookViewId="0">
      <selection activeCell="H2" sqref="H2"/>
    </sheetView>
  </sheetViews>
  <sheetFormatPr defaultColWidth="9.1796875" defaultRowHeight="27.75" customHeight="1" x14ac:dyDescent="0.25"/>
  <cols>
    <col min="1" max="1" width="49" style="2" bestFit="1" customWidth="1"/>
    <col min="2" max="2" width="24.7265625" style="3" customWidth="1"/>
    <col min="3" max="3" width="12.7265625" style="2" customWidth="1"/>
    <col min="4" max="6" width="17.54296875" style="3" customWidth="1"/>
    <col min="7" max="16384" width="9.1796875" style="2"/>
  </cols>
  <sheetData>
    <row r="1" spans="1:6" ht="27.75" customHeight="1" x14ac:dyDescent="0.25">
      <c r="A1" s="51" t="s">
        <v>34</v>
      </c>
      <c r="B1" s="420"/>
      <c r="C1" s="420"/>
      <c r="D1" s="182"/>
      <c r="E1" s="182"/>
      <c r="F1" s="182"/>
    </row>
    <row r="2" spans="1:6" ht="35.15" customHeight="1" x14ac:dyDescent="0.25">
      <c r="A2" s="370" t="str">
        <f>Overview!B4&amp; " - Effective from "&amp;Overview!D4&amp;" - "&amp;Overview!E4&amp;" Supplier of Last Resort and Eligible Bad Debt Pass-Through Costs in NPG Northeast Area (GSP Group _F)"</f>
        <v>Southern Electric Power Distribution plc - Effective from 1 April 2021 - Final Supplier of Last Resort and Eligible Bad Debt Pass-Through Costs in NPG Northeast Area (GSP Group _F)</v>
      </c>
      <c r="B2" s="371"/>
      <c r="C2" s="371"/>
      <c r="D2" s="371"/>
      <c r="E2" s="371"/>
      <c r="F2" s="372"/>
    </row>
    <row r="3" spans="1:6" s="84" customFormat="1" ht="21" customHeight="1" x14ac:dyDescent="0.25">
      <c r="A3" s="183"/>
      <c r="B3" s="183"/>
      <c r="C3" s="183"/>
      <c r="D3" s="183"/>
      <c r="E3" s="183"/>
      <c r="F3" s="183"/>
    </row>
    <row r="4" spans="1:6" ht="78.75" customHeight="1" x14ac:dyDescent="0.25">
      <c r="A4" s="26" t="s">
        <v>54</v>
      </c>
      <c r="B4" s="308" t="s">
        <v>597</v>
      </c>
      <c r="C4" s="308" t="s">
        <v>56</v>
      </c>
      <c r="D4" s="308" t="s">
        <v>598</v>
      </c>
      <c r="E4" s="308" t="s">
        <v>599</v>
      </c>
      <c r="F4" s="308" t="s">
        <v>600</v>
      </c>
    </row>
    <row r="5" spans="1:6" ht="42" x14ac:dyDescent="0.25">
      <c r="A5" s="17" t="s">
        <v>65</v>
      </c>
      <c r="B5" s="170" t="str">
        <f>IFERROR(INDEX('Annex 1 LV, HV &amp; UMS charges_F'!$B$14:$B$32,MATCH($A5,'Annex 1 LV, HV &amp; UMS charges_F'!$A$14:$A$297,0)),INDEX('Annex 4 LDNO charges_F'!$B$14:$B$118,MATCH($A5,'Annex 4 LDNO charges_F'!$A$14:$A$118,0)))</f>
        <v>177, 179, 251-252, 351-352, 428-429, 514, 751-752</v>
      </c>
      <c r="C5" s="171" t="str">
        <f>IFERROR(INDEX('Annex 1 LV, HV &amp; UMS charges_F'!$C$14:$C$32,MATCH($A5,'Annex 1 LV, HV &amp; UMS charges_F'!$A$14:$A$297,0)),INDEX('Annex 4 LDNO charges_F'!$C$14:$C$118,MATCH($A5,'Annex 4 LDNO charges_F'!$A$14:$A$118,0)))</f>
        <v>0, 1, 2</v>
      </c>
      <c r="D5" s="250">
        <v>0.01</v>
      </c>
      <c r="E5" s="41"/>
      <c r="F5" s="250">
        <v>0.18</v>
      </c>
    </row>
    <row r="6" spans="1:6" ht="98" x14ac:dyDescent="0.25">
      <c r="A6" s="17" t="s">
        <v>69</v>
      </c>
      <c r="B6" s="170" t="str">
        <f>IFERROR(INDEX('Annex 1 LV, HV &amp; UMS charges_F'!$B$14:$B$32,MATCH($A6,'Annex 1 LV, HV &amp; UMS charges_F'!$A$14:$A$297,0)),INDEX('Annex 4 LDNO charges_F'!$B$14:$B$118,MATCH($A6,'Annex 4 LDNO charges_F'!$A$14:$A$118,0)))</f>
        <v>178, 180, 253-255, 259, 353-355, 359, 411, 430-432, 515, 753-755, 759, F05-F09, F15-F29, F35-F39, F45-F59, F65-F89, R40-R44, S05-S09, S15-S29, S35-S39</v>
      </c>
      <c r="C6" s="171" t="str">
        <f>IFERROR(INDEX('Annex 1 LV, HV &amp; UMS charges_F'!$C$14:$C$32,MATCH($A6,'Annex 1 LV, HV &amp; UMS charges_F'!$A$14:$A$297,0)),INDEX('Annex 4 LDNO charges_F'!$C$14:$C$118,MATCH($A6,'Annex 4 LDNO charges_F'!$A$14:$A$118,0)))</f>
        <v>0, 3, 4, 5-8</v>
      </c>
      <c r="D6" s="46"/>
      <c r="E6" s="46"/>
      <c r="F6" s="250">
        <v>0.18</v>
      </c>
    </row>
    <row r="7" spans="1:6" ht="27.75" customHeight="1" x14ac:dyDescent="0.25">
      <c r="A7" s="17" t="s">
        <v>73</v>
      </c>
      <c r="B7" s="170" t="str">
        <f>IFERROR(INDEX('Annex 1 LV, HV &amp; UMS charges_F'!$B$14:$B$32,MATCH($A7,'Annex 1 LV, HV &amp; UMS charges_F'!$A$14:$A$297,0)),INDEX('Annex 4 LDNO charges_F'!$B$14:$B$118,MATCH($A7,'Annex 4 LDNO charges_F'!$A$14:$A$118,0)))</f>
        <v>250, 350, 433, 750, F11-F14, F41-F44, F91-F94, S11-S14</v>
      </c>
      <c r="C7" s="171">
        <f>IFERROR(INDEX('Annex 1 LV, HV &amp; UMS charges_F'!$C$14:$C$32,MATCH($A7,'Annex 1 LV, HV &amp; UMS charges_F'!$A$14:$A$297,0)),INDEX('Annex 4 LDNO charges_F'!$C$14:$C$118,MATCH($A7,'Annex 4 LDNO charges_F'!$A$14:$A$118,0)))</f>
        <v>0</v>
      </c>
      <c r="D7" s="46"/>
      <c r="E7" s="46"/>
      <c r="F7" s="250">
        <v>0.18</v>
      </c>
    </row>
    <row r="8" spans="1:6" ht="27.75" customHeight="1" x14ac:dyDescent="0.25">
      <c r="A8" s="17" t="s">
        <v>75</v>
      </c>
      <c r="B8" s="170" t="str">
        <f>IFERROR(INDEX('Annex 1 LV, HV &amp; UMS charges_F'!$B$14:$B$32,MATCH($A8,'Annex 1 LV, HV &amp; UMS charges_F'!$A$14:$A$297,0)),INDEX('Annex 4 LDNO charges_F'!$B$14:$B$118,MATCH($A8,'Annex 4 LDNO charges_F'!$A$14:$A$118,0)))</f>
        <v>444, S01-S04</v>
      </c>
      <c r="C8" s="171">
        <f>IFERROR(INDEX('Annex 1 LV, HV &amp; UMS charges_F'!$C$14:$C$32,MATCH($A8,'Annex 1 LV, HV &amp; UMS charges_F'!$A$14:$A$297,0)),INDEX('Annex 4 LDNO charges_F'!$C$14:$C$118,MATCH($A8,'Annex 4 LDNO charges_F'!$A$14:$A$118,0)))</f>
        <v>0</v>
      </c>
      <c r="D8" s="46"/>
      <c r="E8" s="46"/>
      <c r="F8" s="250">
        <v>0.18</v>
      </c>
    </row>
    <row r="9" spans="1:6" ht="27.75" customHeight="1" x14ac:dyDescent="0.25">
      <c r="A9" s="17" t="s">
        <v>77</v>
      </c>
      <c r="B9" s="170" t="str">
        <f>IFERROR(INDEX('Annex 1 LV, HV &amp; UMS charges_F'!$B$14:$B$32,MATCH($A9,'Annex 1 LV, HV &amp; UMS charges_F'!$A$14:$A$297,0)),INDEX('Annex 4 LDNO charges_F'!$B$14:$B$118,MATCH($A9,'Annex 4 LDNO charges_F'!$A$14:$A$118,0)))</f>
        <v>256, 356, 434, 756, F31-F34, F61-F64, F96-F99, S31-S34</v>
      </c>
      <c r="C9" s="171">
        <f>IFERROR(INDEX('Annex 1 LV, HV &amp; UMS charges_F'!$C$14:$C$32,MATCH($A9,'Annex 1 LV, HV &amp; UMS charges_F'!$A$14:$A$297,0)),INDEX('Annex 4 LDNO charges_F'!$C$14:$C$118,MATCH($A9,'Annex 4 LDNO charges_F'!$A$14:$A$118,0)))</f>
        <v>0</v>
      </c>
      <c r="D9" s="46"/>
      <c r="E9" s="46"/>
      <c r="F9" s="250">
        <v>0.18</v>
      </c>
    </row>
    <row r="10" spans="1:6" ht="27.75" customHeight="1" x14ac:dyDescent="0.25">
      <c r="A10" s="17" t="s">
        <v>78</v>
      </c>
      <c r="B10" s="170" t="str">
        <f>IFERROR(INDEX('Annex 1 LV, HV &amp; UMS charges_F'!$B$14:$B$32,MATCH($A10,'Annex 1 LV, HV &amp; UMS charges_F'!$A$14:$A$297,0)),INDEX('Annex 4 LDNO charges_F'!$B$14:$B$118,MATCH($A10,'Annex 4 LDNO charges_F'!$A$14:$A$118,0)))</f>
        <v>F10, F40, F90, S10</v>
      </c>
      <c r="C10" s="171">
        <f>IFERROR(INDEX('Annex 1 LV, HV &amp; UMS charges_F'!$C$14:$C$32,MATCH($A10,'Annex 1 LV, HV &amp; UMS charges_F'!$A$14:$A$297,0)),INDEX('Annex 4 LDNO charges_F'!$C$14:$C$118,MATCH($A10,'Annex 4 LDNO charges_F'!$A$14:$A$118,0)))</f>
        <v>0</v>
      </c>
      <c r="D10" s="46"/>
      <c r="E10" s="46"/>
      <c r="F10" s="250">
        <v>0.18</v>
      </c>
    </row>
    <row r="11" spans="1:6" ht="27.75" customHeight="1" x14ac:dyDescent="0.25">
      <c r="A11" s="17" t="s">
        <v>80</v>
      </c>
      <c r="B11" s="170" t="str">
        <f>IFERROR(INDEX('Annex 1 LV, HV &amp; UMS charges_F'!$B$14:$B$32,MATCH($A11,'Annex 1 LV, HV &amp; UMS charges_F'!$A$14:$A$297,0)),INDEX('Annex 4 LDNO charges_F'!$B$14:$B$118,MATCH($A11,'Annex 4 LDNO charges_F'!$A$14:$A$118,0)))</f>
        <v>S00</v>
      </c>
      <c r="C11" s="171">
        <f>IFERROR(INDEX('Annex 1 LV, HV &amp; UMS charges_F'!$C$14:$C$32,MATCH($A11,'Annex 1 LV, HV &amp; UMS charges_F'!$A$14:$A$297,0)),INDEX('Annex 4 LDNO charges_F'!$C$14:$C$118,MATCH($A11,'Annex 4 LDNO charges_F'!$A$14:$A$118,0)))</f>
        <v>0</v>
      </c>
      <c r="D11" s="46"/>
      <c r="E11" s="46"/>
      <c r="F11" s="250">
        <v>0.18</v>
      </c>
    </row>
    <row r="12" spans="1:6" ht="27.75" customHeight="1" x14ac:dyDescent="0.25">
      <c r="A12" s="17" t="s">
        <v>82</v>
      </c>
      <c r="B12" s="170" t="str">
        <f>IFERROR(INDEX('Annex 1 LV, HV &amp; UMS charges_F'!$B$14:$B$32,MATCH($A12,'Annex 1 LV, HV &amp; UMS charges_F'!$A$14:$A$297,0)),INDEX('Annex 4 LDNO charges_F'!$B$14:$B$118,MATCH($A12,'Annex 4 LDNO charges_F'!$A$14:$A$118,0)))</f>
        <v>F30, F60, F95, S30</v>
      </c>
      <c r="C12" s="171">
        <f>IFERROR(INDEX('Annex 1 LV, HV &amp; UMS charges_F'!$C$14:$C$32,MATCH($A12,'Annex 1 LV, HV &amp; UMS charges_F'!$A$14:$A$297,0)),INDEX('Annex 4 LDNO charges_F'!$C$14:$C$118,MATCH($A12,'Annex 4 LDNO charges_F'!$A$14:$A$118,0)))</f>
        <v>0</v>
      </c>
      <c r="D12" s="46"/>
      <c r="E12" s="46"/>
      <c r="F12" s="250">
        <v>0.18</v>
      </c>
    </row>
    <row r="13" spans="1:6" ht="27.75" customHeight="1" x14ac:dyDescent="0.25">
      <c r="A13" s="172" t="s">
        <v>366</v>
      </c>
      <c r="B13" s="170">
        <f>IFERROR(INDEX('Annex 1 LV, HV &amp; UMS charges_F'!$B$14:$B$32,MATCH($A13,'Annex 1 LV, HV &amp; UMS charges_F'!$A$14:$A$297,0)),INDEX('Annex 4 LDNO charges_F'!$B$14:$B$118,MATCH($A13,'Annex 4 LDNO charges_F'!$A$14:$A$118,0)))</f>
        <v>0</v>
      </c>
      <c r="C13" s="171" t="str">
        <f>IFERROR(INDEX('Annex 1 LV, HV &amp; UMS charges_F'!$C$14:$C$32,MATCH($A13,'Annex 1 LV, HV &amp; UMS charges_F'!$A$14:$A$297,0)),INDEX('Annex 4 LDNO charges_F'!$C$14:$C$118,MATCH($A13,'Annex 4 LDNO charges_F'!$A$14:$A$118,0)))</f>
        <v>0, 1, 2</v>
      </c>
      <c r="D13" s="250">
        <v>0.01</v>
      </c>
      <c r="E13" s="41"/>
      <c r="F13" s="250">
        <v>0.18</v>
      </c>
    </row>
    <row r="14" spans="1:6" ht="27.75" customHeight="1" x14ac:dyDescent="0.25">
      <c r="A14" s="172" t="s">
        <v>368</v>
      </c>
      <c r="B14" s="170">
        <f>IFERROR(INDEX('Annex 1 LV, HV &amp; UMS charges_F'!$B$14:$B$32,MATCH($A14,'Annex 1 LV, HV &amp; UMS charges_F'!$A$14:$A$297,0)),INDEX('Annex 4 LDNO charges_F'!$B$14:$B$118,MATCH($A14,'Annex 4 LDNO charges_F'!$A$14:$A$118,0)))</f>
        <v>0</v>
      </c>
      <c r="C14" s="171" t="str">
        <f>IFERROR(INDEX('Annex 1 LV, HV &amp; UMS charges_F'!$C$14:$C$32,MATCH($A14,'Annex 1 LV, HV &amp; UMS charges_F'!$A$14:$A$297,0)),INDEX('Annex 4 LDNO charges_F'!$C$14:$C$118,MATCH($A14,'Annex 4 LDNO charges_F'!$A$14:$A$118,0)))</f>
        <v>0, 3, 4, 5-8</v>
      </c>
      <c r="D14" s="46"/>
      <c r="E14" s="46"/>
      <c r="F14" s="250">
        <v>0.18</v>
      </c>
    </row>
    <row r="15" spans="1:6" ht="27.75" customHeight="1" x14ac:dyDescent="0.25">
      <c r="A15" s="172" t="s">
        <v>370</v>
      </c>
      <c r="B15" s="170">
        <f>IFERROR(INDEX('Annex 1 LV, HV &amp; UMS charges_F'!$B$14:$B$32,MATCH($A15,'Annex 1 LV, HV &amp; UMS charges_F'!$A$14:$A$297,0)),INDEX('Annex 4 LDNO charges_F'!$B$14:$B$118,MATCH($A15,'Annex 4 LDNO charges_F'!$A$14:$A$118,0)))</f>
        <v>0</v>
      </c>
      <c r="C15" s="171">
        <f>IFERROR(INDEX('Annex 1 LV, HV &amp; UMS charges_F'!$C$14:$C$32,MATCH($A15,'Annex 1 LV, HV &amp; UMS charges_F'!$A$14:$A$297,0)),INDEX('Annex 4 LDNO charges_F'!$C$14:$C$118,MATCH($A15,'Annex 4 LDNO charges_F'!$A$14:$A$118,0)))</f>
        <v>0</v>
      </c>
      <c r="D15" s="46"/>
      <c r="E15" s="46"/>
      <c r="F15" s="250">
        <v>0.18</v>
      </c>
    </row>
    <row r="16" spans="1:6" ht="27.75" customHeight="1" x14ac:dyDescent="0.25">
      <c r="A16" s="172" t="s">
        <v>371</v>
      </c>
      <c r="B16" s="170">
        <f>IFERROR(INDEX('Annex 1 LV, HV &amp; UMS charges_F'!$B$14:$B$32,MATCH($A16,'Annex 1 LV, HV &amp; UMS charges_F'!$A$14:$A$297,0)),INDEX('Annex 4 LDNO charges_F'!$B$14:$B$118,MATCH($A16,'Annex 4 LDNO charges_F'!$A$14:$A$118,0)))</f>
        <v>0</v>
      </c>
      <c r="C16" s="171">
        <f>IFERROR(INDEX('Annex 1 LV, HV &amp; UMS charges_F'!$C$14:$C$32,MATCH($A16,'Annex 1 LV, HV &amp; UMS charges_F'!$A$14:$A$297,0)),INDEX('Annex 4 LDNO charges_F'!$C$14:$C$118,MATCH($A16,'Annex 4 LDNO charges_F'!$A$14:$A$118,0)))</f>
        <v>0</v>
      </c>
      <c r="D16" s="46"/>
      <c r="E16" s="46"/>
      <c r="F16" s="250">
        <v>0.18</v>
      </c>
    </row>
    <row r="17" spans="1:6" ht="27.75" customHeight="1" x14ac:dyDescent="0.25">
      <c r="A17" s="176" t="s">
        <v>375</v>
      </c>
      <c r="B17" s="170">
        <f>IFERROR(INDEX('Annex 1 LV, HV &amp; UMS charges_F'!$B$14:$B$32,MATCH($A17,'Annex 1 LV, HV &amp; UMS charges_F'!$A$14:$A$297,0)),INDEX('Annex 4 LDNO charges_F'!$B$14:$B$118,MATCH($A17,'Annex 4 LDNO charges_F'!$A$14:$A$118,0)))</f>
        <v>0</v>
      </c>
      <c r="C17" s="171" t="str">
        <f>IFERROR(INDEX('Annex 1 LV, HV &amp; UMS charges_F'!$C$14:$C$32,MATCH($A17,'Annex 1 LV, HV &amp; UMS charges_F'!$A$14:$A$297,0)),INDEX('Annex 4 LDNO charges_F'!$C$14:$C$118,MATCH($A17,'Annex 4 LDNO charges_F'!$A$14:$A$118,0)))</f>
        <v>0, 1, 2</v>
      </c>
      <c r="D17" s="250">
        <v>0.01</v>
      </c>
      <c r="E17" s="41"/>
      <c r="F17" s="250">
        <v>0.18</v>
      </c>
    </row>
    <row r="18" spans="1:6" ht="27.75" customHeight="1" x14ac:dyDescent="0.25">
      <c r="A18" s="176" t="s">
        <v>377</v>
      </c>
      <c r="B18" s="170">
        <f>IFERROR(INDEX('Annex 1 LV, HV &amp; UMS charges_F'!$B$14:$B$32,MATCH($A18,'Annex 1 LV, HV &amp; UMS charges_F'!$A$14:$A$297,0)),INDEX('Annex 4 LDNO charges_F'!$B$14:$B$118,MATCH($A18,'Annex 4 LDNO charges_F'!$A$14:$A$118,0)))</f>
        <v>0</v>
      </c>
      <c r="C18" s="171" t="str">
        <f>IFERROR(INDEX('Annex 1 LV, HV &amp; UMS charges_F'!$C$14:$C$32,MATCH($A18,'Annex 1 LV, HV &amp; UMS charges_F'!$A$14:$A$297,0)),INDEX('Annex 4 LDNO charges_F'!$C$14:$C$118,MATCH($A18,'Annex 4 LDNO charges_F'!$A$14:$A$118,0)))</f>
        <v>0, 3, 4, 5-8</v>
      </c>
      <c r="D18" s="46"/>
      <c r="E18" s="46"/>
      <c r="F18" s="250">
        <v>0.18</v>
      </c>
    </row>
    <row r="19" spans="1:6" ht="27.75" customHeight="1" x14ac:dyDescent="0.25">
      <c r="A19" s="176" t="s">
        <v>379</v>
      </c>
      <c r="B19" s="170">
        <f>IFERROR(INDEX('Annex 1 LV, HV &amp; UMS charges_F'!$B$14:$B$32,MATCH($A19,'Annex 1 LV, HV &amp; UMS charges_F'!$A$14:$A$297,0)),INDEX('Annex 4 LDNO charges_F'!$B$14:$B$118,MATCH($A19,'Annex 4 LDNO charges_F'!$A$14:$A$118,0)))</f>
        <v>0</v>
      </c>
      <c r="C19" s="171">
        <f>IFERROR(INDEX('Annex 1 LV, HV &amp; UMS charges_F'!$C$14:$C$32,MATCH($A19,'Annex 1 LV, HV &amp; UMS charges_F'!$A$14:$A$297,0)),INDEX('Annex 4 LDNO charges_F'!$C$14:$C$118,MATCH($A19,'Annex 4 LDNO charges_F'!$A$14:$A$118,0)))</f>
        <v>0</v>
      </c>
      <c r="D19" s="46"/>
      <c r="E19" s="46"/>
      <c r="F19" s="250">
        <v>0.18</v>
      </c>
    </row>
    <row r="20" spans="1:6" ht="27.75" customHeight="1" x14ac:dyDescent="0.25">
      <c r="A20" s="176" t="s">
        <v>380</v>
      </c>
      <c r="B20" s="170">
        <f>IFERROR(INDEX('Annex 1 LV, HV &amp; UMS charges_F'!$B$14:$B$32,MATCH($A20,'Annex 1 LV, HV &amp; UMS charges_F'!$A$14:$A$297,0)),INDEX('Annex 4 LDNO charges_F'!$B$14:$B$118,MATCH($A20,'Annex 4 LDNO charges_F'!$A$14:$A$118,0)))</f>
        <v>0</v>
      </c>
      <c r="C20" s="171">
        <f>IFERROR(INDEX('Annex 1 LV, HV &amp; UMS charges_F'!$C$14:$C$32,MATCH($A20,'Annex 1 LV, HV &amp; UMS charges_F'!$A$14:$A$297,0)),INDEX('Annex 4 LDNO charges_F'!$C$14:$C$118,MATCH($A20,'Annex 4 LDNO charges_F'!$A$14:$A$118,0)))</f>
        <v>0</v>
      </c>
      <c r="D20" s="46"/>
      <c r="E20" s="46"/>
      <c r="F20" s="250">
        <v>0.18</v>
      </c>
    </row>
    <row r="21" spans="1:6" ht="27.75" customHeight="1" x14ac:dyDescent="0.25">
      <c r="A21" s="176" t="s">
        <v>381</v>
      </c>
      <c r="B21" s="170">
        <f>IFERROR(INDEX('Annex 1 LV, HV &amp; UMS charges_F'!$B$14:$B$32,MATCH($A21,'Annex 1 LV, HV &amp; UMS charges_F'!$A$14:$A$297,0)),INDEX('Annex 4 LDNO charges_F'!$B$14:$B$118,MATCH($A21,'Annex 4 LDNO charges_F'!$A$14:$A$118,0)))</f>
        <v>0</v>
      </c>
      <c r="C21" s="171">
        <f>IFERROR(INDEX('Annex 1 LV, HV &amp; UMS charges_F'!$C$14:$C$32,MATCH($A21,'Annex 1 LV, HV &amp; UMS charges_F'!$A$14:$A$297,0)),INDEX('Annex 4 LDNO charges_F'!$C$14:$C$118,MATCH($A21,'Annex 4 LDNO charges_F'!$A$14:$A$118,0)))</f>
        <v>0</v>
      </c>
      <c r="D21" s="46"/>
      <c r="E21" s="46"/>
      <c r="F21" s="250">
        <v>0.18</v>
      </c>
    </row>
    <row r="22" spans="1:6" ht="27.75" customHeight="1" x14ac:dyDescent="0.25">
      <c r="A22" s="176" t="s">
        <v>382</v>
      </c>
      <c r="B22" s="170">
        <f>IFERROR(INDEX('Annex 1 LV, HV &amp; UMS charges_F'!$B$14:$B$32,MATCH($A22,'Annex 1 LV, HV &amp; UMS charges_F'!$A$14:$A$297,0)),INDEX('Annex 4 LDNO charges_F'!$B$14:$B$118,MATCH($A22,'Annex 4 LDNO charges_F'!$A$14:$A$118,0)))</f>
        <v>0</v>
      </c>
      <c r="C22" s="171">
        <f>IFERROR(INDEX('Annex 1 LV, HV &amp; UMS charges_F'!$C$14:$C$32,MATCH($A22,'Annex 1 LV, HV &amp; UMS charges_F'!$A$14:$A$297,0)),INDEX('Annex 4 LDNO charges_F'!$C$14:$C$118,MATCH($A22,'Annex 4 LDNO charges_F'!$A$14:$A$118,0)))</f>
        <v>0</v>
      </c>
      <c r="D22" s="46"/>
      <c r="E22" s="46"/>
      <c r="F22" s="250">
        <v>0.18</v>
      </c>
    </row>
    <row r="23" spans="1:6" ht="27.75" customHeight="1" x14ac:dyDescent="0.25">
      <c r="A23" s="176" t="s">
        <v>383</v>
      </c>
      <c r="B23" s="170">
        <f>IFERROR(INDEX('Annex 1 LV, HV &amp; UMS charges_F'!$B$14:$B$32,MATCH($A23,'Annex 1 LV, HV &amp; UMS charges_F'!$A$14:$A$297,0)),INDEX('Annex 4 LDNO charges_F'!$B$14:$B$118,MATCH($A23,'Annex 4 LDNO charges_F'!$A$14:$A$118,0)))</f>
        <v>0</v>
      </c>
      <c r="C23" s="171">
        <f>IFERROR(INDEX('Annex 1 LV, HV &amp; UMS charges_F'!$C$14:$C$32,MATCH($A23,'Annex 1 LV, HV &amp; UMS charges_F'!$A$14:$A$297,0)),INDEX('Annex 4 LDNO charges_F'!$C$14:$C$118,MATCH($A23,'Annex 4 LDNO charges_F'!$A$14:$A$118,0)))</f>
        <v>0</v>
      </c>
      <c r="D23" s="46"/>
      <c r="E23" s="46"/>
      <c r="F23" s="250">
        <v>0.18</v>
      </c>
    </row>
    <row r="24" spans="1:6" ht="27.75" customHeight="1" x14ac:dyDescent="0.25">
      <c r="A24" s="176" t="s">
        <v>384</v>
      </c>
      <c r="B24" s="170">
        <f>IFERROR(INDEX('Annex 1 LV, HV &amp; UMS charges_F'!$B$14:$B$32,MATCH($A24,'Annex 1 LV, HV &amp; UMS charges_F'!$A$14:$A$297,0)),INDEX('Annex 4 LDNO charges_F'!$B$14:$B$118,MATCH($A24,'Annex 4 LDNO charges_F'!$A$14:$A$118,0)))</f>
        <v>0</v>
      </c>
      <c r="C24" s="171">
        <f>IFERROR(INDEX('Annex 1 LV, HV &amp; UMS charges_F'!$C$14:$C$32,MATCH($A24,'Annex 1 LV, HV &amp; UMS charges_F'!$A$14:$A$297,0)),INDEX('Annex 4 LDNO charges_F'!$C$14:$C$118,MATCH($A24,'Annex 4 LDNO charges_F'!$A$14:$A$118,0)))</f>
        <v>0</v>
      </c>
      <c r="D24" s="46"/>
      <c r="E24" s="46"/>
      <c r="F24" s="250">
        <v>0.18</v>
      </c>
    </row>
    <row r="25" spans="1:6" ht="27.75" customHeight="1" x14ac:dyDescent="0.25">
      <c r="A25" s="172" t="s">
        <v>391</v>
      </c>
      <c r="B25" s="170">
        <f>IFERROR(INDEX('Annex 1 LV, HV &amp; UMS charges_F'!$B$14:$B$32,MATCH($A25,'Annex 1 LV, HV &amp; UMS charges_F'!$A$14:$A$297,0)),INDEX('Annex 4 LDNO charges_F'!$B$14:$B$118,MATCH($A25,'Annex 4 LDNO charges_F'!$A$14:$A$118,0)))</f>
        <v>0</v>
      </c>
      <c r="C25" s="171" t="str">
        <f>IFERROR(INDEX('Annex 1 LV, HV &amp; UMS charges_F'!$C$14:$C$32,MATCH($A25,'Annex 1 LV, HV &amp; UMS charges_F'!$A$14:$A$297,0)),INDEX('Annex 4 LDNO charges_F'!$C$14:$C$118,MATCH($A25,'Annex 4 LDNO charges_F'!$A$14:$A$118,0)))</f>
        <v>0, 1, 2</v>
      </c>
      <c r="D25" s="250">
        <v>0.01</v>
      </c>
      <c r="E25" s="41"/>
      <c r="F25" s="250">
        <v>0.18</v>
      </c>
    </row>
    <row r="26" spans="1:6" ht="27.75" customHeight="1" x14ac:dyDescent="0.25">
      <c r="A26" s="172" t="s">
        <v>393</v>
      </c>
      <c r="B26" s="170">
        <f>IFERROR(INDEX('Annex 1 LV, HV &amp; UMS charges_F'!$B$14:$B$32,MATCH($A26,'Annex 1 LV, HV &amp; UMS charges_F'!$A$14:$A$297,0)),INDEX('Annex 4 LDNO charges_F'!$B$14:$B$118,MATCH($A26,'Annex 4 LDNO charges_F'!$A$14:$A$118,0)))</f>
        <v>0</v>
      </c>
      <c r="C26" s="171" t="str">
        <f>IFERROR(INDEX('Annex 1 LV, HV &amp; UMS charges_F'!$C$14:$C$32,MATCH($A26,'Annex 1 LV, HV &amp; UMS charges_F'!$A$14:$A$297,0)),INDEX('Annex 4 LDNO charges_F'!$C$14:$C$118,MATCH($A26,'Annex 4 LDNO charges_F'!$A$14:$A$118,0)))</f>
        <v>0, 3, 4, 5-8</v>
      </c>
      <c r="D26" s="46"/>
      <c r="E26" s="46"/>
      <c r="F26" s="250">
        <v>0.18</v>
      </c>
    </row>
    <row r="27" spans="1:6" ht="27.75" customHeight="1" x14ac:dyDescent="0.25">
      <c r="A27" s="172" t="s">
        <v>395</v>
      </c>
      <c r="B27" s="170">
        <f>IFERROR(INDEX('Annex 1 LV, HV &amp; UMS charges_F'!$B$14:$B$32,MATCH($A27,'Annex 1 LV, HV &amp; UMS charges_F'!$A$14:$A$297,0)),INDEX('Annex 4 LDNO charges_F'!$B$14:$B$118,MATCH($A27,'Annex 4 LDNO charges_F'!$A$14:$A$118,0)))</f>
        <v>0</v>
      </c>
      <c r="C27" s="171">
        <f>IFERROR(INDEX('Annex 1 LV, HV &amp; UMS charges_F'!$C$14:$C$32,MATCH($A27,'Annex 1 LV, HV &amp; UMS charges_F'!$A$14:$A$297,0)),INDEX('Annex 4 LDNO charges_F'!$C$14:$C$118,MATCH($A27,'Annex 4 LDNO charges_F'!$A$14:$A$118,0)))</f>
        <v>0</v>
      </c>
      <c r="D27" s="46"/>
      <c r="E27" s="46"/>
      <c r="F27" s="250">
        <v>0.18</v>
      </c>
    </row>
    <row r="28" spans="1:6" ht="27.75" customHeight="1" x14ac:dyDescent="0.25">
      <c r="A28" s="172" t="s">
        <v>396</v>
      </c>
      <c r="B28" s="170">
        <f>IFERROR(INDEX('Annex 1 LV, HV &amp; UMS charges_F'!$B$14:$B$32,MATCH($A28,'Annex 1 LV, HV &amp; UMS charges_F'!$A$14:$A$297,0)),INDEX('Annex 4 LDNO charges_F'!$B$14:$B$118,MATCH($A28,'Annex 4 LDNO charges_F'!$A$14:$A$118,0)))</f>
        <v>0</v>
      </c>
      <c r="C28" s="171">
        <f>IFERROR(INDEX('Annex 1 LV, HV &amp; UMS charges_F'!$C$14:$C$32,MATCH($A28,'Annex 1 LV, HV &amp; UMS charges_F'!$A$14:$A$297,0)),INDEX('Annex 4 LDNO charges_F'!$C$14:$C$118,MATCH($A28,'Annex 4 LDNO charges_F'!$A$14:$A$118,0)))</f>
        <v>0</v>
      </c>
      <c r="D28" s="46"/>
      <c r="E28" s="46"/>
      <c r="F28" s="250">
        <v>0.18</v>
      </c>
    </row>
    <row r="29" spans="1:6" ht="27.75" customHeight="1" x14ac:dyDescent="0.25">
      <c r="A29" s="172" t="s">
        <v>397</v>
      </c>
      <c r="B29" s="170">
        <f>IFERROR(INDEX('Annex 1 LV, HV &amp; UMS charges_F'!$B$14:$B$32,MATCH($A29,'Annex 1 LV, HV &amp; UMS charges_F'!$A$14:$A$297,0)),INDEX('Annex 4 LDNO charges_F'!$B$14:$B$118,MATCH($A29,'Annex 4 LDNO charges_F'!$A$14:$A$118,0)))</f>
        <v>0</v>
      </c>
      <c r="C29" s="171">
        <f>IFERROR(INDEX('Annex 1 LV, HV &amp; UMS charges_F'!$C$14:$C$32,MATCH($A29,'Annex 1 LV, HV &amp; UMS charges_F'!$A$14:$A$297,0)),INDEX('Annex 4 LDNO charges_F'!$C$14:$C$118,MATCH($A29,'Annex 4 LDNO charges_F'!$A$14:$A$118,0)))</f>
        <v>0</v>
      </c>
      <c r="D29" s="46"/>
      <c r="E29" s="46"/>
      <c r="F29" s="250">
        <v>0.18</v>
      </c>
    </row>
    <row r="30" spans="1:6" ht="27.75" customHeight="1" x14ac:dyDescent="0.25">
      <c r="A30" s="172" t="s">
        <v>398</v>
      </c>
      <c r="B30" s="170">
        <f>IFERROR(INDEX('Annex 1 LV, HV &amp; UMS charges_F'!$B$14:$B$32,MATCH($A30,'Annex 1 LV, HV &amp; UMS charges_F'!$A$14:$A$297,0)),INDEX('Annex 4 LDNO charges_F'!$B$14:$B$118,MATCH($A30,'Annex 4 LDNO charges_F'!$A$14:$A$118,0)))</f>
        <v>0</v>
      </c>
      <c r="C30" s="171">
        <f>IFERROR(INDEX('Annex 1 LV, HV &amp; UMS charges_F'!$C$14:$C$32,MATCH($A30,'Annex 1 LV, HV &amp; UMS charges_F'!$A$14:$A$297,0)),INDEX('Annex 4 LDNO charges_F'!$C$14:$C$118,MATCH($A30,'Annex 4 LDNO charges_F'!$A$14:$A$118,0)))</f>
        <v>0</v>
      </c>
      <c r="D30" s="46"/>
      <c r="E30" s="46"/>
      <c r="F30" s="250">
        <v>0.18</v>
      </c>
    </row>
    <row r="31" spans="1:6" ht="27.75" customHeight="1" x14ac:dyDescent="0.25">
      <c r="A31" s="172" t="s">
        <v>399</v>
      </c>
      <c r="B31" s="170">
        <f>IFERROR(INDEX('Annex 1 LV, HV &amp; UMS charges_F'!$B$14:$B$32,MATCH($A31,'Annex 1 LV, HV &amp; UMS charges_F'!$A$14:$A$297,0)),INDEX('Annex 4 LDNO charges_F'!$B$14:$B$118,MATCH($A31,'Annex 4 LDNO charges_F'!$A$14:$A$118,0)))</f>
        <v>0</v>
      </c>
      <c r="C31" s="171">
        <f>IFERROR(INDEX('Annex 1 LV, HV &amp; UMS charges_F'!$C$14:$C$32,MATCH($A31,'Annex 1 LV, HV &amp; UMS charges_F'!$A$14:$A$297,0)),INDEX('Annex 4 LDNO charges_F'!$C$14:$C$118,MATCH($A31,'Annex 4 LDNO charges_F'!$A$14:$A$118,0)))</f>
        <v>0</v>
      </c>
      <c r="D31" s="46"/>
      <c r="E31" s="46"/>
      <c r="F31" s="250">
        <v>0.18</v>
      </c>
    </row>
    <row r="32" spans="1:6" ht="27.75" customHeight="1" x14ac:dyDescent="0.25">
      <c r="A32" s="172" t="s">
        <v>400</v>
      </c>
      <c r="B32" s="170">
        <f>IFERROR(INDEX('Annex 1 LV, HV &amp; UMS charges_F'!$B$14:$B$32,MATCH($A32,'Annex 1 LV, HV &amp; UMS charges_F'!$A$14:$A$297,0)),INDEX('Annex 4 LDNO charges_F'!$B$14:$B$118,MATCH($A32,'Annex 4 LDNO charges_F'!$A$14:$A$118,0)))</f>
        <v>0</v>
      </c>
      <c r="C32" s="171">
        <f>IFERROR(INDEX('Annex 1 LV, HV &amp; UMS charges_F'!$C$14:$C$32,MATCH($A32,'Annex 1 LV, HV &amp; UMS charges_F'!$A$14:$A$297,0)),INDEX('Annex 4 LDNO charges_F'!$C$14:$C$118,MATCH($A32,'Annex 4 LDNO charges_F'!$A$14:$A$118,0)))</f>
        <v>0</v>
      </c>
      <c r="D32" s="46"/>
      <c r="E32" s="46"/>
      <c r="F32" s="250">
        <v>0.18</v>
      </c>
    </row>
    <row r="33" spans="1:6" ht="27.75" customHeight="1" x14ac:dyDescent="0.25">
      <c r="A33" s="172" t="s">
        <v>407</v>
      </c>
      <c r="B33" s="170">
        <f>IFERROR(INDEX('Annex 1 LV, HV &amp; UMS charges_F'!$B$14:$B$32,MATCH($A33,'Annex 1 LV, HV &amp; UMS charges_F'!$A$14:$A$297,0)),INDEX('Annex 4 LDNO charges_F'!$B$14:$B$118,MATCH($A33,'Annex 4 LDNO charges_F'!$A$14:$A$118,0)))</f>
        <v>0</v>
      </c>
      <c r="C33" s="171" t="str">
        <f>IFERROR(INDEX('Annex 1 LV, HV &amp; UMS charges_F'!$C$14:$C$32,MATCH($A33,'Annex 1 LV, HV &amp; UMS charges_F'!$A$14:$A$297,0)),INDEX('Annex 4 LDNO charges_F'!$C$14:$C$118,MATCH($A33,'Annex 4 LDNO charges_F'!$A$14:$A$118,0)))</f>
        <v>0, 1, 2</v>
      </c>
      <c r="D33" s="250">
        <v>0.01</v>
      </c>
      <c r="E33" s="41"/>
      <c r="F33" s="250">
        <v>0.18</v>
      </c>
    </row>
    <row r="34" spans="1:6" ht="27.75" customHeight="1" x14ac:dyDescent="0.25">
      <c r="A34" s="172" t="s">
        <v>409</v>
      </c>
      <c r="B34" s="170">
        <f>IFERROR(INDEX('Annex 1 LV, HV &amp; UMS charges_F'!$B$14:$B$32,MATCH($A34,'Annex 1 LV, HV &amp; UMS charges_F'!$A$14:$A$297,0)),INDEX('Annex 4 LDNO charges_F'!$B$14:$B$118,MATCH($A34,'Annex 4 LDNO charges_F'!$A$14:$A$118,0)))</f>
        <v>0</v>
      </c>
      <c r="C34" s="171" t="str">
        <f>IFERROR(INDEX('Annex 1 LV, HV &amp; UMS charges_F'!$C$14:$C$32,MATCH($A34,'Annex 1 LV, HV &amp; UMS charges_F'!$A$14:$A$297,0)),INDEX('Annex 4 LDNO charges_F'!$C$14:$C$118,MATCH($A34,'Annex 4 LDNO charges_F'!$A$14:$A$118,0)))</f>
        <v>0, 3, 4, 5-8</v>
      </c>
      <c r="D34" s="46"/>
      <c r="E34" s="46"/>
      <c r="F34" s="250">
        <v>0.18</v>
      </c>
    </row>
    <row r="35" spans="1:6" ht="27.75" customHeight="1" x14ac:dyDescent="0.25">
      <c r="A35" s="172" t="s">
        <v>411</v>
      </c>
      <c r="B35" s="170">
        <f>IFERROR(INDEX('Annex 1 LV, HV &amp; UMS charges_F'!$B$14:$B$32,MATCH($A35,'Annex 1 LV, HV &amp; UMS charges_F'!$A$14:$A$297,0)),INDEX('Annex 4 LDNO charges_F'!$B$14:$B$118,MATCH($A35,'Annex 4 LDNO charges_F'!$A$14:$A$118,0)))</f>
        <v>0</v>
      </c>
      <c r="C35" s="171">
        <f>IFERROR(INDEX('Annex 1 LV, HV &amp; UMS charges_F'!$C$14:$C$32,MATCH($A35,'Annex 1 LV, HV &amp; UMS charges_F'!$A$14:$A$297,0)),INDEX('Annex 4 LDNO charges_F'!$C$14:$C$118,MATCH($A35,'Annex 4 LDNO charges_F'!$A$14:$A$118,0)))</f>
        <v>0</v>
      </c>
      <c r="D35" s="46"/>
      <c r="E35" s="46"/>
      <c r="F35" s="250">
        <v>0.18</v>
      </c>
    </row>
    <row r="36" spans="1:6" ht="27.75" customHeight="1" x14ac:dyDescent="0.25">
      <c r="A36" s="172" t="s">
        <v>412</v>
      </c>
      <c r="B36" s="170">
        <f>IFERROR(INDEX('Annex 1 LV, HV &amp; UMS charges_F'!$B$14:$B$32,MATCH($A36,'Annex 1 LV, HV &amp; UMS charges_F'!$A$14:$A$297,0)),INDEX('Annex 4 LDNO charges_F'!$B$14:$B$118,MATCH($A36,'Annex 4 LDNO charges_F'!$A$14:$A$118,0)))</f>
        <v>0</v>
      </c>
      <c r="C36" s="171">
        <f>IFERROR(INDEX('Annex 1 LV, HV &amp; UMS charges_F'!$C$14:$C$32,MATCH($A36,'Annex 1 LV, HV &amp; UMS charges_F'!$A$14:$A$297,0)),INDEX('Annex 4 LDNO charges_F'!$C$14:$C$118,MATCH($A36,'Annex 4 LDNO charges_F'!$A$14:$A$118,0)))</f>
        <v>0</v>
      </c>
      <c r="D36" s="46"/>
      <c r="E36" s="46"/>
      <c r="F36" s="250">
        <v>0.18</v>
      </c>
    </row>
    <row r="37" spans="1:6" ht="27.75" customHeight="1" x14ac:dyDescent="0.25">
      <c r="A37" s="172" t="s">
        <v>413</v>
      </c>
      <c r="B37" s="170">
        <f>IFERROR(INDEX('Annex 1 LV, HV &amp; UMS charges_F'!$B$14:$B$32,MATCH($A37,'Annex 1 LV, HV &amp; UMS charges_F'!$A$14:$A$297,0)),INDEX('Annex 4 LDNO charges_F'!$B$14:$B$118,MATCH($A37,'Annex 4 LDNO charges_F'!$A$14:$A$118,0)))</f>
        <v>0</v>
      </c>
      <c r="C37" s="171">
        <f>IFERROR(INDEX('Annex 1 LV, HV &amp; UMS charges_F'!$C$14:$C$32,MATCH($A37,'Annex 1 LV, HV &amp; UMS charges_F'!$A$14:$A$297,0)),INDEX('Annex 4 LDNO charges_F'!$C$14:$C$118,MATCH($A37,'Annex 4 LDNO charges_F'!$A$14:$A$118,0)))</f>
        <v>0</v>
      </c>
      <c r="D37" s="46"/>
      <c r="E37" s="46"/>
      <c r="F37" s="250">
        <v>0.18</v>
      </c>
    </row>
    <row r="38" spans="1:6" ht="27.75" customHeight="1" x14ac:dyDescent="0.25">
      <c r="A38" s="172" t="s">
        <v>414</v>
      </c>
      <c r="B38" s="170">
        <f>IFERROR(INDEX('Annex 1 LV, HV &amp; UMS charges_F'!$B$14:$B$32,MATCH($A38,'Annex 1 LV, HV &amp; UMS charges_F'!$A$14:$A$297,0)),INDEX('Annex 4 LDNO charges_F'!$B$14:$B$118,MATCH($A38,'Annex 4 LDNO charges_F'!$A$14:$A$118,0)))</f>
        <v>0</v>
      </c>
      <c r="C38" s="171">
        <f>IFERROR(INDEX('Annex 1 LV, HV &amp; UMS charges_F'!$C$14:$C$32,MATCH($A38,'Annex 1 LV, HV &amp; UMS charges_F'!$A$14:$A$297,0)),INDEX('Annex 4 LDNO charges_F'!$C$14:$C$118,MATCH($A38,'Annex 4 LDNO charges_F'!$A$14:$A$118,0)))</f>
        <v>0</v>
      </c>
      <c r="D38" s="46"/>
      <c r="E38" s="46"/>
      <c r="F38" s="250">
        <v>0.18</v>
      </c>
    </row>
    <row r="39" spans="1:6" ht="27.75" customHeight="1" x14ac:dyDescent="0.25">
      <c r="A39" s="172" t="s">
        <v>415</v>
      </c>
      <c r="B39" s="170">
        <f>IFERROR(INDEX('Annex 1 LV, HV &amp; UMS charges_F'!$B$14:$B$32,MATCH($A39,'Annex 1 LV, HV &amp; UMS charges_F'!$A$14:$A$297,0)),INDEX('Annex 4 LDNO charges_F'!$B$14:$B$118,MATCH($A39,'Annex 4 LDNO charges_F'!$A$14:$A$118,0)))</f>
        <v>0</v>
      </c>
      <c r="C39" s="171">
        <f>IFERROR(INDEX('Annex 1 LV, HV &amp; UMS charges_F'!$C$14:$C$32,MATCH($A39,'Annex 1 LV, HV &amp; UMS charges_F'!$A$14:$A$297,0)),INDEX('Annex 4 LDNO charges_F'!$C$14:$C$118,MATCH($A39,'Annex 4 LDNO charges_F'!$A$14:$A$118,0)))</f>
        <v>0</v>
      </c>
      <c r="D39" s="46"/>
      <c r="E39" s="46"/>
      <c r="F39" s="250">
        <v>0.18</v>
      </c>
    </row>
    <row r="40" spans="1:6" ht="27.75" customHeight="1" x14ac:dyDescent="0.25">
      <c r="A40" s="172" t="s">
        <v>416</v>
      </c>
      <c r="B40" s="170">
        <f>IFERROR(INDEX('Annex 1 LV, HV &amp; UMS charges_F'!$B$14:$B$32,MATCH($A40,'Annex 1 LV, HV &amp; UMS charges_F'!$A$14:$A$297,0)),INDEX('Annex 4 LDNO charges_F'!$B$14:$B$118,MATCH($A40,'Annex 4 LDNO charges_F'!$A$14:$A$118,0)))</f>
        <v>0</v>
      </c>
      <c r="C40" s="171">
        <f>IFERROR(INDEX('Annex 1 LV, HV &amp; UMS charges_F'!$C$14:$C$32,MATCH($A40,'Annex 1 LV, HV &amp; UMS charges_F'!$A$14:$A$297,0)),INDEX('Annex 4 LDNO charges_F'!$C$14:$C$118,MATCH($A40,'Annex 4 LDNO charges_F'!$A$14:$A$118,0)))</f>
        <v>0</v>
      </c>
      <c r="D40" s="46"/>
      <c r="E40" s="46"/>
      <c r="F40" s="250">
        <v>0.18</v>
      </c>
    </row>
    <row r="41" spans="1:6" ht="27.75" customHeight="1" x14ac:dyDescent="0.25">
      <c r="A41" s="172" t="s">
        <v>423</v>
      </c>
      <c r="B41" s="170">
        <f>IFERROR(INDEX('Annex 1 LV, HV &amp; UMS charges_F'!$B$14:$B$32,MATCH($A41,'Annex 1 LV, HV &amp; UMS charges_F'!$A$14:$A$297,0)),INDEX('Annex 4 LDNO charges_F'!$B$14:$B$118,MATCH($A41,'Annex 4 LDNO charges_F'!$A$14:$A$118,0)))</f>
        <v>0</v>
      </c>
      <c r="C41" s="171" t="str">
        <f>IFERROR(INDEX('Annex 1 LV, HV &amp; UMS charges_F'!$C$14:$C$32,MATCH($A41,'Annex 1 LV, HV &amp; UMS charges_F'!$A$14:$A$297,0)),INDEX('Annex 4 LDNO charges_F'!$C$14:$C$118,MATCH($A41,'Annex 4 LDNO charges_F'!$A$14:$A$118,0)))</f>
        <v>0, 1, 2</v>
      </c>
      <c r="D41" s="250">
        <v>0.01</v>
      </c>
      <c r="E41" s="41"/>
      <c r="F41" s="250">
        <v>0.18</v>
      </c>
    </row>
    <row r="42" spans="1:6" ht="27.75" customHeight="1" x14ac:dyDescent="0.25">
      <c r="A42" s="172" t="s">
        <v>425</v>
      </c>
      <c r="B42" s="170">
        <f>IFERROR(INDEX('Annex 1 LV, HV &amp; UMS charges_F'!$B$14:$B$32,MATCH($A42,'Annex 1 LV, HV &amp; UMS charges_F'!$A$14:$A$297,0)),INDEX('Annex 4 LDNO charges_F'!$B$14:$B$118,MATCH($A42,'Annex 4 LDNO charges_F'!$A$14:$A$118,0)))</f>
        <v>0</v>
      </c>
      <c r="C42" s="171" t="str">
        <f>IFERROR(INDEX('Annex 1 LV, HV &amp; UMS charges_F'!$C$14:$C$32,MATCH($A42,'Annex 1 LV, HV &amp; UMS charges_F'!$A$14:$A$297,0)),INDEX('Annex 4 LDNO charges_F'!$C$14:$C$118,MATCH($A42,'Annex 4 LDNO charges_F'!$A$14:$A$118,0)))</f>
        <v>0, 3, 4, 5-8</v>
      </c>
      <c r="D42" s="46"/>
      <c r="E42" s="46"/>
      <c r="F42" s="250">
        <v>0.18</v>
      </c>
    </row>
    <row r="43" spans="1:6" ht="27.75" customHeight="1" x14ac:dyDescent="0.25">
      <c r="A43" s="172" t="s">
        <v>427</v>
      </c>
      <c r="B43" s="170">
        <f>IFERROR(INDEX('Annex 1 LV, HV &amp; UMS charges_F'!$B$14:$B$32,MATCH($A43,'Annex 1 LV, HV &amp; UMS charges_F'!$A$14:$A$297,0)),INDEX('Annex 4 LDNO charges_F'!$B$14:$B$118,MATCH($A43,'Annex 4 LDNO charges_F'!$A$14:$A$118,0)))</f>
        <v>0</v>
      </c>
      <c r="C43" s="171">
        <f>IFERROR(INDEX('Annex 1 LV, HV &amp; UMS charges_F'!$C$14:$C$32,MATCH($A43,'Annex 1 LV, HV &amp; UMS charges_F'!$A$14:$A$297,0)),INDEX('Annex 4 LDNO charges_F'!$C$14:$C$118,MATCH($A43,'Annex 4 LDNO charges_F'!$A$14:$A$118,0)))</f>
        <v>0</v>
      </c>
      <c r="D43" s="46"/>
      <c r="E43" s="46"/>
      <c r="F43" s="250">
        <v>0.18</v>
      </c>
    </row>
    <row r="44" spans="1:6" ht="27.75" customHeight="1" x14ac:dyDescent="0.25">
      <c r="A44" s="172" t="s">
        <v>428</v>
      </c>
      <c r="B44" s="170">
        <f>IFERROR(INDEX('Annex 1 LV, HV &amp; UMS charges_F'!$B$14:$B$32,MATCH($A44,'Annex 1 LV, HV &amp; UMS charges_F'!$A$14:$A$297,0)),INDEX('Annex 4 LDNO charges_F'!$B$14:$B$118,MATCH($A44,'Annex 4 LDNO charges_F'!$A$14:$A$118,0)))</f>
        <v>0</v>
      </c>
      <c r="C44" s="171">
        <f>IFERROR(INDEX('Annex 1 LV, HV &amp; UMS charges_F'!$C$14:$C$32,MATCH($A44,'Annex 1 LV, HV &amp; UMS charges_F'!$A$14:$A$297,0)),INDEX('Annex 4 LDNO charges_F'!$C$14:$C$118,MATCH($A44,'Annex 4 LDNO charges_F'!$A$14:$A$118,0)))</f>
        <v>0</v>
      </c>
      <c r="D44" s="46"/>
      <c r="E44" s="46"/>
      <c r="F44" s="250">
        <v>0.18</v>
      </c>
    </row>
    <row r="45" spans="1:6" ht="27.75" customHeight="1" x14ac:dyDescent="0.25">
      <c r="A45" s="172" t="s">
        <v>429</v>
      </c>
      <c r="B45" s="170">
        <f>IFERROR(INDEX('Annex 1 LV, HV &amp; UMS charges_F'!$B$14:$B$32,MATCH($A45,'Annex 1 LV, HV &amp; UMS charges_F'!$A$14:$A$297,0)),INDEX('Annex 4 LDNO charges_F'!$B$14:$B$118,MATCH($A45,'Annex 4 LDNO charges_F'!$A$14:$A$118,0)))</f>
        <v>0</v>
      </c>
      <c r="C45" s="171">
        <f>IFERROR(INDEX('Annex 1 LV, HV &amp; UMS charges_F'!$C$14:$C$32,MATCH($A45,'Annex 1 LV, HV &amp; UMS charges_F'!$A$14:$A$297,0)),INDEX('Annex 4 LDNO charges_F'!$C$14:$C$118,MATCH($A45,'Annex 4 LDNO charges_F'!$A$14:$A$118,0)))</f>
        <v>0</v>
      </c>
      <c r="D45" s="46"/>
      <c r="E45" s="46"/>
      <c r="F45" s="250">
        <v>0.18</v>
      </c>
    </row>
    <row r="46" spans="1:6" ht="27.75" customHeight="1" x14ac:dyDescent="0.25">
      <c r="A46" s="172" t="s">
        <v>430</v>
      </c>
      <c r="B46" s="170">
        <f>IFERROR(INDEX('Annex 1 LV, HV &amp; UMS charges_F'!$B$14:$B$32,MATCH($A46,'Annex 1 LV, HV &amp; UMS charges_F'!$A$14:$A$297,0)),INDEX('Annex 4 LDNO charges_F'!$B$14:$B$118,MATCH($A46,'Annex 4 LDNO charges_F'!$A$14:$A$118,0)))</f>
        <v>0</v>
      </c>
      <c r="C46" s="171">
        <f>IFERROR(INDEX('Annex 1 LV, HV &amp; UMS charges_F'!$C$14:$C$32,MATCH($A46,'Annex 1 LV, HV &amp; UMS charges_F'!$A$14:$A$297,0)),INDEX('Annex 4 LDNO charges_F'!$C$14:$C$118,MATCH($A46,'Annex 4 LDNO charges_F'!$A$14:$A$118,0)))</f>
        <v>0</v>
      </c>
      <c r="D46" s="46"/>
      <c r="E46" s="46"/>
      <c r="F46" s="250">
        <v>0.18</v>
      </c>
    </row>
    <row r="47" spans="1:6" ht="27.75" customHeight="1" x14ac:dyDescent="0.25">
      <c r="A47" s="172" t="s">
        <v>431</v>
      </c>
      <c r="B47" s="170">
        <f>IFERROR(INDEX('Annex 1 LV, HV &amp; UMS charges_F'!$B$14:$B$32,MATCH($A47,'Annex 1 LV, HV &amp; UMS charges_F'!$A$14:$A$297,0)),INDEX('Annex 4 LDNO charges_F'!$B$14:$B$118,MATCH($A47,'Annex 4 LDNO charges_F'!$A$14:$A$118,0)))</f>
        <v>0</v>
      </c>
      <c r="C47" s="171">
        <f>IFERROR(INDEX('Annex 1 LV, HV &amp; UMS charges_F'!$C$14:$C$32,MATCH($A47,'Annex 1 LV, HV &amp; UMS charges_F'!$A$14:$A$297,0)),INDEX('Annex 4 LDNO charges_F'!$C$14:$C$118,MATCH($A47,'Annex 4 LDNO charges_F'!$A$14:$A$118,0)))</f>
        <v>0</v>
      </c>
      <c r="D47" s="46"/>
      <c r="E47" s="46"/>
      <c r="F47" s="250">
        <v>0.18</v>
      </c>
    </row>
    <row r="48" spans="1:6" ht="27.75" customHeight="1" x14ac:dyDescent="0.25">
      <c r="A48" s="172" t="s">
        <v>432</v>
      </c>
      <c r="B48" s="170">
        <f>IFERROR(INDEX('Annex 1 LV, HV &amp; UMS charges_F'!$B$14:$B$32,MATCH($A48,'Annex 1 LV, HV &amp; UMS charges_F'!$A$14:$A$297,0)),INDEX('Annex 4 LDNO charges_F'!$B$14:$B$118,MATCH($A48,'Annex 4 LDNO charges_F'!$A$14:$A$118,0)))</f>
        <v>0</v>
      </c>
      <c r="C48" s="171">
        <f>IFERROR(INDEX('Annex 1 LV, HV &amp; UMS charges_F'!$C$14:$C$32,MATCH($A48,'Annex 1 LV, HV &amp; UMS charges_F'!$A$14:$A$297,0)),INDEX('Annex 4 LDNO charges_F'!$C$14:$C$118,MATCH($A48,'Annex 4 LDNO charges_F'!$A$14:$A$118,0)))</f>
        <v>0</v>
      </c>
      <c r="D48" s="46"/>
      <c r="E48" s="46"/>
      <c r="F48" s="250">
        <v>0.18</v>
      </c>
    </row>
    <row r="49" spans="1:6" ht="27.75" customHeight="1" x14ac:dyDescent="0.25">
      <c r="A49" s="172" t="s">
        <v>439</v>
      </c>
      <c r="B49" s="170">
        <f>IFERROR(INDEX('Annex 1 LV, HV &amp; UMS charges_F'!$B$14:$B$32,MATCH($A49,'Annex 1 LV, HV &amp; UMS charges_F'!$A$14:$A$297,0)),INDEX('Annex 4 LDNO charges_F'!$B$14:$B$118,MATCH($A49,'Annex 4 LDNO charges_F'!$A$14:$A$118,0)))</f>
        <v>0</v>
      </c>
      <c r="C49" s="171" t="str">
        <f>IFERROR(INDEX('Annex 1 LV, HV &amp; UMS charges_F'!$C$14:$C$32,MATCH($A49,'Annex 1 LV, HV &amp; UMS charges_F'!$A$14:$A$297,0)),INDEX('Annex 4 LDNO charges_F'!$C$14:$C$118,MATCH($A49,'Annex 4 LDNO charges_F'!$A$14:$A$118,0)))</f>
        <v>0, 1, 2</v>
      </c>
      <c r="D49" s="250">
        <v>0.01</v>
      </c>
      <c r="E49" s="41"/>
      <c r="F49" s="250">
        <v>0.18</v>
      </c>
    </row>
    <row r="50" spans="1:6" ht="27.75" customHeight="1" x14ac:dyDescent="0.25">
      <c r="A50" s="172" t="s">
        <v>441</v>
      </c>
      <c r="B50" s="170">
        <f>IFERROR(INDEX('Annex 1 LV, HV &amp; UMS charges_F'!$B$14:$B$32,MATCH($A50,'Annex 1 LV, HV &amp; UMS charges_F'!$A$14:$A$297,0)),INDEX('Annex 4 LDNO charges_F'!$B$14:$B$118,MATCH($A50,'Annex 4 LDNO charges_F'!$A$14:$A$118,0)))</f>
        <v>0</v>
      </c>
      <c r="C50" s="171" t="str">
        <f>IFERROR(INDEX('Annex 1 LV, HV &amp; UMS charges_F'!$C$14:$C$32,MATCH($A50,'Annex 1 LV, HV &amp; UMS charges_F'!$A$14:$A$297,0)),INDEX('Annex 4 LDNO charges_F'!$C$14:$C$118,MATCH($A50,'Annex 4 LDNO charges_F'!$A$14:$A$118,0)))</f>
        <v>0, 3, 4, 5-8</v>
      </c>
      <c r="D50" s="46"/>
      <c r="E50" s="46"/>
      <c r="F50" s="250">
        <v>0.18</v>
      </c>
    </row>
    <row r="51" spans="1:6" ht="27.75" customHeight="1" x14ac:dyDescent="0.25">
      <c r="A51" s="172" t="s">
        <v>443</v>
      </c>
      <c r="B51" s="170">
        <f>IFERROR(INDEX('Annex 1 LV, HV &amp; UMS charges_F'!$B$14:$B$32,MATCH($A51,'Annex 1 LV, HV &amp; UMS charges_F'!$A$14:$A$297,0)),INDEX('Annex 4 LDNO charges_F'!$B$14:$B$118,MATCH($A51,'Annex 4 LDNO charges_F'!$A$14:$A$118,0)))</f>
        <v>0</v>
      </c>
      <c r="C51" s="171">
        <f>IFERROR(INDEX('Annex 1 LV, HV &amp; UMS charges_F'!$C$14:$C$32,MATCH($A51,'Annex 1 LV, HV &amp; UMS charges_F'!$A$14:$A$297,0)),INDEX('Annex 4 LDNO charges_F'!$C$14:$C$118,MATCH($A51,'Annex 4 LDNO charges_F'!$A$14:$A$118,0)))</f>
        <v>0</v>
      </c>
      <c r="D51" s="46"/>
      <c r="E51" s="46"/>
      <c r="F51" s="250">
        <v>0.18</v>
      </c>
    </row>
    <row r="52" spans="1:6" ht="27.75" customHeight="1" x14ac:dyDescent="0.25">
      <c r="A52" s="172" t="s">
        <v>444</v>
      </c>
      <c r="B52" s="170">
        <f>IFERROR(INDEX('Annex 1 LV, HV &amp; UMS charges_F'!$B$14:$B$32,MATCH($A52,'Annex 1 LV, HV &amp; UMS charges_F'!$A$14:$A$297,0)),INDEX('Annex 4 LDNO charges_F'!$B$14:$B$118,MATCH($A52,'Annex 4 LDNO charges_F'!$A$14:$A$118,0)))</f>
        <v>0</v>
      </c>
      <c r="C52" s="171">
        <f>IFERROR(INDEX('Annex 1 LV, HV &amp; UMS charges_F'!$C$14:$C$32,MATCH($A52,'Annex 1 LV, HV &amp; UMS charges_F'!$A$14:$A$297,0)),INDEX('Annex 4 LDNO charges_F'!$C$14:$C$118,MATCH($A52,'Annex 4 LDNO charges_F'!$A$14:$A$118,0)))</f>
        <v>0</v>
      </c>
      <c r="D52" s="46"/>
      <c r="E52" s="46"/>
      <c r="F52" s="250">
        <v>0.18</v>
      </c>
    </row>
    <row r="53" spans="1:6" ht="27.75" customHeight="1" x14ac:dyDescent="0.25">
      <c r="A53" s="172" t="s">
        <v>445</v>
      </c>
      <c r="B53" s="170">
        <f>IFERROR(INDEX('Annex 1 LV, HV &amp; UMS charges_F'!$B$14:$B$32,MATCH($A53,'Annex 1 LV, HV &amp; UMS charges_F'!$A$14:$A$297,0)),INDEX('Annex 4 LDNO charges_F'!$B$14:$B$118,MATCH($A53,'Annex 4 LDNO charges_F'!$A$14:$A$118,0)))</f>
        <v>0</v>
      </c>
      <c r="C53" s="171">
        <f>IFERROR(INDEX('Annex 1 LV, HV &amp; UMS charges_F'!$C$14:$C$32,MATCH($A53,'Annex 1 LV, HV &amp; UMS charges_F'!$A$14:$A$297,0)),INDEX('Annex 4 LDNO charges_F'!$C$14:$C$118,MATCH($A53,'Annex 4 LDNO charges_F'!$A$14:$A$118,0)))</f>
        <v>0</v>
      </c>
      <c r="D53" s="46"/>
      <c r="E53" s="46"/>
      <c r="F53" s="250">
        <v>0.18</v>
      </c>
    </row>
    <row r="54" spans="1:6" ht="27.75" customHeight="1" x14ac:dyDescent="0.25">
      <c r="A54" s="172" t="s">
        <v>446</v>
      </c>
      <c r="B54" s="170">
        <f>IFERROR(INDEX('Annex 1 LV, HV &amp; UMS charges_F'!$B$14:$B$32,MATCH($A54,'Annex 1 LV, HV &amp; UMS charges_F'!$A$14:$A$297,0)),INDEX('Annex 4 LDNO charges_F'!$B$14:$B$118,MATCH($A54,'Annex 4 LDNO charges_F'!$A$14:$A$118,0)))</f>
        <v>0</v>
      </c>
      <c r="C54" s="171">
        <f>IFERROR(INDEX('Annex 1 LV, HV &amp; UMS charges_F'!$C$14:$C$32,MATCH($A54,'Annex 1 LV, HV &amp; UMS charges_F'!$A$14:$A$297,0)),INDEX('Annex 4 LDNO charges_F'!$C$14:$C$118,MATCH($A54,'Annex 4 LDNO charges_F'!$A$14:$A$118,0)))</f>
        <v>0</v>
      </c>
      <c r="D54" s="46"/>
      <c r="E54" s="46"/>
      <c r="F54" s="250">
        <v>0.18</v>
      </c>
    </row>
    <row r="55" spans="1:6" ht="27.75" customHeight="1" x14ac:dyDescent="0.25">
      <c r="A55" s="172" t="s">
        <v>447</v>
      </c>
      <c r="B55" s="170">
        <f>IFERROR(INDEX('Annex 1 LV, HV &amp; UMS charges_F'!$B$14:$B$32,MATCH($A55,'Annex 1 LV, HV &amp; UMS charges_F'!$A$14:$A$297,0)),INDEX('Annex 4 LDNO charges_F'!$B$14:$B$118,MATCH($A55,'Annex 4 LDNO charges_F'!$A$14:$A$118,0)))</f>
        <v>0</v>
      </c>
      <c r="C55" s="171">
        <f>IFERROR(INDEX('Annex 1 LV, HV &amp; UMS charges_F'!$C$14:$C$32,MATCH($A55,'Annex 1 LV, HV &amp; UMS charges_F'!$A$14:$A$297,0)),INDEX('Annex 4 LDNO charges_F'!$C$14:$C$118,MATCH($A55,'Annex 4 LDNO charges_F'!$A$14:$A$118,0)))</f>
        <v>0</v>
      </c>
      <c r="D55" s="46"/>
      <c r="E55" s="46"/>
      <c r="F55" s="250">
        <v>0.18</v>
      </c>
    </row>
    <row r="56" spans="1:6" ht="27.75" customHeight="1" x14ac:dyDescent="0.25">
      <c r="A56" s="172" t="s">
        <v>448</v>
      </c>
      <c r="B56" s="170">
        <f>IFERROR(INDEX('Annex 1 LV, HV &amp; UMS charges_F'!$B$14:$B$32,MATCH($A56,'Annex 1 LV, HV &amp; UMS charges_F'!$A$14:$A$297,0)),INDEX('Annex 4 LDNO charges_F'!$B$14:$B$118,MATCH($A56,'Annex 4 LDNO charges_F'!$A$14:$A$118,0)))</f>
        <v>0</v>
      </c>
      <c r="C56" s="171">
        <f>IFERROR(INDEX('Annex 1 LV, HV &amp; UMS charges_F'!$C$14:$C$32,MATCH($A56,'Annex 1 LV, HV &amp; UMS charges_F'!$A$14:$A$297,0)),INDEX('Annex 4 LDNO charges_F'!$C$14:$C$118,MATCH($A56,'Annex 4 LDNO charges_F'!$A$14:$A$118,0)))</f>
        <v>0</v>
      </c>
      <c r="D56" s="46"/>
      <c r="E56" s="46"/>
      <c r="F56" s="250">
        <v>0.18</v>
      </c>
    </row>
    <row r="57" spans="1:6" ht="27.75" customHeight="1" x14ac:dyDescent="0.25">
      <c r="A57" s="172" t="s">
        <v>455</v>
      </c>
      <c r="B57" s="170">
        <f>IFERROR(INDEX('Annex 1 LV, HV &amp; UMS charges_F'!$B$14:$B$32,MATCH($A57,'Annex 1 LV, HV &amp; UMS charges_F'!$A$14:$A$297,0)),INDEX('Annex 4 LDNO charges_F'!$B$14:$B$118,MATCH($A57,'Annex 4 LDNO charges_F'!$A$14:$A$118,0)))</f>
        <v>0</v>
      </c>
      <c r="C57" s="171" t="str">
        <f>IFERROR(INDEX('Annex 1 LV, HV &amp; UMS charges_F'!$C$14:$C$32,MATCH($A57,'Annex 1 LV, HV &amp; UMS charges_F'!$A$14:$A$297,0)),INDEX('Annex 4 LDNO charges_F'!$C$14:$C$118,MATCH($A57,'Annex 4 LDNO charges_F'!$A$14:$A$118,0)))</f>
        <v>0, 1, 2</v>
      </c>
      <c r="D57" s="250">
        <v>0.01</v>
      </c>
      <c r="E57" s="41"/>
      <c r="F57" s="250">
        <v>0.18</v>
      </c>
    </row>
    <row r="58" spans="1:6" ht="27.75" customHeight="1" x14ac:dyDescent="0.25">
      <c r="A58" s="172" t="s">
        <v>457</v>
      </c>
      <c r="B58" s="170">
        <f>IFERROR(INDEX('Annex 1 LV, HV &amp; UMS charges_F'!$B$14:$B$32,MATCH($A58,'Annex 1 LV, HV &amp; UMS charges_F'!$A$14:$A$297,0)),INDEX('Annex 4 LDNO charges_F'!$B$14:$B$118,MATCH($A58,'Annex 4 LDNO charges_F'!$A$14:$A$118,0)))</f>
        <v>0</v>
      </c>
      <c r="C58" s="171" t="str">
        <f>IFERROR(INDEX('Annex 1 LV, HV &amp; UMS charges_F'!$C$14:$C$32,MATCH($A58,'Annex 1 LV, HV &amp; UMS charges_F'!$A$14:$A$297,0)),INDEX('Annex 4 LDNO charges_F'!$C$14:$C$118,MATCH($A58,'Annex 4 LDNO charges_F'!$A$14:$A$118,0)))</f>
        <v>0, 3, 4, 5-8</v>
      </c>
      <c r="D58" s="46"/>
      <c r="E58" s="46"/>
      <c r="F58" s="250">
        <v>0.18</v>
      </c>
    </row>
    <row r="59" spans="1:6" ht="27.75" customHeight="1" x14ac:dyDescent="0.25">
      <c r="A59" s="172" t="s">
        <v>459</v>
      </c>
      <c r="B59" s="170">
        <f>IFERROR(INDEX('Annex 1 LV, HV &amp; UMS charges_F'!$B$14:$B$32,MATCH($A59,'Annex 1 LV, HV &amp; UMS charges_F'!$A$14:$A$297,0)),INDEX('Annex 4 LDNO charges_F'!$B$14:$B$118,MATCH($A59,'Annex 4 LDNO charges_F'!$A$14:$A$118,0)))</f>
        <v>0</v>
      </c>
      <c r="C59" s="171">
        <f>IFERROR(INDEX('Annex 1 LV, HV &amp; UMS charges_F'!$C$14:$C$32,MATCH($A59,'Annex 1 LV, HV &amp; UMS charges_F'!$A$14:$A$297,0)),INDEX('Annex 4 LDNO charges_F'!$C$14:$C$118,MATCH($A59,'Annex 4 LDNO charges_F'!$A$14:$A$118,0)))</f>
        <v>0</v>
      </c>
      <c r="D59" s="46"/>
      <c r="E59" s="46"/>
      <c r="F59" s="250">
        <v>0.18</v>
      </c>
    </row>
    <row r="60" spans="1:6" ht="27.75" customHeight="1" x14ac:dyDescent="0.25">
      <c r="A60" s="172" t="s">
        <v>460</v>
      </c>
      <c r="B60" s="170">
        <f>IFERROR(INDEX('Annex 1 LV, HV &amp; UMS charges_F'!$B$14:$B$32,MATCH($A60,'Annex 1 LV, HV &amp; UMS charges_F'!$A$14:$A$297,0)),INDEX('Annex 4 LDNO charges_F'!$B$14:$B$118,MATCH($A60,'Annex 4 LDNO charges_F'!$A$14:$A$118,0)))</f>
        <v>0</v>
      </c>
      <c r="C60" s="171">
        <f>IFERROR(INDEX('Annex 1 LV, HV &amp; UMS charges_F'!$C$14:$C$32,MATCH($A60,'Annex 1 LV, HV &amp; UMS charges_F'!$A$14:$A$297,0)),INDEX('Annex 4 LDNO charges_F'!$C$14:$C$118,MATCH($A60,'Annex 4 LDNO charges_F'!$A$14:$A$118,0)))</f>
        <v>0</v>
      </c>
      <c r="D60" s="46"/>
      <c r="E60" s="46"/>
      <c r="F60" s="250">
        <v>0.18</v>
      </c>
    </row>
    <row r="61" spans="1:6" ht="27.75" customHeight="1" x14ac:dyDescent="0.25">
      <c r="A61" s="172" t="s">
        <v>461</v>
      </c>
      <c r="B61" s="170">
        <f>IFERROR(INDEX('Annex 1 LV, HV &amp; UMS charges_F'!$B$14:$B$32,MATCH($A61,'Annex 1 LV, HV &amp; UMS charges_F'!$A$14:$A$297,0)),INDEX('Annex 4 LDNO charges_F'!$B$14:$B$118,MATCH($A61,'Annex 4 LDNO charges_F'!$A$14:$A$118,0)))</f>
        <v>0</v>
      </c>
      <c r="C61" s="171">
        <f>IFERROR(INDEX('Annex 1 LV, HV &amp; UMS charges_F'!$C$14:$C$32,MATCH($A61,'Annex 1 LV, HV &amp; UMS charges_F'!$A$14:$A$297,0)),INDEX('Annex 4 LDNO charges_F'!$C$14:$C$118,MATCH($A61,'Annex 4 LDNO charges_F'!$A$14:$A$118,0)))</f>
        <v>0</v>
      </c>
      <c r="D61" s="46"/>
      <c r="E61" s="46"/>
      <c r="F61" s="250">
        <v>0.18</v>
      </c>
    </row>
    <row r="62" spans="1:6" ht="27.75" customHeight="1" x14ac:dyDescent="0.25">
      <c r="A62" s="172" t="s">
        <v>462</v>
      </c>
      <c r="B62" s="170">
        <f>IFERROR(INDEX('Annex 1 LV, HV &amp; UMS charges_F'!$B$14:$B$32,MATCH($A62,'Annex 1 LV, HV &amp; UMS charges_F'!$A$14:$A$297,0)),INDEX('Annex 4 LDNO charges_F'!$B$14:$B$118,MATCH($A62,'Annex 4 LDNO charges_F'!$A$14:$A$118,0)))</f>
        <v>0</v>
      </c>
      <c r="C62" s="171">
        <f>IFERROR(INDEX('Annex 1 LV, HV &amp; UMS charges_F'!$C$14:$C$32,MATCH($A62,'Annex 1 LV, HV &amp; UMS charges_F'!$A$14:$A$297,0)),INDEX('Annex 4 LDNO charges_F'!$C$14:$C$118,MATCH($A62,'Annex 4 LDNO charges_F'!$A$14:$A$118,0)))</f>
        <v>0</v>
      </c>
      <c r="D62" s="46"/>
      <c r="E62" s="46"/>
      <c r="F62" s="250">
        <v>0.18</v>
      </c>
    </row>
    <row r="63" spans="1:6" ht="27.75" customHeight="1" x14ac:dyDescent="0.25">
      <c r="A63" s="172" t="s">
        <v>463</v>
      </c>
      <c r="B63" s="170">
        <f>IFERROR(INDEX('Annex 1 LV, HV &amp; UMS charges_F'!$B$14:$B$32,MATCH($A63,'Annex 1 LV, HV &amp; UMS charges_F'!$A$14:$A$297,0)),INDEX('Annex 4 LDNO charges_F'!$B$14:$B$118,MATCH($A63,'Annex 4 LDNO charges_F'!$A$14:$A$118,0)))</f>
        <v>0</v>
      </c>
      <c r="C63" s="171">
        <f>IFERROR(INDEX('Annex 1 LV, HV &amp; UMS charges_F'!$C$14:$C$32,MATCH($A63,'Annex 1 LV, HV &amp; UMS charges_F'!$A$14:$A$297,0)),INDEX('Annex 4 LDNO charges_F'!$C$14:$C$118,MATCH($A63,'Annex 4 LDNO charges_F'!$A$14:$A$118,0)))</f>
        <v>0</v>
      </c>
      <c r="D63" s="46"/>
      <c r="E63" s="46"/>
      <c r="F63" s="250">
        <v>0.18</v>
      </c>
    </row>
    <row r="64" spans="1:6" ht="27.75" customHeight="1" x14ac:dyDescent="0.25">
      <c r="A64" s="172" t="s">
        <v>464</v>
      </c>
      <c r="B64" s="170">
        <f>IFERROR(INDEX('Annex 1 LV, HV &amp; UMS charges_F'!$B$14:$B$32,MATCH($A64,'Annex 1 LV, HV &amp; UMS charges_F'!$A$14:$A$297,0)),INDEX('Annex 4 LDNO charges_F'!$B$14:$B$118,MATCH($A64,'Annex 4 LDNO charges_F'!$A$14:$A$118,0)))</f>
        <v>0</v>
      </c>
      <c r="C64" s="171">
        <f>IFERROR(INDEX('Annex 1 LV, HV &amp; UMS charges_F'!$C$14:$C$32,MATCH($A64,'Annex 1 LV, HV &amp; UMS charges_F'!$A$14:$A$297,0)),INDEX('Annex 4 LDNO charges_F'!$C$14:$C$118,MATCH($A64,'Annex 4 LDNO charges_F'!$A$14:$A$118,0)))</f>
        <v>0</v>
      </c>
      <c r="D64" s="46"/>
      <c r="E64" s="46"/>
      <c r="F64" s="250">
        <v>0.18</v>
      </c>
    </row>
    <row r="65" spans="1:1" ht="27.75" customHeight="1" x14ac:dyDescent="0.25">
      <c r="A65" s="2" t="s">
        <v>601</v>
      </c>
    </row>
    <row r="66" spans="1:1" ht="27.75" customHeight="1" x14ac:dyDescent="0.25">
      <c r="A66" s="2" t="s">
        <v>602</v>
      </c>
    </row>
    <row r="67" spans="1:1" ht="27.75" customHeight="1" x14ac:dyDescent="0.25">
      <c r="A67" s="2" t="s">
        <v>603</v>
      </c>
    </row>
  </sheetData>
  <mergeCells count="2">
    <mergeCell ref="B1:C1"/>
    <mergeCell ref="A2:F2"/>
  </mergeCells>
  <hyperlinks>
    <hyperlink ref="A1" location="Overview!A1" display="Back to Overview" xr:uid="{00000000-0004-0000-2D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Annex 7b &amp;"Arial,Regular"- Schedule of Charges to recover Excess Supplier of Last Resort pass-through costs</oddHeader>
    <oddFooter>&amp;R&amp;P of &amp;N</oddFooter>
  </headerFooter>
  <ignoredErrors>
    <ignoredError sqref="B5:C64" unlockedFormula="1"/>
  </ignoredError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F67"/>
  <sheetViews>
    <sheetView zoomScale="70" zoomScaleNormal="70" zoomScaleSheetLayoutView="100" workbookViewId="0">
      <selection activeCell="H2" sqref="H2"/>
    </sheetView>
  </sheetViews>
  <sheetFormatPr defaultColWidth="9.1796875" defaultRowHeight="27.75" customHeight="1" x14ac:dyDescent="0.25"/>
  <cols>
    <col min="1" max="1" width="49" style="2" bestFit="1" customWidth="1"/>
    <col min="2" max="2" width="24.7265625" style="3" customWidth="1"/>
    <col min="3" max="3" width="12.7265625" style="2" customWidth="1"/>
    <col min="4" max="6" width="17.54296875" style="3" customWidth="1"/>
    <col min="7" max="16384" width="9.1796875" style="2"/>
  </cols>
  <sheetData>
    <row r="1" spans="1:6" ht="27.75" customHeight="1" x14ac:dyDescent="0.25">
      <c r="A1" s="51" t="s">
        <v>34</v>
      </c>
      <c r="B1" s="420"/>
      <c r="C1" s="420"/>
      <c r="D1" s="182"/>
      <c r="E1" s="182"/>
      <c r="F1" s="182"/>
    </row>
    <row r="2" spans="1:6" ht="35.15" customHeight="1" x14ac:dyDescent="0.25">
      <c r="A2" s="370" t="str">
        <f>Overview!B4&amp; " - Effective from "&amp;Overview!D4&amp;" - "&amp;Overview!E4&amp;" Supplier of Last Resort and Eligible Bad Debt Pass-Through Costs in Electricity North West Area (GSP Group _G)"</f>
        <v>Southern Electric Power Distribution plc - Effective from 1 April 2021 - Final Supplier of Last Resort and Eligible Bad Debt Pass-Through Costs in Electricity North West Area (GSP Group _G)</v>
      </c>
      <c r="B2" s="371"/>
      <c r="C2" s="371"/>
      <c r="D2" s="371"/>
      <c r="E2" s="371"/>
      <c r="F2" s="372"/>
    </row>
    <row r="3" spans="1:6" s="84" customFormat="1" ht="21" customHeight="1" x14ac:dyDescent="0.25">
      <c r="A3" s="183"/>
      <c r="B3" s="183"/>
      <c r="C3" s="183"/>
      <c r="D3" s="183"/>
      <c r="E3" s="183"/>
      <c r="F3" s="183"/>
    </row>
    <row r="4" spans="1:6" ht="78.75" customHeight="1" x14ac:dyDescent="0.25">
      <c r="A4" s="26" t="s">
        <v>54</v>
      </c>
      <c r="B4" s="308" t="s">
        <v>597</v>
      </c>
      <c r="C4" s="308" t="s">
        <v>56</v>
      </c>
      <c r="D4" s="308" t="s">
        <v>598</v>
      </c>
      <c r="E4" s="308" t="s">
        <v>599</v>
      </c>
      <c r="F4" s="308" t="s">
        <v>600</v>
      </c>
    </row>
    <row r="5" spans="1:6" ht="28" x14ac:dyDescent="0.25">
      <c r="A5" s="17" t="s">
        <v>65</v>
      </c>
      <c r="B5" s="170" t="str">
        <f>IFERROR(INDEX('Annex 1 LV, HV &amp; UMS charges_G'!$B$14:$B$32,MATCH($A5,'Annex 1 LV, HV &amp; UMS charges_G'!$A$14:$A$297,0)),INDEX('Annex 4 LDNO charges_G'!$B$14:$B$118,MATCH($A5,'Annex 4 LDNO charges_G'!$A$14:$A$118,0)))</f>
        <v>181, 261-262, 361-362, 480-481, 516</v>
      </c>
      <c r="C5" s="171" t="str">
        <f>IFERROR(INDEX('Annex 1 LV, HV &amp; UMS charges_G'!$C$14:$C$32,MATCH($A5,'Annex 1 LV, HV &amp; UMS charges_G'!$A$14:$A$297,0)),INDEX('Annex 4 LDNO charges_G'!$C$14:$C$118,MATCH($A5,'Annex 4 LDNO charges_G'!$A$14:$A$118,0)))</f>
        <v>0, 1, 2 or 5-8</v>
      </c>
      <c r="D5" s="250">
        <v>0.01</v>
      </c>
      <c r="E5" s="250">
        <v>0</v>
      </c>
      <c r="F5" s="250">
        <v>0.13</v>
      </c>
    </row>
    <row r="6" spans="1:6" ht="74" customHeight="1" x14ac:dyDescent="0.25">
      <c r="A6" s="17" t="s">
        <v>69</v>
      </c>
      <c r="B6" s="170" t="str">
        <f>IFERROR(INDEX('Annex 1 LV, HV &amp; UMS charges_G'!$B$14:$B$32,MATCH($A6,'Annex 1 LV, HV &amp; UMS charges_G'!$A$14:$A$297,0)),INDEX('Annex 4 LDNO charges_G'!$B$14:$B$118,MATCH($A6,'Annex 4 LDNO charges_G'!$A$14:$A$118,0)))</f>
        <v>182, 263-265, 363-365, 412, 482-484, 517, GA0, GA1, G02-G04, G10-G24, G35-G49, G55-G59, G65-G79, G90-G94</v>
      </c>
      <c r="C6" s="171" t="str">
        <f>IFERROR(INDEX('Annex 1 LV, HV &amp; UMS charges_G'!$C$14:$C$32,MATCH($A6,'Annex 1 LV, HV &amp; UMS charges_G'!$A$14:$A$297,0)),INDEX('Annex 4 LDNO charges_G'!$C$14:$C$118,MATCH($A6,'Annex 4 LDNO charges_G'!$A$14:$A$118,0)))</f>
        <v>0, 3, 4 or 5-8</v>
      </c>
      <c r="D6" s="46"/>
      <c r="E6" s="46"/>
      <c r="F6" s="250">
        <v>0.13</v>
      </c>
    </row>
    <row r="7" spans="1:6" ht="44.5" customHeight="1" x14ac:dyDescent="0.25">
      <c r="A7" s="17" t="s">
        <v>73</v>
      </c>
      <c r="B7" s="170" t="str">
        <f>IFERROR(INDEX('Annex 1 LV, HV &amp; UMS charges_G'!$B$14:$B$32,MATCH($A7,'Annex 1 LV, HV &amp; UMS charges_G'!$A$14:$A$297,0)),INDEX('Annex 4 LDNO charges_G'!$B$14:$B$118,MATCH($A7,'Annex 4 LDNO charges_G'!$A$14:$A$118,0)))</f>
        <v>260, 360, 485, G06-G09, G31-G34, G81-G84</v>
      </c>
      <c r="C7" s="171">
        <f>IFERROR(INDEX('Annex 1 LV, HV &amp; UMS charges_G'!$C$14:$C$32,MATCH($A7,'Annex 1 LV, HV &amp; UMS charges_G'!$A$14:$A$297,0)),INDEX('Annex 4 LDNO charges_G'!$C$14:$C$118,MATCH($A7,'Annex 4 LDNO charges_G'!$A$14:$A$118,0)))</f>
        <v>0</v>
      </c>
      <c r="D7" s="46"/>
      <c r="E7" s="46"/>
      <c r="F7" s="250">
        <v>0.13</v>
      </c>
    </row>
    <row r="8" spans="1:6" ht="28.5" customHeight="1" x14ac:dyDescent="0.25">
      <c r="A8" s="17" t="s">
        <v>75</v>
      </c>
      <c r="B8" s="170" t="str">
        <f>IFERROR(INDEX('Annex 1 LV, HV &amp; UMS charges_G'!$B$14:$B$32,MATCH($A8,'Annex 1 LV, HV &amp; UMS charges_G'!$A$14:$A$297,0)),INDEX('Annex 4 LDNO charges_G'!$B$14:$B$118,MATCH($A8,'Annex 4 LDNO charges_G'!$A$14:$A$118,0)))</f>
        <v>445, G00, G61-G64, G96-G99</v>
      </c>
      <c r="C8" s="171">
        <f>IFERROR(INDEX('Annex 1 LV, HV &amp; UMS charges_G'!$C$14:$C$32,MATCH($A8,'Annex 1 LV, HV &amp; UMS charges_G'!$A$14:$A$297,0)),INDEX('Annex 4 LDNO charges_G'!$C$14:$C$118,MATCH($A8,'Annex 4 LDNO charges_G'!$A$14:$A$118,0)))</f>
        <v>0</v>
      </c>
      <c r="D8" s="46"/>
      <c r="E8" s="46"/>
      <c r="F8" s="250">
        <v>0.13</v>
      </c>
    </row>
    <row r="9" spans="1:6" ht="28.5" customHeight="1" x14ac:dyDescent="0.25">
      <c r="A9" s="17" t="s">
        <v>77</v>
      </c>
      <c r="B9" s="170" t="str">
        <f>IFERROR(INDEX('Annex 1 LV, HV &amp; UMS charges_G'!$B$14:$B$32,MATCH($A9,'Annex 1 LV, HV &amp; UMS charges_G'!$A$14:$A$297,0)),INDEX('Annex 4 LDNO charges_G'!$B$14:$B$118,MATCH($A9,'Annex 4 LDNO charges_G'!$A$14:$A$118,0)))</f>
        <v>266, 366, 486, G26-G29, G51-G54, G86-G89</v>
      </c>
      <c r="C9" s="171">
        <f>IFERROR(INDEX('Annex 1 LV, HV &amp; UMS charges_G'!$C$14:$C$32,MATCH($A9,'Annex 1 LV, HV &amp; UMS charges_G'!$A$14:$A$297,0)),INDEX('Annex 4 LDNO charges_G'!$C$14:$C$118,MATCH($A9,'Annex 4 LDNO charges_G'!$A$14:$A$118,0)))</f>
        <v>0</v>
      </c>
      <c r="D9" s="46"/>
      <c r="E9" s="46"/>
      <c r="F9" s="250">
        <v>0.13</v>
      </c>
    </row>
    <row r="10" spans="1:6" ht="28.5" customHeight="1" x14ac:dyDescent="0.25">
      <c r="A10" s="17" t="s">
        <v>78</v>
      </c>
      <c r="B10" s="170" t="str">
        <f>IFERROR(INDEX('Annex 1 LV, HV &amp; UMS charges_G'!$B$14:$B$32,MATCH($A10,'Annex 1 LV, HV &amp; UMS charges_G'!$A$14:$A$297,0)),INDEX('Annex 4 LDNO charges_G'!$B$14:$B$118,MATCH($A10,'Annex 4 LDNO charges_G'!$A$14:$A$118,0)))</f>
        <v>G05, G30, G80</v>
      </c>
      <c r="C10" s="171">
        <f>IFERROR(INDEX('Annex 1 LV, HV &amp; UMS charges_G'!$C$14:$C$32,MATCH($A10,'Annex 1 LV, HV &amp; UMS charges_G'!$A$14:$A$297,0)),INDEX('Annex 4 LDNO charges_G'!$C$14:$C$118,MATCH($A10,'Annex 4 LDNO charges_G'!$A$14:$A$118,0)))</f>
        <v>0</v>
      </c>
      <c r="D10" s="46"/>
      <c r="E10" s="46"/>
      <c r="F10" s="250">
        <v>0.13</v>
      </c>
    </row>
    <row r="11" spans="1:6" ht="28.5" customHeight="1" x14ac:dyDescent="0.25">
      <c r="A11" s="17" t="s">
        <v>80</v>
      </c>
      <c r="B11" s="170" t="str">
        <f>IFERROR(INDEX('Annex 1 LV, HV &amp; UMS charges_G'!$B$14:$B$32,MATCH($A11,'Annex 1 LV, HV &amp; UMS charges_G'!$A$14:$A$297,0)),INDEX('Annex 4 LDNO charges_G'!$B$14:$B$118,MATCH($A11,'Annex 4 LDNO charges_G'!$A$14:$A$118,0)))</f>
        <v>G60, G95</v>
      </c>
      <c r="C11" s="171">
        <f>IFERROR(INDEX('Annex 1 LV, HV &amp; UMS charges_G'!$C$14:$C$32,MATCH($A11,'Annex 1 LV, HV &amp; UMS charges_G'!$A$14:$A$297,0)),INDEX('Annex 4 LDNO charges_G'!$C$14:$C$118,MATCH($A11,'Annex 4 LDNO charges_G'!$A$14:$A$118,0)))</f>
        <v>0</v>
      </c>
      <c r="D11" s="46"/>
      <c r="E11" s="46"/>
      <c r="F11" s="250">
        <v>0.13</v>
      </c>
    </row>
    <row r="12" spans="1:6" ht="28.5" customHeight="1" x14ac:dyDescent="0.25">
      <c r="A12" s="17" t="s">
        <v>82</v>
      </c>
      <c r="B12" s="170" t="str">
        <f>IFERROR(INDEX('Annex 1 LV, HV &amp; UMS charges_G'!$B$14:$B$32,MATCH($A12,'Annex 1 LV, HV &amp; UMS charges_G'!$A$14:$A$297,0)),INDEX('Annex 4 LDNO charges_G'!$B$14:$B$118,MATCH($A12,'Annex 4 LDNO charges_G'!$A$14:$A$118,0)))</f>
        <v>G25, G50, G85</v>
      </c>
      <c r="C12" s="171">
        <f>IFERROR(INDEX('Annex 1 LV, HV &amp; UMS charges_G'!$C$14:$C$32,MATCH($A12,'Annex 1 LV, HV &amp; UMS charges_G'!$A$14:$A$297,0)),INDEX('Annex 4 LDNO charges_G'!$C$14:$C$118,MATCH($A12,'Annex 4 LDNO charges_G'!$A$14:$A$118,0)))</f>
        <v>0</v>
      </c>
      <c r="D12" s="46"/>
      <c r="E12" s="46"/>
      <c r="F12" s="250">
        <v>0.13</v>
      </c>
    </row>
    <row r="13" spans="1:6" ht="28.5" customHeight="1" x14ac:dyDescent="0.25">
      <c r="A13" s="172" t="s">
        <v>366</v>
      </c>
      <c r="B13" s="170">
        <f>IFERROR(INDEX('Annex 1 LV, HV &amp; UMS charges_G'!$B$14:$B$32,MATCH($A13,'Annex 1 LV, HV &amp; UMS charges_G'!$A$14:$A$297,0)),INDEX('Annex 4 LDNO charges_G'!$B$14:$B$118,MATCH($A13,'Annex 4 LDNO charges_G'!$A$14:$A$118,0)))</f>
        <v>0</v>
      </c>
      <c r="C13" s="171" t="str">
        <f>IFERROR(INDEX('Annex 1 LV, HV &amp; UMS charges_G'!$C$14:$C$32,MATCH($A13,'Annex 1 LV, HV &amp; UMS charges_G'!$A$14:$A$297,0)),INDEX('Annex 4 LDNO charges_G'!$C$14:$C$118,MATCH($A13,'Annex 4 LDNO charges_G'!$A$14:$A$118,0)))</f>
        <v>0, 1, 2 or 5-8</v>
      </c>
      <c r="D13" s="250">
        <v>0.01</v>
      </c>
      <c r="E13" s="250">
        <v>0</v>
      </c>
      <c r="F13" s="250">
        <v>0.13</v>
      </c>
    </row>
    <row r="14" spans="1:6" ht="28.5" customHeight="1" x14ac:dyDescent="0.25">
      <c r="A14" s="172" t="s">
        <v>368</v>
      </c>
      <c r="B14" s="170">
        <f>IFERROR(INDEX('Annex 1 LV, HV &amp; UMS charges_G'!$B$14:$B$32,MATCH($A14,'Annex 1 LV, HV &amp; UMS charges_G'!$A$14:$A$297,0)),INDEX('Annex 4 LDNO charges_G'!$B$14:$B$118,MATCH($A14,'Annex 4 LDNO charges_G'!$A$14:$A$118,0)))</f>
        <v>0</v>
      </c>
      <c r="C14" s="171" t="str">
        <f>IFERROR(INDEX('Annex 1 LV, HV &amp; UMS charges_G'!$C$14:$C$32,MATCH($A14,'Annex 1 LV, HV &amp; UMS charges_G'!$A$14:$A$297,0)),INDEX('Annex 4 LDNO charges_G'!$C$14:$C$118,MATCH($A14,'Annex 4 LDNO charges_G'!$A$14:$A$118,0)))</f>
        <v>0, 3, 4 or 5-8</v>
      </c>
      <c r="D14" s="46"/>
      <c r="E14" s="46"/>
      <c r="F14" s="250">
        <v>0.13</v>
      </c>
    </row>
    <row r="15" spans="1:6" ht="28.5" customHeight="1" x14ac:dyDescent="0.25">
      <c r="A15" s="172" t="s">
        <v>370</v>
      </c>
      <c r="B15" s="170">
        <f>IFERROR(INDEX('Annex 1 LV, HV &amp; UMS charges_G'!$B$14:$B$32,MATCH($A15,'Annex 1 LV, HV &amp; UMS charges_G'!$A$14:$A$297,0)),INDEX('Annex 4 LDNO charges_G'!$B$14:$B$118,MATCH($A15,'Annex 4 LDNO charges_G'!$A$14:$A$118,0)))</f>
        <v>0</v>
      </c>
      <c r="C15" s="171">
        <f>IFERROR(INDEX('Annex 1 LV, HV &amp; UMS charges_G'!$C$14:$C$32,MATCH($A15,'Annex 1 LV, HV &amp; UMS charges_G'!$A$14:$A$297,0)),INDEX('Annex 4 LDNO charges_G'!$C$14:$C$118,MATCH($A15,'Annex 4 LDNO charges_G'!$A$14:$A$118,0)))</f>
        <v>0</v>
      </c>
      <c r="D15" s="46"/>
      <c r="E15" s="46"/>
      <c r="F15" s="250">
        <v>0.13</v>
      </c>
    </row>
    <row r="16" spans="1:6" ht="28.5" customHeight="1" x14ac:dyDescent="0.25">
      <c r="A16" s="172" t="s">
        <v>371</v>
      </c>
      <c r="B16" s="170">
        <f>IFERROR(INDEX('Annex 1 LV, HV &amp; UMS charges_G'!$B$14:$B$32,MATCH($A16,'Annex 1 LV, HV &amp; UMS charges_G'!$A$14:$A$297,0)),INDEX('Annex 4 LDNO charges_G'!$B$14:$B$118,MATCH($A16,'Annex 4 LDNO charges_G'!$A$14:$A$118,0)))</f>
        <v>0</v>
      </c>
      <c r="C16" s="171">
        <f>IFERROR(INDEX('Annex 1 LV, HV &amp; UMS charges_G'!$C$14:$C$32,MATCH($A16,'Annex 1 LV, HV &amp; UMS charges_G'!$A$14:$A$297,0)),INDEX('Annex 4 LDNO charges_G'!$C$14:$C$118,MATCH($A16,'Annex 4 LDNO charges_G'!$A$14:$A$118,0)))</f>
        <v>0</v>
      </c>
      <c r="D16" s="46"/>
      <c r="E16" s="46"/>
      <c r="F16" s="250">
        <v>0.13</v>
      </c>
    </row>
    <row r="17" spans="1:6" ht="28.5" customHeight="1" x14ac:dyDescent="0.25">
      <c r="A17" s="176" t="s">
        <v>375</v>
      </c>
      <c r="B17" s="170">
        <f>IFERROR(INDEX('Annex 1 LV, HV &amp; UMS charges_G'!$B$14:$B$32,MATCH($A17,'Annex 1 LV, HV &amp; UMS charges_G'!$A$14:$A$297,0)),INDEX('Annex 4 LDNO charges_G'!$B$14:$B$118,MATCH($A17,'Annex 4 LDNO charges_G'!$A$14:$A$118,0)))</f>
        <v>0</v>
      </c>
      <c r="C17" s="171" t="str">
        <f>IFERROR(INDEX('Annex 1 LV, HV &amp; UMS charges_G'!$C$14:$C$32,MATCH($A17,'Annex 1 LV, HV &amp; UMS charges_G'!$A$14:$A$297,0)),INDEX('Annex 4 LDNO charges_G'!$C$14:$C$118,MATCH($A17,'Annex 4 LDNO charges_G'!$A$14:$A$118,0)))</f>
        <v>0, 1, 2 or 5-8</v>
      </c>
      <c r="D17" s="250">
        <v>0.01</v>
      </c>
      <c r="E17" s="250">
        <v>0</v>
      </c>
      <c r="F17" s="250">
        <v>0.13</v>
      </c>
    </row>
    <row r="18" spans="1:6" ht="28.5" customHeight="1" x14ac:dyDescent="0.25">
      <c r="A18" s="176" t="s">
        <v>377</v>
      </c>
      <c r="B18" s="170">
        <f>IFERROR(INDEX('Annex 1 LV, HV &amp; UMS charges_G'!$B$14:$B$32,MATCH($A18,'Annex 1 LV, HV &amp; UMS charges_G'!$A$14:$A$297,0)),INDEX('Annex 4 LDNO charges_G'!$B$14:$B$118,MATCH($A18,'Annex 4 LDNO charges_G'!$A$14:$A$118,0)))</f>
        <v>0</v>
      </c>
      <c r="C18" s="171" t="str">
        <f>IFERROR(INDEX('Annex 1 LV, HV &amp; UMS charges_G'!$C$14:$C$32,MATCH($A18,'Annex 1 LV, HV &amp; UMS charges_G'!$A$14:$A$297,0)),INDEX('Annex 4 LDNO charges_G'!$C$14:$C$118,MATCH($A18,'Annex 4 LDNO charges_G'!$A$14:$A$118,0)))</f>
        <v>0, 3, 4 or 5-8</v>
      </c>
      <c r="D18" s="46"/>
      <c r="E18" s="46"/>
      <c r="F18" s="250">
        <v>0.13</v>
      </c>
    </row>
    <row r="19" spans="1:6" ht="28.5" customHeight="1" x14ac:dyDescent="0.25">
      <c r="A19" s="176" t="s">
        <v>379</v>
      </c>
      <c r="B19" s="170">
        <f>IFERROR(INDEX('Annex 1 LV, HV &amp; UMS charges_G'!$B$14:$B$32,MATCH($A19,'Annex 1 LV, HV &amp; UMS charges_G'!$A$14:$A$297,0)),INDEX('Annex 4 LDNO charges_G'!$B$14:$B$118,MATCH($A19,'Annex 4 LDNO charges_G'!$A$14:$A$118,0)))</f>
        <v>0</v>
      </c>
      <c r="C19" s="171">
        <f>IFERROR(INDEX('Annex 1 LV, HV &amp; UMS charges_G'!$C$14:$C$32,MATCH($A19,'Annex 1 LV, HV &amp; UMS charges_G'!$A$14:$A$297,0)),INDEX('Annex 4 LDNO charges_G'!$C$14:$C$118,MATCH($A19,'Annex 4 LDNO charges_G'!$A$14:$A$118,0)))</f>
        <v>0</v>
      </c>
      <c r="D19" s="46"/>
      <c r="E19" s="46"/>
      <c r="F19" s="250">
        <v>0.13</v>
      </c>
    </row>
    <row r="20" spans="1:6" ht="28.5" customHeight="1" x14ac:dyDescent="0.25">
      <c r="A20" s="176" t="s">
        <v>380</v>
      </c>
      <c r="B20" s="170">
        <f>IFERROR(INDEX('Annex 1 LV, HV &amp; UMS charges_G'!$B$14:$B$32,MATCH($A20,'Annex 1 LV, HV &amp; UMS charges_G'!$A$14:$A$297,0)),INDEX('Annex 4 LDNO charges_G'!$B$14:$B$118,MATCH($A20,'Annex 4 LDNO charges_G'!$A$14:$A$118,0)))</f>
        <v>0</v>
      </c>
      <c r="C20" s="171">
        <f>IFERROR(INDEX('Annex 1 LV, HV &amp; UMS charges_G'!$C$14:$C$32,MATCH($A20,'Annex 1 LV, HV &amp; UMS charges_G'!$A$14:$A$297,0)),INDEX('Annex 4 LDNO charges_G'!$C$14:$C$118,MATCH($A20,'Annex 4 LDNO charges_G'!$A$14:$A$118,0)))</f>
        <v>0</v>
      </c>
      <c r="D20" s="46"/>
      <c r="E20" s="46"/>
      <c r="F20" s="250">
        <v>0.13</v>
      </c>
    </row>
    <row r="21" spans="1:6" ht="28.5" customHeight="1" x14ac:dyDescent="0.25">
      <c r="A21" s="176" t="s">
        <v>381</v>
      </c>
      <c r="B21" s="170">
        <f>IFERROR(INDEX('Annex 1 LV, HV &amp; UMS charges_G'!$B$14:$B$32,MATCH($A21,'Annex 1 LV, HV &amp; UMS charges_G'!$A$14:$A$297,0)),INDEX('Annex 4 LDNO charges_G'!$B$14:$B$118,MATCH($A21,'Annex 4 LDNO charges_G'!$A$14:$A$118,0)))</f>
        <v>0</v>
      </c>
      <c r="C21" s="171">
        <f>IFERROR(INDEX('Annex 1 LV, HV &amp; UMS charges_G'!$C$14:$C$32,MATCH($A21,'Annex 1 LV, HV &amp; UMS charges_G'!$A$14:$A$297,0)),INDEX('Annex 4 LDNO charges_G'!$C$14:$C$118,MATCH($A21,'Annex 4 LDNO charges_G'!$A$14:$A$118,0)))</f>
        <v>0</v>
      </c>
      <c r="D21" s="46"/>
      <c r="E21" s="46"/>
      <c r="F21" s="250">
        <v>0.13</v>
      </c>
    </row>
    <row r="22" spans="1:6" ht="28.5" customHeight="1" x14ac:dyDescent="0.25">
      <c r="A22" s="176" t="s">
        <v>382</v>
      </c>
      <c r="B22" s="170">
        <f>IFERROR(INDEX('Annex 1 LV, HV &amp; UMS charges_G'!$B$14:$B$32,MATCH($A22,'Annex 1 LV, HV &amp; UMS charges_G'!$A$14:$A$297,0)),INDEX('Annex 4 LDNO charges_G'!$B$14:$B$118,MATCH($A22,'Annex 4 LDNO charges_G'!$A$14:$A$118,0)))</f>
        <v>0</v>
      </c>
      <c r="C22" s="171">
        <f>IFERROR(INDEX('Annex 1 LV, HV &amp; UMS charges_G'!$C$14:$C$32,MATCH($A22,'Annex 1 LV, HV &amp; UMS charges_G'!$A$14:$A$297,0)),INDEX('Annex 4 LDNO charges_G'!$C$14:$C$118,MATCH($A22,'Annex 4 LDNO charges_G'!$A$14:$A$118,0)))</f>
        <v>0</v>
      </c>
      <c r="D22" s="46"/>
      <c r="E22" s="46"/>
      <c r="F22" s="250">
        <v>0.13</v>
      </c>
    </row>
    <row r="23" spans="1:6" ht="28.5" customHeight="1" x14ac:dyDescent="0.25">
      <c r="A23" s="176" t="s">
        <v>383</v>
      </c>
      <c r="B23" s="170">
        <f>IFERROR(INDEX('Annex 1 LV, HV &amp; UMS charges_G'!$B$14:$B$32,MATCH($A23,'Annex 1 LV, HV &amp; UMS charges_G'!$A$14:$A$297,0)),INDEX('Annex 4 LDNO charges_G'!$B$14:$B$118,MATCH($A23,'Annex 4 LDNO charges_G'!$A$14:$A$118,0)))</f>
        <v>0</v>
      </c>
      <c r="C23" s="171">
        <f>IFERROR(INDEX('Annex 1 LV, HV &amp; UMS charges_G'!$C$14:$C$32,MATCH($A23,'Annex 1 LV, HV &amp; UMS charges_G'!$A$14:$A$297,0)),INDEX('Annex 4 LDNO charges_G'!$C$14:$C$118,MATCH($A23,'Annex 4 LDNO charges_G'!$A$14:$A$118,0)))</f>
        <v>0</v>
      </c>
      <c r="D23" s="46"/>
      <c r="E23" s="46"/>
      <c r="F23" s="250">
        <v>0.13</v>
      </c>
    </row>
    <row r="24" spans="1:6" ht="28.5" customHeight="1" x14ac:dyDescent="0.25">
      <c r="A24" s="176" t="s">
        <v>384</v>
      </c>
      <c r="B24" s="170">
        <f>IFERROR(INDEX('Annex 1 LV, HV &amp; UMS charges_G'!$B$14:$B$32,MATCH($A24,'Annex 1 LV, HV &amp; UMS charges_G'!$A$14:$A$297,0)),INDEX('Annex 4 LDNO charges_G'!$B$14:$B$118,MATCH($A24,'Annex 4 LDNO charges_G'!$A$14:$A$118,0)))</f>
        <v>0</v>
      </c>
      <c r="C24" s="171">
        <f>IFERROR(INDEX('Annex 1 LV, HV &amp; UMS charges_G'!$C$14:$C$32,MATCH($A24,'Annex 1 LV, HV &amp; UMS charges_G'!$A$14:$A$297,0)),INDEX('Annex 4 LDNO charges_G'!$C$14:$C$118,MATCH($A24,'Annex 4 LDNO charges_G'!$A$14:$A$118,0)))</f>
        <v>0</v>
      </c>
      <c r="D24" s="46"/>
      <c r="E24" s="46"/>
      <c r="F24" s="250">
        <v>0.13</v>
      </c>
    </row>
    <row r="25" spans="1:6" ht="28.5" customHeight="1" x14ac:dyDescent="0.25">
      <c r="A25" s="172" t="s">
        <v>391</v>
      </c>
      <c r="B25" s="170">
        <f>IFERROR(INDEX('Annex 1 LV, HV &amp; UMS charges_G'!$B$14:$B$32,MATCH($A25,'Annex 1 LV, HV &amp; UMS charges_G'!$A$14:$A$297,0)),INDEX('Annex 4 LDNO charges_G'!$B$14:$B$118,MATCH($A25,'Annex 4 LDNO charges_G'!$A$14:$A$118,0)))</f>
        <v>0</v>
      </c>
      <c r="C25" s="171" t="str">
        <f>IFERROR(INDEX('Annex 1 LV, HV &amp; UMS charges_G'!$C$14:$C$32,MATCH($A25,'Annex 1 LV, HV &amp; UMS charges_G'!$A$14:$A$297,0)),INDEX('Annex 4 LDNO charges_G'!$C$14:$C$118,MATCH($A25,'Annex 4 LDNO charges_G'!$A$14:$A$118,0)))</f>
        <v>0, 1, 2 or 5-8</v>
      </c>
      <c r="D25" s="250">
        <v>0.01</v>
      </c>
      <c r="E25" s="250">
        <v>0</v>
      </c>
      <c r="F25" s="250">
        <v>0.13</v>
      </c>
    </row>
    <row r="26" spans="1:6" ht="28.5" customHeight="1" x14ac:dyDescent="0.25">
      <c r="A26" s="172" t="s">
        <v>393</v>
      </c>
      <c r="B26" s="170">
        <f>IFERROR(INDEX('Annex 1 LV, HV &amp; UMS charges_G'!$B$14:$B$32,MATCH($A26,'Annex 1 LV, HV &amp; UMS charges_G'!$A$14:$A$297,0)),INDEX('Annex 4 LDNO charges_G'!$B$14:$B$118,MATCH($A26,'Annex 4 LDNO charges_G'!$A$14:$A$118,0)))</f>
        <v>0</v>
      </c>
      <c r="C26" s="171" t="str">
        <f>IFERROR(INDEX('Annex 1 LV, HV &amp; UMS charges_G'!$C$14:$C$32,MATCH($A26,'Annex 1 LV, HV &amp; UMS charges_G'!$A$14:$A$297,0)),INDEX('Annex 4 LDNO charges_G'!$C$14:$C$118,MATCH($A26,'Annex 4 LDNO charges_G'!$A$14:$A$118,0)))</f>
        <v>0, 3, 4 or 5-8</v>
      </c>
      <c r="D26" s="46"/>
      <c r="E26" s="46"/>
      <c r="F26" s="250">
        <v>0.13</v>
      </c>
    </row>
    <row r="27" spans="1:6" ht="28.5" customHeight="1" x14ac:dyDescent="0.25">
      <c r="A27" s="172" t="s">
        <v>395</v>
      </c>
      <c r="B27" s="170">
        <f>IFERROR(INDEX('Annex 1 LV, HV &amp; UMS charges_G'!$B$14:$B$32,MATCH($A27,'Annex 1 LV, HV &amp; UMS charges_G'!$A$14:$A$297,0)),INDEX('Annex 4 LDNO charges_G'!$B$14:$B$118,MATCH($A27,'Annex 4 LDNO charges_G'!$A$14:$A$118,0)))</f>
        <v>0</v>
      </c>
      <c r="C27" s="171">
        <f>IFERROR(INDEX('Annex 1 LV, HV &amp; UMS charges_G'!$C$14:$C$32,MATCH($A27,'Annex 1 LV, HV &amp; UMS charges_G'!$A$14:$A$297,0)),INDEX('Annex 4 LDNO charges_G'!$C$14:$C$118,MATCH($A27,'Annex 4 LDNO charges_G'!$A$14:$A$118,0)))</f>
        <v>0</v>
      </c>
      <c r="D27" s="46"/>
      <c r="E27" s="46"/>
      <c r="F27" s="250">
        <v>0.13</v>
      </c>
    </row>
    <row r="28" spans="1:6" ht="28.5" customHeight="1" x14ac:dyDescent="0.25">
      <c r="A28" s="172" t="s">
        <v>396</v>
      </c>
      <c r="B28" s="170">
        <f>IFERROR(INDEX('Annex 1 LV, HV &amp; UMS charges_G'!$B$14:$B$32,MATCH($A28,'Annex 1 LV, HV &amp; UMS charges_G'!$A$14:$A$297,0)),INDEX('Annex 4 LDNO charges_G'!$B$14:$B$118,MATCH($A28,'Annex 4 LDNO charges_G'!$A$14:$A$118,0)))</f>
        <v>0</v>
      </c>
      <c r="C28" s="171">
        <f>IFERROR(INDEX('Annex 1 LV, HV &amp; UMS charges_G'!$C$14:$C$32,MATCH($A28,'Annex 1 LV, HV &amp; UMS charges_G'!$A$14:$A$297,0)),INDEX('Annex 4 LDNO charges_G'!$C$14:$C$118,MATCH($A28,'Annex 4 LDNO charges_G'!$A$14:$A$118,0)))</f>
        <v>0</v>
      </c>
      <c r="D28" s="46"/>
      <c r="E28" s="46"/>
      <c r="F28" s="250">
        <v>0.13</v>
      </c>
    </row>
    <row r="29" spans="1:6" ht="28.5" customHeight="1" x14ac:dyDescent="0.25">
      <c r="A29" s="172" t="s">
        <v>397</v>
      </c>
      <c r="B29" s="170">
        <f>IFERROR(INDEX('Annex 1 LV, HV &amp; UMS charges_G'!$B$14:$B$32,MATCH($A29,'Annex 1 LV, HV &amp; UMS charges_G'!$A$14:$A$297,0)),INDEX('Annex 4 LDNO charges_G'!$B$14:$B$118,MATCH($A29,'Annex 4 LDNO charges_G'!$A$14:$A$118,0)))</f>
        <v>0</v>
      </c>
      <c r="C29" s="171">
        <f>IFERROR(INDEX('Annex 1 LV, HV &amp; UMS charges_G'!$C$14:$C$32,MATCH($A29,'Annex 1 LV, HV &amp; UMS charges_G'!$A$14:$A$297,0)),INDEX('Annex 4 LDNO charges_G'!$C$14:$C$118,MATCH($A29,'Annex 4 LDNO charges_G'!$A$14:$A$118,0)))</f>
        <v>0</v>
      </c>
      <c r="D29" s="46"/>
      <c r="E29" s="46"/>
      <c r="F29" s="250">
        <v>0.13</v>
      </c>
    </row>
    <row r="30" spans="1:6" ht="28.5" customHeight="1" x14ac:dyDescent="0.25">
      <c r="A30" s="172" t="s">
        <v>398</v>
      </c>
      <c r="B30" s="170">
        <f>IFERROR(INDEX('Annex 1 LV, HV &amp; UMS charges_G'!$B$14:$B$32,MATCH($A30,'Annex 1 LV, HV &amp; UMS charges_G'!$A$14:$A$297,0)),INDEX('Annex 4 LDNO charges_G'!$B$14:$B$118,MATCH($A30,'Annex 4 LDNO charges_G'!$A$14:$A$118,0)))</f>
        <v>0</v>
      </c>
      <c r="C30" s="171">
        <f>IFERROR(INDEX('Annex 1 LV, HV &amp; UMS charges_G'!$C$14:$C$32,MATCH($A30,'Annex 1 LV, HV &amp; UMS charges_G'!$A$14:$A$297,0)),INDEX('Annex 4 LDNO charges_G'!$C$14:$C$118,MATCH($A30,'Annex 4 LDNO charges_G'!$A$14:$A$118,0)))</f>
        <v>0</v>
      </c>
      <c r="D30" s="46"/>
      <c r="E30" s="46"/>
      <c r="F30" s="250">
        <v>0.13</v>
      </c>
    </row>
    <row r="31" spans="1:6" ht="27.75" customHeight="1" x14ac:dyDescent="0.25">
      <c r="A31" s="172" t="s">
        <v>399</v>
      </c>
      <c r="B31" s="170">
        <f>IFERROR(INDEX('Annex 1 LV, HV &amp; UMS charges_G'!$B$14:$B$32,MATCH($A31,'Annex 1 LV, HV &amp; UMS charges_G'!$A$14:$A$297,0)),INDEX('Annex 4 LDNO charges_G'!$B$14:$B$118,MATCH($A31,'Annex 4 LDNO charges_G'!$A$14:$A$118,0)))</f>
        <v>0</v>
      </c>
      <c r="C31" s="171">
        <f>IFERROR(INDEX('Annex 1 LV, HV &amp; UMS charges_G'!$C$14:$C$32,MATCH($A31,'Annex 1 LV, HV &amp; UMS charges_G'!$A$14:$A$297,0)),INDEX('Annex 4 LDNO charges_G'!$C$14:$C$118,MATCH($A31,'Annex 4 LDNO charges_G'!$A$14:$A$118,0)))</f>
        <v>0</v>
      </c>
      <c r="D31" s="46"/>
      <c r="E31" s="46"/>
      <c r="F31" s="250">
        <v>0.13</v>
      </c>
    </row>
    <row r="32" spans="1:6" ht="27.75" customHeight="1" x14ac:dyDescent="0.25">
      <c r="A32" s="172" t="s">
        <v>400</v>
      </c>
      <c r="B32" s="170">
        <f>IFERROR(INDEX('Annex 1 LV, HV &amp; UMS charges_G'!$B$14:$B$32,MATCH($A32,'Annex 1 LV, HV &amp; UMS charges_G'!$A$14:$A$297,0)),INDEX('Annex 4 LDNO charges_G'!$B$14:$B$118,MATCH($A32,'Annex 4 LDNO charges_G'!$A$14:$A$118,0)))</f>
        <v>0</v>
      </c>
      <c r="C32" s="171">
        <f>IFERROR(INDEX('Annex 1 LV, HV &amp; UMS charges_G'!$C$14:$C$32,MATCH($A32,'Annex 1 LV, HV &amp; UMS charges_G'!$A$14:$A$297,0)),INDEX('Annex 4 LDNO charges_G'!$C$14:$C$118,MATCH($A32,'Annex 4 LDNO charges_G'!$A$14:$A$118,0)))</f>
        <v>0</v>
      </c>
      <c r="D32" s="46"/>
      <c r="E32" s="46"/>
      <c r="F32" s="250">
        <v>0.13</v>
      </c>
    </row>
    <row r="33" spans="1:6" ht="27.75" customHeight="1" x14ac:dyDescent="0.25">
      <c r="A33" s="172" t="s">
        <v>407</v>
      </c>
      <c r="B33" s="170">
        <f>IFERROR(INDEX('Annex 1 LV, HV &amp; UMS charges_G'!$B$14:$B$32,MATCH($A33,'Annex 1 LV, HV &amp; UMS charges_G'!$A$14:$A$297,0)),INDEX('Annex 4 LDNO charges_G'!$B$14:$B$118,MATCH($A33,'Annex 4 LDNO charges_G'!$A$14:$A$118,0)))</f>
        <v>0</v>
      </c>
      <c r="C33" s="171" t="str">
        <f>IFERROR(INDEX('Annex 1 LV, HV &amp; UMS charges_G'!$C$14:$C$32,MATCH($A33,'Annex 1 LV, HV &amp; UMS charges_G'!$A$14:$A$297,0)),INDEX('Annex 4 LDNO charges_G'!$C$14:$C$118,MATCH($A33,'Annex 4 LDNO charges_G'!$A$14:$A$118,0)))</f>
        <v>0, 1, 2 or 5-8</v>
      </c>
      <c r="D33" s="250">
        <v>0.01</v>
      </c>
      <c r="E33" s="250">
        <v>0</v>
      </c>
      <c r="F33" s="250">
        <v>0.13</v>
      </c>
    </row>
    <row r="34" spans="1:6" ht="27.75" customHeight="1" x14ac:dyDescent="0.25">
      <c r="A34" s="172" t="s">
        <v>409</v>
      </c>
      <c r="B34" s="170">
        <f>IFERROR(INDEX('Annex 1 LV, HV &amp; UMS charges_G'!$B$14:$B$32,MATCH($A34,'Annex 1 LV, HV &amp; UMS charges_G'!$A$14:$A$297,0)),INDEX('Annex 4 LDNO charges_G'!$B$14:$B$118,MATCH($A34,'Annex 4 LDNO charges_G'!$A$14:$A$118,0)))</f>
        <v>0</v>
      </c>
      <c r="C34" s="171" t="str">
        <f>IFERROR(INDEX('Annex 1 LV, HV &amp; UMS charges_G'!$C$14:$C$32,MATCH($A34,'Annex 1 LV, HV &amp; UMS charges_G'!$A$14:$A$297,0)),INDEX('Annex 4 LDNO charges_G'!$C$14:$C$118,MATCH($A34,'Annex 4 LDNO charges_G'!$A$14:$A$118,0)))</f>
        <v>0, 3, 4 or 5-8</v>
      </c>
      <c r="D34" s="46"/>
      <c r="E34" s="46"/>
      <c r="F34" s="250">
        <v>0.13</v>
      </c>
    </row>
    <row r="35" spans="1:6" ht="27.75" customHeight="1" x14ac:dyDescent="0.25">
      <c r="A35" s="172" t="s">
        <v>411</v>
      </c>
      <c r="B35" s="170">
        <f>IFERROR(INDEX('Annex 1 LV, HV &amp; UMS charges_G'!$B$14:$B$32,MATCH($A35,'Annex 1 LV, HV &amp; UMS charges_G'!$A$14:$A$297,0)),INDEX('Annex 4 LDNO charges_G'!$B$14:$B$118,MATCH($A35,'Annex 4 LDNO charges_G'!$A$14:$A$118,0)))</f>
        <v>0</v>
      </c>
      <c r="C35" s="171">
        <f>IFERROR(INDEX('Annex 1 LV, HV &amp; UMS charges_G'!$C$14:$C$32,MATCH($A35,'Annex 1 LV, HV &amp; UMS charges_G'!$A$14:$A$297,0)),INDEX('Annex 4 LDNO charges_G'!$C$14:$C$118,MATCH($A35,'Annex 4 LDNO charges_G'!$A$14:$A$118,0)))</f>
        <v>0</v>
      </c>
      <c r="D35" s="46"/>
      <c r="E35" s="46"/>
      <c r="F35" s="250">
        <v>0.13</v>
      </c>
    </row>
    <row r="36" spans="1:6" ht="27.75" customHeight="1" x14ac:dyDescent="0.25">
      <c r="A36" s="172" t="s">
        <v>412</v>
      </c>
      <c r="B36" s="170">
        <f>IFERROR(INDEX('Annex 1 LV, HV &amp; UMS charges_G'!$B$14:$B$32,MATCH($A36,'Annex 1 LV, HV &amp; UMS charges_G'!$A$14:$A$297,0)),INDEX('Annex 4 LDNO charges_G'!$B$14:$B$118,MATCH($A36,'Annex 4 LDNO charges_G'!$A$14:$A$118,0)))</f>
        <v>0</v>
      </c>
      <c r="C36" s="171">
        <f>IFERROR(INDEX('Annex 1 LV, HV &amp; UMS charges_G'!$C$14:$C$32,MATCH($A36,'Annex 1 LV, HV &amp; UMS charges_G'!$A$14:$A$297,0)),INDEX('Annex 4 LDNO charges_G'!$C$14:$C$118,MATCH($A36,'Annex 4 LDNO charges_G'!$A$14:$A$118,0)))</f>
        <v>0</v>
      </c>
      <c r="D36" s="46"/>
      <c r="E36" s="46"/>
      <c r="F36" s="250">
        <v>0.13</v>
      </c>
    </row>
    <row r="37" spans="1:6" ht="27.75" customHeight="1" x14ac:dyDescent="0.25">
      <c r="A37" s="172" t="s">
        <v>413</v>
      </c>
      <c r="B37" s="170">
        <f>IFERROR(INDEX('Annex 1 LV, HV &amp; UMS charges_G'!$B$14:$B$32,MATCH($A37,'Annex 1 LV, HV &amp; UMS charges_G'!$A$14:$A$297,0)),INDEX('Annex 4 LDNO charges_G'!$B$14:$B$118,MATCH($A37,'Annex 4 LDNO charges_G'!$A$14:$A$118,0)))</f>
        <v>0</v>
      </c>
      <c r="C37" s="171">
        <f>IFERROR(INDEX('Annex 1 LV, HV &amp; UMS charges_G'!$C$14:$C$32,MATCH($A37,'Annex 1 LV, HV &amp; UMS charges_G'!$A$14:$A$297,0)),INDEX('Annex 4 LDNO charges_G'!$C$14:$C$118,MATCH($A37,'Annex 4 LDNO charges_G'!$A$14:$A$118,0)))</f>
        <v>0</v>
      </c>
      <c r="D37" s="46"/>
      <c r="E37" s="46"/>
      <c r="F37" s="250">
        <v>0.13</v>
      </c>
    </row>
    <row r="38" spans="1:6" ht="27.75" customHeight="1" x14ac:dyDescent="0.25">
      <c r="A38" s="172" t="s">
        <v>414</v>
      </c>
      <c r="B38" s="170">
        <f>IFERROR(INDEX('Annex 1 LV, HV &amp; UMS charges_G'!$B$14:$B$32,MATCH($A38,'Annex 1 LV, HV &amp; UMS charges_G'!$A$14:$A$297,0)),INDEX('Annex 4 LDNO charges_G'!$B$14:$B$118,MATCH($A38,'Annex 4 LDNO charges_G'!$A$14:$A$118,0)))</f>
        <v>0</v>
      </c>
      <c r="C38" s="171">
        <f>IFERROR(INDEX('Annex 1 LV, HV &amp; UMS charges_G'!$C$14:$C$32,MATCH($A38,'Annex 1 LV, HV &amp; UMS charges_G'!$A$14:$A$297,0)),INDEX('Annex 4 LDNO charges_G'!$C$14:$C$118,MATCH($A38,'Annex 4 LDNO charges_G'!$A$14:$A$118,0)))</f>
        <v>0</v>
      </c>
      <c r="D38" s="46"/>
      <c r="E38" s="46"/>
      <c r="F38" s="250">
        <v>0.13</v>
      </c>
    </row>
    <row r="39" spans="1:6" ht="27.75" customHeight="1" x14ac:dyDescent="0.25">
      <c r="A39" s="172" t="s">
        <v>415</v>
      </c>
      <c r="B39" s="170">
        <f>IFERROR(INDEX('Annex 1 LV, HV &amp; UMS charges_G'!$B$14:$B$32,MATCH($A39,'Annex 1 LV, HV &amp; UMS charges_G'!$A$14:$A$297,0)),INDEX('Annex 4 LDNO charges_G'!$B$14:$B$118,MATCH($A39,'Annex 4 LDNO charges_G'!$A$14:$A$118,0)))</f>
        <v>0</v>
      </c>
      <c r="C39" s="171">
        <f>IFERROR(INDEX('Annex 1 LV, HV &amp; UMS charges_G'!$C$14:$C$32,MATCH($A39,'Annex 1 LV, HV &amp; UMS charges_G'!$A$14:$A$297,0)),INDEX('Annex 4 LDNO charges_G'!$C$14:$C$118,MATCH($A39,'Annex 4 LDNO charges_G'!$A$14:$A$118,0)))</f>
        <v>0</v>
      </c>
      <c r="D39" s="46"/>
      <c r="E39" s="46"/>
      <c r="F39" s="250">
        <v>0.13</v>
      </c>
    </row>
    <row r="40" spans="1:6" ht="27.75" customHeight="1" x14ac:dyDescent="0.25">
      <c r="A40" s="172" t="s">
        <v>416</v>
      </c>
      <c r="B40" s="170">
        <f>IFERROR(INDEX('Annex 1 LV, HV &amp; UMS charges_G'!$B$14:$B$32,MATCH($A40,'Annex 1 LV, HV &amp; UMS charges_G'!$A$14:$A$297,0)),INDEX('Annex 4 LDNO charges_G'!$B$14:$B$118,MATCH($A40,'Annex 4 LDNO charges_G'!$A$14:$A$118,0)))</f>
        <v>0</v>
      </c>
      <c r="C40" s="171">
        <f>IFERROR(INDEX('Annex 1 LV, HV &amp; UMS charges_G'!$C$14:$C$32,MATCH($A40,'Annex 1 LV, HV &amp; UMS charges_G'!$A$14:$A$297,0)),INDEX('Annex 4 LDNO charges_G'!$C$14:$C$118,MATCH($A40,'Annex 4 LDNO charges_G'!$A$14:$A$118,0)))</f>
        <v>0</v>
      </c>
      <c r="D40" s="46"/>
      <c r="E40" s="46"/>
      <c r="F40" s="250">
        <v>0.13</v>
      </c>
    </row>
    <row r="41" spans="1:6" ht="27.75" customHeight="1" x14ac:dyDescent="0.25">
      <c r="A41" s="172" t="s">
        <v>423</v>
      </c>
      <c r="B41" s="170">
        <f>IFERROR(INDEX('Annex 1 LV, HV &amp; UMS charges_G'!$B$14:$B$32,MATCH($A41,'Annex 1 LV, HV &amp; UMS charges_G'!$A$14:$A$297,0)),INDEX('Annex 4 LDNO charges_G'!$B$14:$B$118,MATCH($A41,'Annex 4 LDNO charges_G'!$A$14:$A$118,0)))</f>
        <v>0</v>
      </c>
      <c r="C41" s="171" t="str">
        <f>IFERROR(INDEX('Annex 1 LV, HV &amp; UMS charges_G'!$C$14:$C$32,MATCH($A41,'Annex 1 LV, HV &amp; UMS charges_G'!$A$14:$A$297,0)),INDEX('Annex 4 LDNO charges_G'!$C$14:$C$118,MATCH($A41,'Annex 4 LDNO charges_G'!$A$14:$A$118,0)))</f>
        <v>0, 1, 2 or 5-8</v>
      </c>
      <c r="D41" s="250">
        <v>0.01</v>
      </c>
      <c r="E41" s="250">
        <v>0</v>
      </c>
      <c r="F41" s="250">
        <v>0.13</v>
      </c>
    </row>
    <row r="42" spans="1:6" ht="27.75" customHeight="1" x14ac:dyDescent="0.25">
      <c r="A42" s="172" t="s">
        <v>425</v>
      </c>
      <c r="B42" s="170">
        <f>IFERROR(INDEX('Annex 1 LV, HV &amp; UMS charges_G'!$B$14:$B$32,MATCH($A42,'Annex 1 LV, HV &amp; UMS charges_G'!$A$14:$A$297,0)),INDEX('Annex 4 LDNO charges_G'!$B$14:$B$118,MATCH($A42,'Annex 4 LDNO charges_G'!$A$14:$A$118,0)))</f>
        <v>0</v>
      </c>
      <c r="C42" s="171" t="str">
        <f>IFERROR(INDEX('Annex 1 LV, HV &amp; UMS charges_G'!$C$14:$C$32,MATCH($A42,'Annex 1 LV, HV &amp; UMS charges_G'!$A$14:$A$297,0)),INDEX('Annex 4 LDNO charges_G'!$C$14:$C$118,MATCH($A42,'Annex 4 LDNO charges_G'!$A$14:$A$118,0)))</f>
        <v>0, 3, 4 or 5-8</v>
      </c>
      <c r="D42" s="46"/>
      <c r="E42" s="46"/>
      <c r="F42" s="250">
        <v>0.13</v>
      </c>
    </row>
    <row r="43" spans="1:6" ht="27.75" customHeight="1" x14ac:dyDescent="0.25">
      <c r="A43" s="172" t="s">
        <v>427</v>
      </c>
      <c r="B43" s="170">
        <f>IFERROR(INDEX('Annex 1 LV, HV &amp; UMS charges_G'!$B$14:$B$32,MATCH($A43,'Annex 1 LV, HV &amp; UMS charges_G'!$A$14:$A$297,0)),INDEX('Annex 4 LDNO charges_G'!$B$14:$B$118,MATCH($A43,'Annex 4 LDNO charges_G'!$A$14:$A$118,0)))</f>
        <v>0</v>
      </c>
      <c r="C43" s="171">
        <f>IFERROR(INDEX('Annex 1 LV, HV &amp; UMS charges_G'!$C$14:$C$32,MATCH($A43,'Annex 1 LV, HV &amp; UMS charges_G'!$A$14:$A$297,0)),INDEX('Annex 4 LDNO charges_G'!$C$14:$C$118,MATCH($A43,'Annex 4 LDNO charges_G'!$A$14:$A$118,0)))</f>
        <v>0</v>
      </c>
      <c r="D43" s="46"/>
      <c r="E43" s="46"/>
      <c r="F43" s="250">
        <v>0.13</v>
      </c>
    </row>
    <row r="44" spans="1:6" ht="27.75" customHeight="1" x14ac:dyDescent="0.25">
      <c r="A44" s="172" t="s">
        <v>428</v>
      </c>
      <c r="B44" s="170">
        <f>IFERROR(INDEX('Annex 1 LV, HV &amp; UMS charges_G'!$B$14:$B$32,MATCH($A44,'Annex 1 LV, HV &amp; UMS charges_G'!$A$14:$A$297,0)),INDEX('Annex 4 LDNO charges_G'!$B$14:$B$118,MATCH($A44,'Annex 4 LDNO charges_G'!$A$14:$A$118,0)))</f>
        <v>0</v>
      </c>
      <c r="C44" s="171">
        <f>IFERROR(INDEX('Annex 1 LV, HV &amp; UMS charges_G'!$C$14:$C$32,MATCH($A44,'Annex 1 LV, HV &amp; UMS charges_G'!$A$14:$A$297,0)),INDEX('Annex 4 LDNO charges_G'!$C$14:$C$118,MATCH($A44,'Annex 4 LDNO charges_G'!$A$14:$A$118,0)))</f>
        <v>0</v>
      </c>
      <c r="D44" s="46"/>
      <c r="E44" s="46"/>
      <c r="F44" s="250">
        <v>0.13</v>
      </c>
    </row>
    <row r="45" spans="1:6" ht="27.75" customHeight="1" x14ac:dyDescent="0.25">
      <c r="A45" s="172" t="s">
        <v>429</v>
      </c>
      <c r="B45" s="170">
        <f>IFERROR(INDEX('Annex 1 LV, HV &amp; UMS charges_G'!$B$14:$B$32,MATCH($A45,'Annex 1 LV, HV &amp; UMS charges_G'!$A$14:$A$297,0)),INDEX('Annex 4 LDNO charges_G'!$B$14:$B$118,MATCH($A45,'Annex 4 LDNO charges_G'!$A$14:$A$118,0)))</f>
        <v>0</v>
      </c>
      <c r="C45" s="171">
        <f>IFERROR(INDEX('Annex 1 LV, HV &amp; UMS charges_G'!$C$14:$C$32,MATCH($A45,'Annex 1 LV, HV &amp; UMS charges_G'!$A$14:$A$297,0)),INDEX('Annex 4 LDNO charges_G'!$C$14:$C$118,MATCH($A45,'Annex 4 LDNO charges_G'!$A$14:$A$118,0)))</f>
        <v>0</v>
      </c>
      <c r="D45" s="46"/>
      <c r="E45" s="46"/>
      <c r="F45" s="250">
        <v>0.13</v>
      </c>
    </row>
    <row r="46" spans="1:6" ht="27.75" customHeight="1" x14ac:dyDescent="0.25">
      <c r="A46" s="172" t="s">
        <v>430</v>
      </c>
      <c r="B46" s="170">
        <f>IFERROR(INDEX('Annex 1 LV, HV &amp; UMS charges_G'!$B$14:$B$32,MATCH($A46,'Annex 1 LV, HV &amp; UMS charges_G'!$A$14:$A$297,0)),INDEX('Annex 4 LDNO charges_G'!$B$14:$B$118,MATCH($A46,'Annex 4 LDNO charges_G'!$A$14:$A$118,0)))</f>
        <v>0</v>
      </c>
      <c r="C46" s="171">
        <f>IFERROR(INDEX('Annex 1 LV, HV &amp; UMS charges_G'!$C$14:$C$32,MATCH($A46,'Annex 1 LV, HV &amp; UMS charges_G'!$A$14:$A$297,0)),INDEX('Annex 4 LDNO charges_G'!$C$14:$C$118,MATCH($A46,'Annex 4 LDNO charges_G'!$A$14:$A$118,0)))</f>
        <v>0</v>
      </c>
      <c r="D46" s="46"/>
      <c r="E46" s="46"/>
      <c r="F46" s="250">
        <v>0.13</v>
      </c>
    </row>
    <row r="47" spans="1:6" ht="27.75" customHeight="1" x14ac:dyDescent="0.25">
      <c r="A47" s="172" t="s">
        <v>431</v>
      </c>
      <c r="B47" s="170">
        <f>IFERROR(INDEX('Annex 1 LV, HV &amp; UMS charges_G'!$B$14:$B$32,MATCH($A47,'Annex 1 LV, HV &amp; UMS charges_G'!$A$14:$A$297,0)),INDEX('Annex 4 LDNO charges_G'!$B$14:$B$118,MATCH($A47,'Annex 4 LDNO charges_G'!$A$14:$A$118,0)))</f>
        <v>0</v>
      </c>
      <c r="C47" s="171">
        <f>IFERROR(INDEX('Annex 1 LV, HV &amp; UMS charges_G'!$C$14:$C$32,MATCH($A47,'Annex 1 LV, HV &amp; UMS charges_G'!$A$14:$A$297,0)),INDEX('Annex 4 LDNO charges_G'!$C$14:$C$118,MATCH($A47,'Annex 4 LDNO charges_G'!$A$14:$A$118,0)))</f>
        <v>0</v>
      </c>
      <c r="D47" s="46"/>
      <c r="E47" s="46"/>
      <c r="F47" s="250">
        <v>0.13</v>
      </c>
    </row>
    <row r="48" spans="1:6" ht="27.75" customHeight="1" x14ac:dyDescent="0.25">
      <c r="A48" s="172" t="s">
        <v>432</v>
      </c>
      <c r="B48" s="170">
        <f>IFERROR(INDEX('Annex 1 LV, HV &amp; UMS charges_G'!$B$14:$B$32,MATCH($A48,'Annex 1 LV, HV &amp; UMS charges_G'!$A$14:$A$297,0)),INDEX('Annex 4 LDNO charges_G'!$B$14:$B$118,MATCH($A48,'Annex 4 LDNO charges_G'!$A$14:$A$118,0)))</f>
        <v>0</v>
      </c>
      <c r="C48" s="171">
        <f>IFERROR(INDEX('Annex 1 LV, HV &amp; UMS charges_G'!$C$14:$C$32,MATCH($A48,'Annex 1 LV, HV &amp; UMS charges_G'!$A$14:$A$297,0)),INDEX('Annex 4 LDNO charges_G'!$C$14:$C$118,MATCH($A48,'Annex 4 LDNO charges_G'!$A$14:$A$118,0)))</f>
        <v>0</v>
      </c>
      <c r="D48" s="46"/>
      <c r="E48" s="46"/>
      <c r="F48" s="250">
        <v>0.13</v>
      </c>
    </row>
    <row r="49" spans="1:6" ht="27.75" customHeight="1" x14ac:dyDescent="0.25">
      <c r="A49" s="172" t="s">
        <v>439</v>
      </c>
      <c r="B49" s="170">
        <f>IFERROR(INDEX('Annex 1 LV, HV &amp; UMS charges_G'!$B$14:$B$32,MATCH($A49,'Annex 1 LV, HV &amp; UMS charges_G'!$A$14:$A$297,0)),INDEX('Annex 4 LDNO charges_G'!$B$14:$B$118,MATCH($A49,'Annex 4 LDNO charges_G'!$A$14:$A$118,0)))</f>
        <v>0</v>
      </c>
      <c r="C49" s="171" t="str">
        <f>IFERROR(INDEX('Annex 1 LV, HV &amp; UMS charges_G'!$C$14:$C$32,MATCH($A49,'Annex 1 LV, HV &amp; UMS charges_G'!$A$14:$A$297,0)),INDEX('Annex 4 LDNO charges_G'!$C$14:$C$118,MATCH($A49,'Annex 4 LDNO charges_G'!$A$14:$A$118,0)))</f>
        <v>0, 1, 2 or 5-8</v>
      </c>
      <c r="D49" s="250">
        <v>0.01</v>
      </c>
      <c r="E49" s="250">
        <v>0</v>
      </c>
      <c r="F49" s="250">
        <v>0.13</v>
      </c>
    </row>
    <row r="50" spans="1:6" ht="27.75" customHeight="1" x14ac:dyDescent="0.25">
      <c r="A50" s="172" t="s">
        <v>441</v>
      </c>
      <c r="B50" s="170">
        <f>IFERROR(INDEX('Annex 1 LV, HV &amp; UMS charges_G'!$B$14:$B$32,MATCH($A50,'Annex 1 LV, HV &amp; UMS charges_G'!$A$14:$A$297,0)),INDEX('Annex 4 LDNO charges_G'!$B$14:$B$118,MATCH($A50,'Annex 4 LDNO charges_G'!$A$14:$A$118,0)))</f>
        <v>0</v>
      </c>
      <c r="C50" s="171" t="str">
        <f>IFERROR(INDEX('Annex 1 LV, HV &amp; UMS charges_G'!$C$14:$C$32,MATCH($A50,'Annex 1 LV, HV &amp; UMS charges_G'!$A$14:$A$297,0)),INDEX('Annex 4 LDNO charges_G'!$C$14:$C$118,MATCH($A50,'Annex 4 LDNO charges_G'!$A$14:$A$118,0)))</f>
        <v>0, 3, 4 or 5-8</v>
      </c>
      <c r="D50" s="46"/>
      <c r="E50" s="46"/>
      <c r="F50" s="250">
        <v>0.13</v>
      </c>
    </row>
    <row r="51" spans="1:6" ht="27.75" customHeight="1" x14ac:dyDescent="0.25">
      <c r="A51" s="172" t="s">
        <v>443</v>
      </c>
      <c r="B51" s="170">
        <f>IFERROR(INDEX('Annex 1 LV, HV &amp; UMS charges_G'!$B$14:$B$32,MATCH($A51,'Annex 1 LV, HV &amp; UMS charges_G'!$A$14:$A$297,0)),INDEX('Annex 4 LDNO charges_G'!$B$14:$B$118,MATCH($A51,'Annex 4 LDNO charges_G'!$A$14:$A$118,0)))</f>
        <v>0</v>
      </c>
      <c r="C51" s="171">
        <f>IFERROR(INDEX('Annex 1 LV, HV &amp; UMS charges_G'!$C$14:$C$32,MATCH($A51,'Annex 1 LV, HV &amp; UMS charges_G'!$A$14:$A$297,0)),INDEX('Annex 4 LDNO charges_G'!$C$14:$C$118,MATCH($A51,'Annex 4 LDNO charges_G'!$A$14:$A$118,0)))</f>
        <v>0</v>
      </c>
      <c r="D51" s="46"/>
      <c r="E51" s="46"/>
      <c r="F51" s="250">
        <v>0.13</v>
      </c>
    </row>
    <row r="52" spans="1:6" ht="27.75" customHeight="1" x14ac:dyDescent="0.25">
      <c r="A52" s="172" t="s">
        <v>444</v>
      </c>
      <c r="B52" s="170">
        <f>IFERROR(INDEX('Annex 1 LV, HV &amp; UMS charges_G'!$B$14:$B$32,MATCH($A52,'Annex 1 LV, HV &amp; UMS charges_G'!$A$14:$A$297,0)),INDEX('Annex 4 LDNO charges_G'!$B$14:$B$118,MATCH($A52,'Annex 4 LDNO charges_G'!$A$14:$A$118,0)))</f>
        <v>0</v>
      </c>
      <c r="C52" s="171">
        <f>IFERROR(INDEX('Annex 1 LV, HV &amp; UMS charges_G'!$C$14:$C$32,MATCH($A52,'Annex 1 LV, HV &amp; UMS charges_G'!$A$14:$A$297,0)),INDEX('Annex 4 LDNO charges_G'!$C$14:$C$118,MATCH($A52,'Annex 4 LDNO charges_G'!$A$14:$A$118,0)))</f>
        <v>0</v>
      </c>
      <c r="D52" s="46"/>
      <c r="E52" s="46"/>
      <c r="F52" s="250">
        <v>0.13</v>
      </c>
    </row>
    <row r="53" spans="1:6" ht="27.75" customHeight="1" x14ac:dyDescent="0.25">
      <c r="A53" s="172" t="s">
        <v>445</v>
      </c>
      <c r="B53" s="170">
        <f>IFERROR(INDEX('Annex 1 LV, HV &amp; UMS charges_G'!$B$14:$B$32,MATCH($A53,'Annex 1 LV, HV &amp; UMS charges_G'!$A$14:$A$297,0)),INDEX('Annex 4 LDNO charges_G'!$B$14:$B$118,MATCH($A53,'Annex 4 LDNO charges_G'!$A$14:$A$118,0)))</f>
        <v>0</v>
      </c>
      <c r="C53" s="171">
        <f>IFERROR(INDEX('Annex 1 LV, HV &amp; UMS charges_G'!$C$14:$C$32,MATCH($A53,'Annex 1 LV, HV &amp; UMS charges_G'!$A$14:$A$297,0)),INDEX('Annex 4 LDNO charges_G'!$C$14:$C$118,MATCH($A53,'Annex 4 LDNO charges_G'!$A$14:$A$118,0)))</f>
        <v>0</v>
      </c>
      <c r="D53" s="46"/>
      <c r="E53" s="46"/>
      <c r="F53" s="250">
        <v>0.13</v>
      </c>
    </row>
    <row r="54" spans="1:6" ht="27.75" customHeight="1" x14ac:dyDescent="0.25">
      <c r="A54" s="172" t="s">
        <v>446</v>
      </c>
      <c r="B54" s="170">
        <f>IFERROR(INDEX('Annex 1 LV, HV &amp; UMS charges_G'!$B$14:$B$32,MATCH($A54,'Annex 1 LV, HV &amp; UMS charges_G'!$A$14:$A$297,0)),INDEX('Annex 4 LDNO charges_G'!$B$14:$B$118,MATCH($A54,'Annex 4 LDNO charges_G'!$A$14:$A$118,0)))</f>
        <v>0</v>
      </c>
      <c r="C54" s="171">
        <f>IFERROR(INDEX('Annex 1 LV, HV &amp; UMS charges_G'!$C$14:$C$32,MATCH($A54,'Annex 1 LV, HV &amp; UMS charges_G'!$A$14:$A$297,0)),INDEX('Annex 4 LDNO charges_G'!$C$14:$C$118,MATCH($A54,'Annex 4 LDNO charges_G'!$A$14:$A$118,0)))</f>
        <v>0</v>
      </c>
      <c r="D54" s="46"/>
      <c r="E54" s="46"/>
      <c r="F54" s="250">
        <v>0.13</v>
      </c>
    </row>
    <row r="55" spans="1:6" ht="27.75" customHeight="1" x14ac:dyDescent="0.25">
      <c r="A55" s="172" t="s">
        <v>447</v>
      </c>
      <c r="B55" s="170">
        <f>IFERROR(INDEX('Annex 1 LV, HV &amp; UMS charges_G'!$B$14:$B$32,MATCH($A55,'Annex 1 LV, HV &amp; UMS charges_G'!$A$14:$A$297,0)),INDEX('Annex 4 LDNO charges_G'!$B$14:$B$118,MATCH($A55,'Annex 4 LDNO charges_G'!$A$14:$A$118,0)))</f>
        <v>0</v>
      </c>
      <c r="C55" s="171">
        <f>IFERROR(INDEX('Annex 1 LV, HV &amp; UMS charges_G'!$C$14:$C$32,MATCH($A55,'Annex 1 LV, HV &amp; UMS charges_G'!$A$14:$A$297,0)),INDEX('Annex 4 LDNO charges_G'!$C$14:$C$118,MATCH($A55,'Annex 4 LDNO charges_G'!$A$14:$A$118,0)))</f>
        <v>0</v>
      </c>
      <c r="D55" s="46"/>
      <c r="E55" s="46"/>
      <c r="F55" s="250">
        <v>0.13</v>
      </c>
    </row>
    <row r="56" spans="1:6" ht="27.75" customHeight="1" x14ac:dyDescent="0.25">
      <c r="A56" s="172" t="s">
        <v>448</v>
      </c>
      <c r="B56" s="170">
        <f>IFERROR(INDEX('Annex 1 LV, HV &amp; UMS charges_G'!$B$14:$B$32,MATCH($A56,'Annex 1 LV, HV &amp; UMS charges_G'!$A$14:$A$297,0)),INDEX('Annex 4 LDNO charges_G'!$B$14:$B$118,MATCH($A56,'Annex 4 LDNO charges_G'!$A$14:$A$118,0)))</f>
        <v>0</v>
      </c>
      <c r="C56" s="171">
        <f>IFERROR(INDEX('Annex 1 LV, HV &amp; UMS charges_G'!$C$14:$C$32,MATCH($A56,'Annex 1 LV, HV &amp; UMS charges_G'!$A$14:$A$297,0)),INDEX('Annex 4 LDNO charges_G'!$C$14:$C$118,MATCH($A56,'Annex 4 LDNO charges_G'!$A$14:$A$118,0)))</f>
        <v>0</v>
      </c>
      <c r="D56" s="46"/>
      <c r="E56" s="46"/>
      <c r="F56" s="250">
        <v>0.13</v>
      </c>
    </row>
    <row r="57" spans="1:6" ht="27.75" customHeight="1" x14ac:dyDescent="0.25">
      <c r="A57" s="172" t="s">
        <v>455</v>
      </c>
      <c r="B57" s="170">
        <f>IFERROR(INDEX('Annex 1 LV, HV &amp; UMS charges_G'!$B$14:$B$32,MATCH($A57,'Annex 1 LV, HV &amp; UMS charges_G'!$A$14:$A$297,0)),INDEX('Annex 4 LDNO charges_G'!$B$14:$B$118,MATCH($A57,'Annex 4 LDNO charges_G'!$A$14:$A$118,0)))</f>
        <v>0</v>
      </c>
      <c r="C57" s="171" t="str">
        <f>IFERROR(INDEX('Annex 1 LV, HV &amp; UMS charges_G'!$C$14:$C$32,MATCH($A57,'Annex 1 LV, HV &amp; UMS charges_G'!$A$14:$A$297,0)),INDEX('Annex 4 LDNO charges_G'!$C$14:$C$118,MATCH($A57,'Annex 4 LDNO charges_G'!$A$14:$A$118,0)))</f>
        <v>0, 1, 2 or 5-8</v>
      </c>
      <c r="D57" s="250">
        <v>0.01</v>
      </c>
      <c r="E57" s="250">
        <v>0</v>
      </c>
      <c r="F57" s="250">
        <v>0.13</v>
      </c>
    </row>
    <row r="58" spans="1:6" ht="27.75" customHeight="1" x14ac:dyDescent="0.25">
      <c r="A58" s="172" t="s">
        <v>457</v>
      </c>
      <c r="B58" s="170">
        <f>IFERROR(INDEX('Annex 1 LV, HV &amp; UMS charges_G'!$B$14:$B$32,MATCH($A58,'Annex 1 LV, HV &amp; UMS charges_G'!$A$14:$A$297,0)),INDEX('Annex 4 LDNO charges_G'!$B$14:$B$118,MATCH($A58,'Annex 4 LDNO charges_G'!$A$14:$A$118,0)))</f>
        <v>0</v>
      </c>
      <c r="C58" s="171" t="str">
        <f>IFERROR(INDEX('Annex 1 LV, HV &amp; UMS charges_G'!$C$14:$C$32,MATCH($A58,'Annex 1 LV, HV &amp; UMS charges_G'!$A$14:$A$297,0)),INDEX('Annex 4 LDNO charges_G'!$C$14:$C$118,MATCH($A58,'Annex 4 LDNO charges_G'!$A$14:$A$118,0)))</f>
        <v>0, 3, 4 or 5-8</v>
      </c>
      <c r="D58" s="46"/>
      <c r="E58" s="46"/>
      <c r="F58" s="250">
        <v>0.13</v>
      </c>
    </row>
    <row r="59" spans="1:6" ht="27.75" customHeight="1" x14ac:dyDescent="0.25">
      <c r="A59" s="172" t="s">
        <v>459</v>
      </c>
      <c r="B59" s="170">
        <f>IFERROR(INDEX('Annex 1 LV, HV &amp; UMS charges_G'!$B$14:$B$32,MATCH($A59,'Annex 1 LV, HV &amp; UMS charges_G'!$A$14:$A$297,0)),INDEX('Annex 4 LDNO charges_G'!$B$14:$B$118,MATCH($A59,'Annex 4 LDNO charges_G'!$A$14:$A$118,0)))</f>
        <v>0</v>
      </c>
      <c r="C59" s="171">
        <f>IFERROR(INDEX('Annex 1 LV, HV &amp; UMS charges_G'!$C$14:$C$32,MATCH($A59,'Annex 1 LV, HV &amp; UMS charges_G'!$A$14:$A$297,0)),INDEX('Annex 4 LDNO charges_G'!$C$14:$C$118,MATCH($A59,'Annex 4 LDNO charges_G'!$A$14:$A$118,0)))</f>
        <v>0</v>
      </c>
      <c r="D59" s="46"/>
      <c r="E59" s="46"/>
      <c r="F59" s="250">
        <v>0.13</v>
      </c>
    </row>
    <row r="60" spans="1:6" ht="27.75" customHeight="1" x14ac:dyDescent="0.25">
      <c r="A60" s="172" t="s">
        <v>460</v>
      </c>
      <c r="B60" s="170">
        <f>IFERROR(INDEX('Annex 1 LV, HV &amp; UMS charges_G'!$B$14:$B$32,MATCH($A60,'Annex 1 LV, HV &amp; UMS charges_G'!$A$14:$A$297,0)),INDEX('Annex 4 LDNO charges_G'!$B$14:$B$118,MATCH($A60,'Annex 4 LDNO charges_G'!$A$14:$A$118,0)))</f>
        <v>0</v>
      </c>
      <c r="C60" s="171">
        <f>IFERROR(INDEX('Annex 1 LV, HV &amp; UMS charges_G'!$C$14:$C$32,MATCH($A60,'Annex 1 LV, HV &amp; UMS charges_G'!$A$14:$A$297,0)),INDEX('Annex 4 LDNO charges_G'!$C$14:$C$118,MATCH($A60,'Annex 4 LDNO charges_G'!$A$14:$A$118,0)))</f>
        <v>0</v>
      </c>
      <c r="D60" s="46"/>
      <c r="E60" s="46"/>
      <c r="F60" s="250">
        <v>0.13</v>
      </c>
    </row>
    <row r="61" spans="1:6" ht="27.75" customHeight="1" x14ac:dyDescent="0.25">
      <c r="A61" s="172" t="s">
        <v>461</v>
      </c>
      <c r="B61" s="170">
        <f>IFERROR(INDEX('Annex 1 LV, HV &amp; UMS charges_G'!$B$14:$B$32,MATCH($A61,'Annex 1 LV, HV &amp; UMS charges_G'!$A$14:$A$297,0)),INDEX('Annex 4 LDNO charges_G'!$B$14:$B$118,MATCH($A61,'Annex 4 LDNO charges_G'!$A$14:$A$118,0)))</f>
        <v>0</v>
      </c>
      <c r="C61" s="171">
        <f>IFERROR(INDEX('Annex 1 LV, HV &amp; UMS charges_G'!$C$14:$C$32,MATCH($A61,'Annex 1 LV, HV &amp; UMS charges_G'!$A$14:$A$297,0)),INDEX('Annex 4 LDNO charges_G'!$C$14:$C$118,MATCH($A61,'Annex 4 LDNO charges_G'!$A$14:$A$118,0)))</f>
        <v>0</v>
      </c>
      <c r="D61" s="46"/>
      <c r="E61" s="46"/>
      <c r="F61" s="250">
        <v>0.13</v>
      </c>
    </row>
    <row r="62" spans="1:6" ht="27.75" customHeight="1" x14ac:dyDescent="0.25">
      <c r="A62" s="172" t="s">
        <v>462</v>
      </c>
      <c r="B62" s="170">
        <f>IFERROR(INDEX('Annex 1 LV, HV &amp; UMS charges_G'!$B$14:$B$32,MATCH($A62,'Annex 1 LV, HV &amp; UMS charges_G'!$A$14:$A$297,0)),INDEX('Annex 4 LDNO charges_G'!$B$14:$B$118,MATCH($A62,'Annex 4 LDNO charges_G'!$A$14:$A$118,0)))</f>
        <v>0</v>
      </c>
      <c r="C62" s="171">
        <f>IFERROR(INDEX('Annex 1 LV, HV &amp; UMS charges_G'!$C$14:$C$32,MATCH($A62,'Annex 1 LV, HV &amp; UMS charges_G'!$A$14:$A$297,0)),INDEX('Annex 4 LDNO charges_G'!$C$14:$C$118,MATCH($A62,'Annex 4 LDNO charges_G'!$A$14:$A$118,0)))</f>
        <v>0</v>
      </c>
      <c r="D62" s="46"/>
      <c r="E62" s="46"/>
      <c r="F62" s="250">
        <v>0.13</v>
      </c>
    </row>
    <row r="63" spans="1:6" ht="27.75" customHeight="1" x14ac:dyDescent="0.25">
      <c r="A63" s="172" t="s">
        <v>463</v>
      </c>
      <c r="B63" s="170">
        <f>IFERROR(INDEX('Annex 1 LV, HV &amp; UMS charges_G'!$B$14:$B$32,MATCH($A63,'Annex 1 LV, HV &amp; UMS charges_G'!$A$14:$A$297,0)),INDEX('Annex 4 LDNO charges_G'!$B$14:$B$118,MATCH($A63,'Annex 4 LDNO charges_G'!$A$14:$A$118,0)))</f>
        <v>0</v>
      </c>
      <c r="C63" s="171">
        <f>IFERROR(INDEX('Annex 1 LV, HV &amp; UMS charges_G'!$C$14:$C$32,MATCH($A63,'Annex 1 LV, HV &amp; UMS charges_G'!$A$14:$A$297,0)),INDEX('Annex 4 LDNO charges_G'!$C$14:$C$118,MATCH($A63,'Annex 4 LDNO charges_G'!$A$14:$A$118,0)))</f>
        <v>0</v>
      </c>
      <c r="D63" s="46"/>
      <c r="E63" s="46"/>
      <c r="F63" s="250">
        <v>0.13</v>
      </c>
    </row>
    <row r="64" spans="1:6" ht="27.75" customHeight="1" x14ac:dyDescent="0.25">
      <c r="A64" s="172" t="s">
        <v>464</v>
      </c>
      <c r="B64" s="170">
        <f>IFERROR(INDEX('Annex 1 LV, HV &amp; UMS charges_G'!$B$14:$B$32,MATCH($A64,'Annex 1 LV, HV &amp; UMS charges_G'!$A$14:$A$297,0)),INDEX('Annex 4 LDNO charges_G'!$B$14:$B$118,MATCH($A64,'Annex 4 LDNO charges_G'!$A$14:$A$118,0)))</f>
        <v>0</v>
      </c>
      <c r="C64" s="171">
        <f>IFERROR(INDEX('Annex 1 LV, HV &amp; UMS charges_G'!$C$14:$C$32,MATCH($A64,'Annex 1 LV, HV &amp; UMS charges_G'!$A$14:$A$297,0)),INDEX('Annex 4 LDNO charges_G'!$C$14:$C$118,MATCH($A64,'Annex 4 LDNO charges_G'!$A$14:$A$118,0)))</f>
        <v>0</v>
      </c>
      <c r="D64" s="46"/>
      <c r="E64" s="46"/>
      <c r="F64" s="250">
        <v>0.13</v>
      </c>
    </row>
    <row r="65" spans="1:1" ht="27.75" customHeight="1" x14ac:dyDescent="0.25">
      <c r="A65" s="2" t="s">
        <v>601</v>
      </c>
    </row>
    <row r="66" spans="1:1" ht="27.75" customHeight="1" x14ac:dyDescent="0.25">
      <c r="A66" s="2" t="s">
        <v>602</v>
      </c>
    </row>
    <row r="67" spans="1:1" ht="27.75" customHeight="1" x14ac:dyDescent="0.25">
      <c r="A67" s="2" t="s">
        <v>603</v>
      </c>
    </row>
  </sheetData>
  <mergeCells count="2">
    <mergeCell ref="B1:C1"/>
    <mergeCell ref="A2:F2"/>
  </mergeCells>
  <hyperlinks>
    <hyperlink ref="A1" location="Overview!A1" display="Back to Overview" xr:uid="{00000000-0004-0000-2E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Annex 7b &amp;"Arial,Regular"- Schedule of Charges to recover Excess Supplier of Last Resort pass-through costs</oddHeader>
    <oddFooter>&amp;R&amp;P of &amp;N</oddFooter>
  </headerFooter>
  <ignoredErrors>
    <ignoredError sqref="B5:C64" unlockedFormula="1"/>
  </ignoredError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F67"/>
  <sheetViews>
    <sheetView zoomScale="70" zoomScaleNormal="70" zoomScaleSheetLayoutView="100" workbookViewId="0">
      <selection activeCell="H2" sqref="H2"/>
    </sheetView>
  </sheetViews>
  <sheetFormatPr defaultColWidth="9.1796875" defaultRowHeight="27.75" customHeight="1" x14ac:dyDescent="0.25"/>
  <cols>
    <col min="1" max="1" width="49" style="2" bestFit="1" customWidth="1"/>
    <col min="2" max="2" width="24.7265625" style="3" customWidth="1"/>
    <col min="3" max="3" width="12.7265625" style="2" customWidth="1"/>
    <col min="4" max="6" width="17.54296875" style="3" customWidth="1"/>
    <col min="7" max="16384" width="9.1796875" style="2"/>
  </cols>
  <sheetData>
    <row r="1" spans="1:6" ht="27.75" customHeight="1" x14ac:dyDescent="0.25">
      <c r="A1" s="51" t="s">
        <v>34</v>
      </c>
      <c r="B1" s="420"/>
      <c r="C1" s="420"/>
      <c r="D1" s="182"/>
      <c r="E1" s="182"/>
      <c r="F1" s="182"/>
    </row>
    <row r="2" spans="1:6" ht="35.15" customHeight="1" x14ac:dyDescent="0.25">
      <c r="A2" s="370" t="str">
        <f>Overview!B4&amp; " - Effective from "&amp;Overview!D4&amp;" - "&amp;Overview!E4&amp;" Supplier of Last Resort and Eligible Bad Debt Pass-Through Costs in UKPN SPN Area (GSP Group _J)"</f>
        <v>Southern Electric Power Distribution plc - Effective from 1 April 2021 - Final Supplier of Last Resort and Eligible Bad Debt Pass-Through Costs in UKPN SPN Area (GSP Group _J)</v>
      </c>
      <c r="B2" s="371"/>
      <c r="C2" s="371"/>
      <c r="D2" s="371"/>
      <c r="E2" s="371"/>
      <c r="F2" s="372"/>
    </row>
    <row r="3" spans="1:6" s="84" customFormat="1" ht="21" customHeight="1" x14ac:dyDescent="0.25">
      <c r="A3" s="183"/>
      <c r="B3" s="183"/>
      <c r="C3" s="183"/>
      <c r="D3" s="183"/>
      <c r="E3" s="183"/>
      <c r="F3" s="183"/>
    </row>
    <row r="4" spans="1:6" ht="78.75" customHeight="1" x14ac:dyDescent="0.25">
      <c r="A4" s="26" t="s">
        <v>54</v>
      </c>
      <c r="B4" s="308" t="s">
        <v>597</v>
      </c>
      <c r="C4" s="308" t="s">
        <v>56</v>
      </c>
      <c r="D4" s="308" t="s">
        <v>598</v>
      </c>
      <c r="E4" s="308" t="s">
        <v>599</v>
      </c>
      <c r="F4" s="308" t="s">
        <v>600</v>
      </c>
    </row>
    <row r="5" spans="1:6" ht="28.5" customHeight="1" x14ac:dyDescent="0.25">
      <c r="A5" s="17" t="s">
        <v>65</v>
      </c>
      <c r="B5" s="170" t="str">
        <f>IFERROR(INDEX('Annex 1 LV, HV &amp; UMS charges_J'!$B$14:$B$32,MATCH($A5,'Annex 1 LV, HV &amp; UMS charges_J'!$A$14:$A$297,0)),INDEX('Annex 4 LDNO charges_J'!$B$14:$B$118,MATCH($A5,'Annex 4 LDNO charges_J'!$A$14:$A$118,0)))</f>
        <v>183, 371-372, 471-472</v>
      </c>
      <c r="C5" s="171" t="str">
        <f>IFERROR(INDEX('Annex 1 LV, HV &amp; UMS charges_J'!$C$14:$C$32,MATCH($A5,'Annex 1 LV, HV &amp; UMS charges_J'!$A$14:$A$297,0)),INDEX('Annex 4 LDNO charges_J'!$C$14:$C$118,MATCH($A5,'Annex 4 LDNO charges_J'!$A$14:$A$118,0)))</f>
        <v>1, 2 or 0</v>
      </c>
      <c r="D5" s="250">
        <v>0.01</v>
      </c>
      <c r="E5" s="250"/>
      <c r="F5" s="250">
        <v>0.19</v>
      </c>
    </row>
    <row r="6" spans="1:6" ht="42" x14ac:dyDescent="0.25">
      <c r="A6" s="17" t="s">
        <v>69</v>
      </c>
      <c r="B6" s="170" t="str">
        <f>IFERROR(INDEX('Annex 1 LV, HV &amp; UMS charges_J'!$B$14:$B$32,MATCH($A6,'Annex 1 LV, HV &amp; UMS charges_J'!$A$14:$A$297,0)),INDEX('Annex 4 LDNO charges_J'!$B$14:$B$118,MATCH($A6,'Annex 4 LDNO charges_J'!$A$14:$A$118,0)))</f>
        <v>184, 373-375, 379, 466, 469, J10-J24, J30-J34, J40-J54</v>
      </c>
      <c r="C6" s="171" t="str">
        <f>IFERROR(INDEX('Annex 1 LV, HV &amp; UMS charges_J'!$C$14:$C$32,MATCH($A6,'Annex 1 LV, HV &amp; UMS charges_J'!$A$14:$A$297,0)),INDEX('Annex 4 LDNO charges_J'!$C$14:$C$118,MATCH($A6,'Annex 4 LDNO charges_J'!$A$14:$A$118,0)))</f>
        <v>3-8 or 0</v>
      </c>
      <c r="D6" s="46"/>
      <c r="E6" s="46"/>
      <c r="F6" s="250">
        <v>0.19</v>
      </c>
    </row>
    <row r="7" spans="1:6" ht="28.5" customHeight="1" x14ac:dyDescent="0.25">
      <c r="A7" s="17" t="s">
        <v>73</v>
      </c>
      <c r="B7" s="170" t="str">
        <f>IFERROR(INDEX('Annex 1 LV, HV &amp; UMS charges_J'!$B$14:$B$32,MATCH($A7,'Annex 1 LV, HV &amp; UMS charges_J'!$A$14:$A$297,0)),INDEX('Annex 4 LDNO charges_J'!$B$14:$B$118,MATCH($A7,'Annex 4 LDNO charges_J'!$A$14:$A$118,0)))</f>
        <v>370, J06-J09</v>
      </c>
      <c r="C7" s="171">
        <f>IFERROR(INDEX('Annex 1 LV, HV &amp; UMS charges_J'!$C$14:$C$32,MATCH($A7,'Annex 1 LV, HV &amp; UMS charges_J'!$A$14:$A$297,0)),INDEX('Annex 4 LDNO charges_J'!$C$14:$C$118,MATCH($A7,'Annex 4 LDNO charges_J'!$A$14:$A$118,0)))</f>
        <v>0</v>
      </c>
      <c r="D7" s="46"/>
      <c r="E7" s="46"/>
      <c r="F7" s="250">
        <v>0.19</v>
      </c>
    </row>
    <row r="8" spans="1:6" ht="28.5" customHeight="1" x14ac:dyDescent="0.25">
      <c r="A8" s="17" t="s">
        <v>75</v>
      </c>
      <c r="B8" s="170" t="str">
        <f>IFERROR(INDEX('Annex 1 LV, HV &amp; UMS charges_J'!$B$14:$B$32,MATCH($A8,'Annex 1 LV, HV &amp; UMS charges_J'!$A$14:$A$297,0)),INDEX('Annex 4 LDNO charges_J'!$B$14:$B$118,MATCH($A8,'Annex 4 LDNO charges_J'!$A$14:$A$118,0)))</f>
        <v>446, J36-J39</v>
      </c>
      <c r="C8" s="171">
        <f>IFERROR(INDEX('Annex 1 LV, HV &amp; UMS charges_J'!$C$14:$C$32,MATCH($A8,'Annex 1 LV, HV &amp; UMS charges_J'!$A$14:$A$297,0)),INDEX('Annex 4 LDNO charges_J'!$C$14:$C$118,MATCH($A8,'Annex 4 LDNO charges_J'!$A$14:$A$118,0)))</f>
        <v>0</v>
      </c>
      <c r="D8" s="46"/>
      <c r="E8" s="46"/>
      <c r="F8" s="250">
        <v>0.19</v>
      </c>
    </row>
    <row r="9" spans="1:6" ht="28.5" customHeight="1" x14ac:dyDescent="0.25">
      <c r="A9" s="17" t="s">
        <v>77</v>
      </c>
      <c r="B9" s="170" t="str">
        <f>IFERROR(INDEX('Annex 1 LV, HV &amp; UMS charges_J'!$B$14:$B$32,MATCH($A9,'Annex 1 LV, HV &amp; UMS charges_J'!$A$14:$A$297,0)),INDEX('Annex 4 LDNO charges_J'!$B$14:$B$118,MATCH($A9,'Annex 4 LDNO charges_J'!$A$14:$A$118,0)))</f>
        <v>376, J26-J29</v>
      </c>
      <c r="C9" s="171">
        <f>IFERROR(INDEX('Annex 1 LV, HV &amp; UMS charges_J'!$C$14:$C$32,MATCH($A9,'Annex 1 LV, HV &amp; UMS charges_J'!$A$14:$A$297,0)),INDEX('Annex 4 LDNO charges_J'!$C$14:$C$118,MATCH($A9,'Annex 4 LDNO charges_J'!$A$14:$A$118,0)))</f>
        <v>0</v>
      </c>
      <c r="D9" s="46"/>
      <c r="E9" s="46"/>
      <c r="F9" s="250">
        <v>0.19</v>
      </c>
    </row>
    <row r="10" spans="1:6" ht="28.5" customHeight="1" x14ac:dyDescent="0.25">
      <c r="A10" s="17" t="s">
        <v>78</v>
      </c>
      <c r="B10" s="170" t="str">
        <f>IFERROR(INDEX('Annex 1 LV, HV &amp; UMS charges_J'!$B$14:$B$32,MATCH($A10,'Annex 1 LV, HV &amp; UMS charges_J'!$A$14:$A$297,0)),INDEX('Annex 4 LDNO charges_J'!$B$14:$B$118,MATCH($A10,'Annex 4 LDNO charges_J'!$A$14:$A$118,0)))</f>
        <v>J05</v>
      </c>
      <c r="C10" s="171">
        <f>IFERROR(INDEX('Annex 1 LV, HV &amp; UMS charges_J'!$C$14:$C$32,MATCH($A10,'Annex 1 LV, HV &amp; UMS charges_J'!$A$14:$A$297,0)),INDEX('Annex 4 LDNO charges_J'!$C$14:$C$118,MATCH($A10,'Annex 4 LDNO charges_J'!$A$14:$A$118,0)))</f>
        <v>0</v>
      </c>
      <c r="D10" s="46"/>
      <c r="E10" s="46"/>
      <c r="F10" s="250">
        <v>0.19</v>
      </c>
    </row>
    <row r="11" spans="1:6" ht="28.5" customHeight="1" x14ac:dyDescent="0.25">
      <c r="A11" s="17" t="s">
        <v>80</v>
      </c>
      <c r="B11" s="170" t="str">
        <f>IFERROR(INDEX('Annex 1 LV, HV &amp; UMS charges_J'!$B$14:$B$32,MATCH($A11,'Annex 1 LV, HV &amp; UMS charges_J'!$A$14:$A$297,0)),INDEX('Annex 4 LDNO charges_J'!$B$14:$B$118,MATCH($A11,'Annex 4 LDNO charges_J'!$A$14:$A$118,0)))</f>
        <v>J35</v>
      </c>
      <c r="C11" s="171">
        <f>IFERROR(INDEX('Annex 1 LV, HV &amp; UMS charges_J'!$C$14:$C$32,MATCH($A11,'Annex 1 LV, HV &amp; UMS charges_J'!$A$14:$A$297,0)),INDEX('Annex 4 LDNO charges_J'!$C$14:$C$118,MATCH($A11,'Annex 4 LDNO charges_J'!$A$14:$A$118,0)))</f>
        <v>0</v>
      </c>
      <c r="D11" s="46"/>
      <c r="E11" s="46"/>
      <c r="F11" s="250">
        <v>0.19</v>
      </c>
    </row>
    <row r="12" spans="1:6" ht="28.5" customHeight="1" x14ac:dyDescent="0.25">
      <c r="A12" s="17" t="s">
        <v>82</v>
      </c>
      <c r="B12" s="170" t="str">
        <f>IFERROR(INDEX('Annex 1 LV, HV &amp; UMS charges_J'!$B$14:$B$32,MATCH($A12,'Annex 1 LV, HV &amp; UMS charges_J'!$A$14:$A$297,0)),INDEX('Annex 4 LDNO charges_J'!$B$14:$B$118,MATCH($A12,'Annex 4 LDNO charges_J'!$A$14:$A$118,0)))</f>
        <v>J25</v>
      </c>
      <c r="C12" s="171">
        <f>IFERROR(INDEX('Annex 1 LV, HV &amp; UMS charges_J'!$C$14:$C$32,MATCH($A12,'Annex 1 LV, HV &amp; UMS charges_J'!$A$14:$A$297,0)),INDEX('Annex 4 LDNO charges_J'!$C$14:$C$118,MATCH($A12,'Annex 4 LDNO charges_J'!$A$14:$A$118,0)))</f>
        <v>0</v>
      </c>
      <c r="D12" s="46"/>
      <c r="E12" s="46"/>
      <c r="F12" s="250">
        <v>0.19</v>
      </c>
    </row>
    <row r="13" spans="1:6" ht="28.5" customHeight="1" x14ac:dyDescent="0.25">
      <c r="A13" s="172" t="s">
        <v>366</v>
      </c>
      <c r="B13" s="170">
        <f>IFERROR(INDEX('Annex 1 LV, HV &amp; UMS charges_J'!$B$14:$B$32,MATCH($A13,'Annex 1 LV, HV &amp; UMS charges_J'!$A$14:$A$297,0)),INDEX('Annex 4 LDNO charges_J'!$B$14:$B$118,MATCH($A13,'Annex 4 LDNO charges_J'!$A$14:$A$118,0)))</f>
        <v>0</v>
      </c>
      <c r="C13" s="171" t="str">
        <f>IFERROR(INDEX('Annex 1 LV, HV &amp; UMS charges_J'!$C$14:$C$32,MATCH($A13,'Annex 1 LV, HV &amp; UMS charges_J'!$A$14:$A$297,0)),INDEX('Annex 4 LDNO charges_J'!$C$14:$C$118,MATCH($A13,'Annex 4 LDNO charges_J'!$A$14:$A$118,0)))</f>
        <v>1, 2 or 0</v>
      </c>
      <c r="D13" s="250">
        <v>0.01</v>
      </c>
      <c r="E13" s="41"/>
      <c r="F13" s="250">
        <v>0.19</v>
      </c>
    </row>
    <row r="14" spans="1:6" ht="28.5" customHeight="1" x14ac:dyDescent="0.25">
      <c r="A14" s="172" t="s">
        <v>368</v>
      </c>
      <c r="B14" s="170">
        <f>IFERROR(INDEX('Annex 1 LV, HV &amp; UMS charges_J'!$B$14:$B$32,MATCH($A14,'Annex 1 LV, HV &amp; UMS charges_J'!$A$14:$A$297,0)),INDEX('Annex 4 LDNO charges_J'!$B$14:$B$118,MATCH($A14,'Annex 4 LDNO charges_J'!$A$14:$A$118,0)))</f>
        <v>0</v>
      </c>
      <c r="C14" s="171" t="str">
        <f>IFERROR(INDEX('Annex 1 LV, HV &amp; UMS charges_J'!$C$14:$C$32,MATCH($A14,'Annex 1 LV, HV &amp; UMS charges_J'!$A$14:$A$297,0)),INDEX('Annex 4 LDNO charges_J'!$C$14:$C$118,MATCH($A14,'Annex 4 LDNO charges_J'!$A$14:$A$118,0)))</f>
        <v>3-8 or 0</v>
      </c>
      <c r="D14" s="46"/>
      <c r="E14" s="46"/>
      <c r="F14" s="250">
        <v>0.19</v>
      </c>
    </row>
    <row r="15" spans="1:6" ht="28.5" customHeight="1" x14ac:dyDescent="0.25">
      <c r="A15" s="172" t="s">
        <v>370</v>
      </c>
      <c r="B15" s="170">
        <f>IFERROR(INDEX('Annex 1 LV, HV &amp; UMS charges_J'!$B$14:$B$32,MATCH($A15,'Annex 1 LV, HV &amp; UMS charges_J'!$A$14:$A$297,0)),INDEX('Annex 4 LDNO charges_J'!$B$14:$B$118,MATCH($A15,'Annex 4 LDNO charges_J'!$A$14:$A$118,0)))</f>
        <v>0</v>
      </c>
      <c r="C15" s="171">
        <f>IFERROR(INDEX('Annex 1 LV, HV &amp; UMS charges_J'!$C$14:$C$32,MATCH($A15,'Annex 1 LV, HV &amp; UMS charges_J'!$A$14:$A$297,0)),INDEX('Annex 4 LDNO charges_J'!$C$14:$C$118,MATCH($A15,'Annex 4 LDNO charges_J'!$A$14:$A$118,0)))</f>
        <v>0</v>
      </c>
      <c r="D15" s="46"/>
      <c r="E15" s="46"/>
      <c r="F15" s="250">
        <v>0.19</v>
      </c>
    </row>
    <row r="16" spans="1:6" ht="28.5" customHeight="1" x14ac:dyDescent="0.25">
      <c r="A16" s="172" t="s">
        <v>371</v>
      </c>
      <c r="B16" s="170">
        <f>IFERROR(INDEX('Annex 1 LV, HV &amp; UMS charges_J'!$B$14:$B$32,MATCH($A16,'Annex 1 LV, HV &amp; UMS charges_J'!$A$14:$A$297,0)),INDEX('Annex 4 LDNO charges_J'!$B$14:$B$118,MATCH($A16,'Annex 4 LDNO charges_J'!$A$14:$A$118,0)))</f>
        <v>0</v>
      </c>
      <c r="C16" s="171">
        <f>IFERROR(INDEX('Annex 1 LV, HV &amp; UMS charges_J'!$C$14:$C$32,MATCH($A16,'Annex 1 LV, HV &amp; UMS charges_J'!$A$14:$A$297,0)),INDEX('Annex 4 LDNO charges_J'!$C$14:$C$118,MATCH($A16,'Annex 4 LDNO charges_J'!$A$14:$A$118,0)))</f>
        <v>0</v>
      </c>
      <c r="D16" s="46"/>
      <c r="E16" s="46"/>
      <c r="F16" s="250">
        <v>0.19</v>
      </c>
    </row>
    <row r="17" spans="1:6" ht="28.5" customHeight="1" x14ac:dyDescent="0.25">
      <c r="A17" s="176" t="s">
        <v>375</v>
      </c>
      <c r="B17" s="170">
        <f>IFERROR(INDEX('Annex 1 LV, HV &amp; UMS charges_J'!$B$14:$B$32,MATCH($A17,'Annex 1 LV, HV &amp; UMS charges_J'!$A$14:$A$297,0)),INDEX('Annex 4 LDNO charges_J'!$B$14:$B$118,MATCH($A17,'Annex 4 LDNO charges_J'!$A$14:$A$118,0)))</f>
        <v>0</v>
      </c>
      <c r="C17" s="171" t="str">
        <f>IFERROR(INDEX('Annex 1 LV, HV &amp; UMS charges_J'!$C$14:$C$32,MATCH($A17,'Annex 1 LV, HV &amp; UMS charges_J'!$A$14:$A$297,0)),INDEX('Annex 4 LDNO charges_J'!$C$14:$C$118,MATCH($A17,'Annex 4 LDNO charges_J'!$A$14:$A$118,0)))</f>
        <v>1, 2 or 0</v>
      </c>
      <c r="D17" s="250">
        <v>0.01</v>
      </c>
      <c r="E17" s="41"/>
      <c r="F17" s="250">
        <v>0.19</v>
      </c>
    </row>
    <row r="18" spans="1:6" ht="28.5" customHeight="1" x14ac:dyDescent="0.25">
      <c r="A18" s="176" t="s">
        <v>377</v>
      </c>
      <c r="B18" s="170">
        <f>IFERROR(INDEX('Annex 1 LV, HV &amp; UMS charges_J'!$B$14:$B$32,MATCH($A18,'Annex 1 LV, HV &amp; UMS charges_J'!$A$14:$A$297,0)),INDEX('Annex 4 LDNO charges_J'!$B$14:$B$118,MATCH($A18,'Annex 4 LDNO charges_J'!$A$14:$A$118,0)))</f>
        <v>0</v>
      </c>
      <c r="C18" s="171" t="str">
        <f>IFERROR(INDEX('Annex 1 LV, HV &amp; UMS charges_J'!$C$14:$C$32,MATCH($A18,'Annex 1 LV, HV &amp; UMS charges_J'!$A$14:$A$297,0)),INDEX('Annex 4 LDNO charges_J'!$C$14:$C$118,MATCH($A18,'Annex 4 LDNO charges_J'!$A$14:$A$118,0)))</f>
        <v>3-8 or 0</v>
      </c>
      <c r="D18" s="46"/>
      <c r="E18" s="46"/>
      <c r="F18" s="250">
        <v>0.19</v>
      </c>
    </row>
    <row r="19" spans="1:6" ht="28.5" customHeight="1" x14ac:dyDescent="0.25">
      <c r="A19" s="176" t="s">
        <v>379</v>
      </c>
      <c r="B19" s="170">
        <f>IFERROR(INDEX('Annex 1 LV, HV &amp; UMS charges_J'!$B$14:$B$32,MATCH($A19,'Annex 1 LV, HV &amp; UMS charges_J'!$A$14:$A$297,0)),INDEX('Annex 4 LDNO charges_J'!$B$14:$B$118,MATCH($A19,'Annex 4 LDNO charges_J'!$A$14:$A$118,0)))</f>
        <v>0</v>
      </c>
      <c r="C19" s="171">
        <f>IFERROR(INDEX('Annex 1 LV, HV &amp; UMS charges_J'!$C$14:$C$32,MATCH($A19,'Annex 1 LV, HV &amp; UMS charges_J'!$A$14:$A$297,0)),INDEX('Annex 4 LDNO charges_J'!$C$14:$C$118,MATCH($A19,'Annex 4 LDNO charges_J'!$A$14:$A$118,0)))</f>
        <v>0</v>
      </c>
      <c r="D19" s="46"/>
      <c r="E19" s="46"/>
      <c r="F19" s="250">
        <v>0.19</v>
      </c>
    </row>
    <row r="20" spans="1:6" ht="28.5" customHeight="1" x14ac:dyDescent="0.25">
      <c r="A20" s="176" t="s">
        <v>380</v>
      </c>
      <c r="B20" s="170">
        <f>IFERROR(INDEX('Annex 1 LV, HV &amp; UMS charges_J'!$B$14:$B$32,MATCH($A20,'Annex 1 LV, HV &amp; UMS charges_J'!$A$14:$A$297,0)),INDEX('Annex 4 LDNO charges_J'!$B$14:$B$118,MATCH($A20,'Annex 4 LDNO charges_J'!$A$14:$A$118,0)))</f>
        <v>0</v>
      </c>
      <c r="C20" s="171">
        <f>IFERROR(INDEX('Annex 1 LV, HV &amp; UMS charges_J'!$C$14:$C$32,MATCH($A20,'Annex 1 LV, HV &amp; UMS charges_J'!$A$14:$A$297,0)),INDEX('Annex 4 LDNO charges_J'!$C$14:$C$118,MATCH($A20,'Annex 4 LDNO charges_J'!$A$14:$A$118,0)))</f>
        <v>0</v>
      </c>
      <c r="D20" s="46"/>
      <c r="E20" s="46"/>
      <c r="F20" s="250">
        <v>0.19</v>
      </c>
    </row>
    <row r="21" spans="1:6" ht="28.5" customHeight="1" x14ac:dyDescent="0.25">
      <c r="A21" s="176" t="s">
        <v>381</v>
      </c>
      <c r="B21" s="170">
        <f>IFERROR(INDEX('Annex 1 LV, HV &amp; UMS charges_J'!$B$14:$B$32,MATCH($A21,'Annex 1 LV, HV &amp; UMS charges_J'!$A$14:$A$297,0)),INDEX('Annex 4 LDNO charges_J'!$B$14:$B$118,MATCH($A21,'Annex 4 LDNO charges_J'!$A$14:$A$118,0)))</f>
        <v>0</v>
      </c>
      <c r="C21" s="171">
        <f>IFERROR(INDEX('Annex 1 LV, HV &amp; UMS charges_J'!$C$14:$C$32,MATCH($A21,'Annex 1 LV, HV &amp; UMS charges_J'!$A$14:$A$297,0)),INDEX('Annex 4 LDNO charges_J'!$C$14:$C$118,MATCH($A21,'Annex 4 LDNO charges_J'!$A$14:$A$118,0)))</f>
        <v>0</v>
      </c>
      <c r="D21" s="46"/>
      <c r="E21" s="46"/>
      <c r="F21" s="250">
        <v>0.19</v>
      </c>
    </row>
    <row r="22" spans="1:6" ht="28.5" customHeight="1" x14ac:dyDescent="0.25">
      <c r="A22" s="176" t="s">
        <v>382</v>
      </c>
      <c r="B22" s="170">
        <f>IFERROR(INDEX('Annex 1 LV, HV &amp; UMS charges_J'!$B$14:$B$32,MATCH($A22,'Annex 1 LV, HV &amp; UMS charges_J'!$A$14:$A$297,0)),INDEX('Annex 4 LDNO charges_J'!$B$14:$B$118,MATCH($A22,'Annex 4 LDNO charges_J'!$A$14:$A$118,0)))</f>
        <v>0</v>
      </c>
      <c r="C22" s="171">
        <f>IFERROR(INDEX('Annex 1 LV, HV &amp; UMS charges_J'!$C$14:$C$32,MATCH($A22,'Annex 1 LV, HV &amp; UMS charges_J'!$A$14:$A$297,0)),INDEX('Annex 4 LDNO charges_J'!$C$14:$C$118,MATCH($A22,'Annex 4 LDNO charges_J'!$A$14:$A$118,0)))</f>
        <v>0</v>
      </c>
      <c r="D22" s="46"/>
      <c r="E22" s="46"/>
      <c r="F22" s="250">
        <v>0.19</v>
      </c>
    </row>
    <row r="23" spans="1:6" ht="28.5" customHeight="1" x14ac:dyDescent="0.25">
      <c r="A23" s="176" t="s">
        <v>383</v>
      </c>
      <c r="B23" s="170">
        <f>IFERROR(INDEX('Annex 1 LV, HV &amp; UMS charges_J'!$B$14:$B$32,MATCH($A23,'Annex 1 LV, HV &amp; UMS charges_J'!$A$14:$A$297,0)),INDEX('Annex 4 LDNO charges_J'!$B$14:$B$118,MATCH($A23,'Annex 4 LDNO charges_J'!$A$14:$A$118,0)))</f>
        <v>0</v>
      </c>
      <c r="C23" s="171">
        <f>IFERROR(INDEX('Annex 1 LV, HV &amp; UMS charges_J'!$C$14:$C$32,MATCH($A23,'Annex 1 LV, HV &amp; UMS charges_J'!$A$14:$A$297,0)),INDEX('Annex 4 LDNO charges_J'!$C$14:$C$118,MATCH($A23,'Annex 4 LDNO charges_J'!$A$14:$A$118,0)))</f>
        <v>0</v>
      </c>
      <c r="D23" s="46"/>
      <c r="E23" s="46"/>
      <c r="F23" s="250">
        <v>0.19</v>
      </c>
    </row>
    <row r="24" spans="1:6" ht="28.5" customHeight="1" x14ac:dyDescent="0.25">
      <c r="A24" s="176" t="s">
        <v>384</v>
      </c>
      <c r="B24" s="170">
        <f>IFERROR(INDEX('Annex 1 LV, HV &amp; UMS charges_J'!$B$14:$B$32,MATCH($A24,'Annex 1 LV, HV &amp; UMS charges_J'!$A$14:$A$297,0)),INDEX('Annex 4 LDNO charges_J'!$B$14:$B$118,MATCH($A24,'Annex 4 LDNO charges_J'!$A$14:$A$118,0)))</f>
        <v>0</v>
      </c>
      <c r="C24" s="171">
        <f>IFERROR(INDEX('Annex 1 LV, HV &amp; UMS charges_J'!$C$14:$C$32,MATCH($A24,'Annex 1 LV, HV &amp; UMS charges_J'!$A$14:$A$297,0)),INDEX('Annex 4 LDNO charges_J'!$C$14:$C$118,MATCH($A24,'Annex 4 LDNO charges_J'!$A$14:$A$118,0)))</f>
        <v>0</v>
      </c>
      <c r="D24" s="46"/>
      <c r="E24" s="46"/>
      <c r="F24" s="250">
        <v>0.19</v>
      </c>
    </row>
    <row r="25" spans="1:6" ht="28.5" customHeight="1" x14ac:dyDescent="0.25">
      <c r="A25" s="172" t="s">
        <v>391</v>
      </c>
      <c r="B25" s="170">
        <f>IFERROR(INDEX('Annex 1 LV, HV &amp; UMS charges_J'!$B$14:$B$32,MATCH($A25,'Annex 1 LV, HV &amp; UMS charges_J'!$A$14:$A$297,0)),INDEX('Annex 4 LDNO charges_J'!$B$14:$B$118,MATCH($A25,'Annex 4 LDNO charges_J'!$A$14:$A$118,0)))</f>
        <v>0</v>
      </c>
      <c r="C25" s="171" t="str">
        <f>IFERROR(INDEX('Annex 1 LV, HV &amp; UMS charges_J'!$C$14:$C$32,MATCH($A25,'Annex 1 LV, HV &amp; UMS charges_J'!$A$14:$A$297,0)),INDEX('Annex 4 LDNO charges_J'!$C$14:$C$118,MATCH($A25,'Annex 4 LDNO charges_J'!$A$14:$A$118,0)))</f>
        <v>1, 2 or 0</v>
      </c>
      <c r="D25" s="250">
        <v>0.01</v>
      </c>
      <c r="E25" s="41"/>
      <c r="F25" s="250">
        <v>0.19</v>
      </c>
    </row>
    <row r="26" spans="1:6" ht="28.5" customHeight="1" x14ac:dyDescent="0.25">
      <c r="A26" s="172" t="s">
        <v>393</v>
      </c>
      <c r="B26" s="170">
        <f>IFERROR(INDEX('Annex 1 LV, HV &amp; UMS charges_J'!$B$14:$B$32,MATCH($A26,'Annex 1 LV, HV &amp; UMS charges_J'!$A$14:$A$297,0)),INDEX('Annex 4 LDNO charges_J'!$B$14:$B$118,MATCH($A26,'Annex 4 LDNO charges_J'!$A$14:$A$118,0)))</f>
        <v>0</v>
      </c>
      <c r="C26" s="171" t="str">
        <f>IFERROR(INDEX('Annex 1 LV, HV &amp; UMS charges_J'!$C$14:$C$32,MATCH($A26,'Annex 1 LV, HV &amp; UMS charges_J'!$A$14:$A$297,0)),INDEX('Annex 4 LDNO charges_J'!$C$14:$C$118,MATCH($A26,'Annex 4 LDNO charges_J'!$A$14:$A$118,0)))</f>
        <v>3-8 or 0</v>
      </c>
      <c r="D26" s="46"/>
      <c r="E26" s="46"/>
      <c r="F26" s="250">
        <v>0.19</v>
      </c>
    </row>
    <row r="27" spans="1:6" ht="28.5" customHeight="1" x14ac:dyDescent="0.25">
      <c r="A27" s="172" t="s">
        <v>395</v>
      </c>
      <c r="B27" s="170">
        <f>IFERROR(INDEX('Annex 1 LV, HV &amp; UMS charges_J'!$B$14:$B$32,MATCH($A27,'Annex 1 LV, HV &amp; UMS charges_J'!$A$14:$A$297,0)),INDEX('Annex 4 LDNO charges_J'!$B$14:$B$118,MATCH($A27,'Annex 4 LDNO charges_J'!$A$14:$A$118,0)))</f>
        <v>0</v>
      </c>
      <c r="C27" s="171">
        <f>IFERROR(INDEX('Annex 1 LV, HV &amp; UMS charges_J'!$C$14:$C$32,MATCH($A27,'Annex 1 LV, HV &amp; UMS charges_J'!$A$14:$A$297,0)),INDEX('Annex 4 LDNO charges_J'!$C$14:$C$118,MATCH($A27,'Annex 4 LDNO charges_J'!$A$14:$A$118,0)))</f>
        <v>0</v>
      </c>
      <c r="D27" s="46"/>
      <c r="E27" s="46"/>
      <c r="F27" s="250">
        <v>0.19</v>
      </c>
    </row>
    <row r="28" spans="1:6" ht="28.5" customHeight="1" x14ac:dyDescent="0.25">
      <c r="A28" s="172" t="s">
        <v>396</v>
      </c>
      <c r="B28" s="170">
        <f>IFERROR(INDEX('Annex 1 LV, HV &amp; UMS charges_J'!$B$14:$B$32,MATCH($A28,'Annex 1 LV, HV &amp; UMS charges_J'!$A$14:$A$297,0)),INDEX('Annex 4 LDNO charges_J'!$B$14:$B$118,MATCH($A28,'Annex 4 LDNO charges_J'!$A$14:$A$118,0)))</f>
        <v>0</v>
      </c>
      <c r="C28" s="171">
        <f>IFERROR(INDEX('Annex 1 LV, HV &amp; UMS charges_J'!$C$14:$C$32,MATCH($A28,'Annex 1 LV, HV &amp; UMS charges_J'!$A$14:$A$297,0)),INDEX('Annex 4 LDNO charges_J'!$C$14:$C$118,MATCH($A28,'Annex 4 LDNO charges_J'!$A$14:$A$118,0)))</f>
        <v>0</v>
      </c>
      <c r="D28" s="46"/>
      <c r="E28" s="46"/>
      <c r="F28" s="250">
        <v>0.19</v>
      </c>
    </row>
    <row r="29" spans="1:6" ht="28.5" customHeight="1" x14ac:dyDescent="0.25">
      <c r="A29" s="172" t="s">
        <v>397</v>
      </c>
      <c r="B29" s="170">
        <f>IFERROR(INDEX('Annex 1 LV, HV &amp; UMS charges_J'!$B$14:$B$32,MATCH($A29,'Annex 1 LV, HV &amp; UMS charges_J'!$A$14:$A$297,0)),INDEX('Annex 4 LDNO charges_J'!$B$14:$B$118,MATCH($A29,'Annex 4 LDNO charges_J'!$A$14:$A$118,0)))</f>
        <v>0</v>
      </c>
      <c r="C29" s="171">
        <f>IFERROR(INDEX('Annex 1 LV, HV &amp; UMS charges_J'!$C$14:$C$32,MATCH($A29,'Annex 1 LV, HV &amp; UMS charges_J'!$A$14:$A$297,0)),INDEX('Annex 4 LDNO charges_J'!$C$14:$C$118,MATCH($A29,'Annex 4 LDNO charges_J'!$A$14:$A$118,0)))</f>
        <v>0</v>
      </c>
      <c r="D29" s="46"/>
      <c r="E29" s="46"/>
      <c r="F29" s="250">
        <v>0.19</v>
      </c>
    </row>
    <row r="30" spans="1:6" ht="28.5" customHeight="1" x14ac:dyDescent="0.25">
      <c r="A30" s="172" t="s">
        <v>398</v>
      </c>
      <c r="B30" s="170">
        <f>IFERROR(INDEX('Annex 1 LV, HV &amp; UMS charges_J'!$B$14:$B$32,MATCH($A30,'Annex 1 LV, HV &amp; UMS charges_J'!$A$14:$A$297,0)),INDEX('Annex 4 LDNO charges_J'!$B$14:$B$118,MATCH($A30,'Annex 4 LDNO charges_J'!$A$14:$A$118,0)))</f>
        <v>0</v>
      </c>
      <c r="C30" s="171">
        <f>IFERROR(INDEX('Annex 1 LV, HV &amp; UMS charges_J'!$C$14:$C$32,MATCH($A30,'Annex 1 LV, HV &amp; UMS charges_J'!$A$14:$A$297,0)),INDEX('Annex 4 LDNO charges_J'!$C$14:$C$118,MATCH($A30,'Annex 4 LDNO charges_J'!$A$14:$A$118,0)))</f>
        <v>0</v>
      </c>
      <c r="D30" s="46"/>
      <c r="E30" s="46"/>
      <c r="F30" s="250">
        <v>0.19</v>
      </c>
    </row>
    <row r="31" spans="1:6" ht="27.75" customHeight="1" x14ac:dyDescent="0.25">
      <c r="A31" s="172" t="s">
        <v>399</v>
      </c>
      <c r="B31" s="170">
        <f>IFERROR(INDEX('Annex 1 LV, HV &amp; UMS charges_J'!$B$14:$B$32,MATCH($A31,'Annex 1 LV, HV &amp; UMS charges_J'!$A$14:$A$297,0)),INDEX('Annex 4 LDNO charges_J'!$B$14:$B$118,MATCH($A31,'Annex 4 LDNO charges_J'!$A$14:$A$118,0)))</f>
        <v>0</v>
      </c>
      <c r="C31" s="171">
        <f>IFERROR(INDEX('Annex 1 LV, HV &amp; UMS charges_J'!$C$14:$C$32,MATCH($A31,'Annex 1 LV, HV &amp; UMS charges_J'!$A$14:$A$297,0)),INDEX('Annex 4 LDNO charges_J'!$C$14:$C$118,MATCH($A31,'Annex 4 LDNO charges_J'!$A$14:$A$118,0)))</f>
        <v>0</v>
      </c>
      <c r="D31" s="46"/>
      <c r="E31" s="46"/>
      <c r="F31" s="250">
        <v>0.19</v>
      </c>
    </row>
    <row r="32" spans="1:6" ht="27.75" customHeight="1" x14ac:dyDescent="0.25">
      <c r="A32" s="172" t="s">
        <v>400</v>
      </c>
      <c r="B32" s="170">
        <f>IFERROR(INDEX('Annex 1 LV, HV &amp; UMS charges_J'!$B$14:$B$32,MATCH($A32,'Annex 1 LV, HV &amp; UMS charges_J'!$A$14:$A$297,0)),INDEX('Annex 4 LDNO charges_J'!$B$14:$B$118,MATCH($A32,'Annex 4 LDNO charges_J'!$A$14:$A$118,0)))</f>
        <v>0</v>
      </c>
      <c r="C32" s="171">
        <f>IFERROR(INDEX('Annex 1 LV, HV &amp; UMS charges_J'!$C$14:$C$32,MATCH($A32,'Annex 1 LV, HV &amp; UMS charges_J'!$A$14:$A$297,0)),INDEX('Annex 4 LDNO charges_J'!$C$14:$C$118,MATCH($A32,'Annex 4 LDNO charges_J'!$A$14:$A$118,0)))</f>
        <v>0</v>
      </c>
      <c r="D32" s="46"/>
      <c r="E32" s="46"/>
      <c r="F32" s="250">
        <v>0.19</v>
      </c>
    </row>
    <row r="33" spans="1:6" ht="27.75" customHeight="1" x14ac:dyDescent="0.25">
      <c r="A33" s="172" t="s">
        <v>407</v>
      </c>
      <c r="B33" s="170">
        <f>IFERROR(INDEX('Annex 1 LV, HV &amp; UMS charges_J'!$B$14:$B$32,MATCH($A33,'Annex 1 LV, HV &amp; UMS charges_J'!$A$14:$A$297,0)),INDEX('Annex 4 LDNO charges_J'!$B$14:$B$118,MATCH($A33,'Annex 4 LDNO charges_J'!$A$14:$A$118,0)))</f>
        <v>0</v>
      </c>
      <c r="C33" s="171" t="str">
        <f>IFERROR(INDEX('Annex 1 LV, HV &amp; UMS charges_J'!$C$14:$C$32,MATCH($A33,'Annex 1 LV, HV &amp; UMS charges_J'!$A$14:$A$297,0)),INDEX('Annex 4 LDNO charges_J'!$C$14:$C$118,MATCH($A33,'Annex 4 LDNO charges_J'!$A$14:$A$118,0)))</f>
        <v>1, 2 or 0</v>
      </c>
      <c r="D33" s="250">
        <v>0.01</v>
      </c>
      <c r="E33" s="41"/>
      <c r="F33" s="250">
        <v>0.19</v>
      </c>
    </row>
    <row r="34" spans="1:6" ht="27.75" customHeight="1" x14ac:dyDescent="0.25">
      <c r="A34" s="172" t="s">
        <v>409</v>
      </c>
      <c r="B34" s="170">
        <f>IFERROR(INDEX('Annex 1 LV, HV &amp; UMS charges_J'!$B$14:$B$32,MATCH($A34,'Annex 1 LV, HV &amp; UMS charges_J'!$A$14:$A$297,0)),INDEX('Annex 4 LDNO charges_J'!$B$14:$B$118,MATCH($A34,'Annex 4 LDNO charges_J'!$A$14:$A$118,0)))</f>
        <v>0</v>
      </c>
      <c r="C34" s="171" t="str">
        <f>IFERROR(INDEX('Annex 1 LV, HV &amp; UMS charges_J'!$C$14:$C$32,MATCH($A34,'Annex 1 LV, HV &amp; UMS charges_J'!$A$14:$A$297,0)),INDEX('Annex 4 LDNO charges_J'!$C$14:$C$118,MATCH($A34,'Annex 4 LDNO charges_J'!$A$14:$A$118,0)))</f>
        <v>3-8 or 0</v>
      </c>
      <c r="D34" s="46"/>
      <c r="E34" s="46"/>
      <c r="F34" s="250">
        <v>0.19</v>
      </c>
    </row>
    <row r="35" spans="1:6" ht="27.75" customHeight="1" x14ac:dyDescent="0.25">
      <c r="A35" s="172" t="s">
        <v>411</v>
      </c>
      <c r="B35" s="170">
        <f>IFERROR(INDEX('Annex 1 LV, HV &amp; UMS charges_J'!$B$14:$B$32,MATCH($A35,'Annex 1 LV, HV &amp; UMS charges_J'!$A$14:$A$297,0)),INDEX('Annex 4 LDNO charges_J'!$B$14:$B$118,MATCH($A35,'Annex 4 LDNO charges_J'!$A$14:$A$118,0)))</f>
        <v>0</v>
      </c>
      <c r="C35" s="171">
        <f>IFERROR(INDEX('Annex 1 LV, HV &amp; UMS charges_J'!$C$14:$C$32,MATCH($A35,'Annex 1 LV, HV &amp; UMS charges_J'!$A$14:$A$297,0)),INDEX('Annex 4 LDNO charges_J'!$C$14:$C$118,MATCH($A35,'Annex 4 LDNO charges_J'!$A$14:$A$118,0)))</f>
        <v>0</v>
      </c>
      <c r="D35" s="46"/>
      <c r="E35" s="46"/>
      <c r="F35" s="250">
        <v>0.19</v>
      </c>
    </row>
    <row r="36" spans="1:6" ht="27.75" customHeight="1" x14ac:dyDescent="0.25">
      <c r="A36" s="172" t="s">
        <v>412</v>
      </c>
      <c r="B36" s="170">
        <f>IFERROR(INDEX('Annex 1 LV, HV &amp; UMS charges_J'!$B$14:$B$32,MATCH($A36,'Annex 1 LV, HV &amp; UMS charges_J'!$A$14:$A$297,0)),INDEX('Annex 4 LDNO charges_J'!$B$14:$B$118,MATCH($A36,'Annex 4 LDNO charges_J'!$A$14:$A$118,0)))</f>
        <v>0</v>
      </c>
      <c r="C36" s="171">
        <f>IFERROR(INDEX('Annex 1 LV, HV &amp; UMS charges_J'!$C$14:$C$32,MATCH($A36,'Annex 1 LV, HV &amp; UMS charges_J'!$A$14:$A$297,0)),INDEX('Annex 4 LDNO charges_J'!$C$14:$C$118,MATCH($A36,'Annex 4 LDNO charges_J'!$A$14:$A$118,0)))</f>
        <v>0</v>
      </c>
      <c r="D36" s="46"/>
      <c r="E36" s="46"/>
      <c r="F36" s="250">
        <v>0.19</v>
      </c>
    </row>
    <row r="37" spans="1:6" ht="27.75" customHeight="1" x14ac:dyDescent="0.25">
      <c r="A37" s="172" t="s">
        <v>413</v>
      </c>
      <c r="B37" s="170">
        <f>IFERROR(INDEX('Annex 1 LV, HV &amp; UMS charges_J'!$B$14:$B$32,MATCH($A37,'Annex 1 LV, HV &amp; UMS charges_J'!$A$14:$A$297,0)),INDEX('Annex 4 LDNO charges_J'!$B$14:$B$118,MATCH($A37,'Annex 4 LDNO charges_J'!$A$14:$A$118,0)))</f>
        <v>0</v>
      </c>
      <c r="C37" s="171">
        <f>IFERROR(INDEX('Annex 1 LV, HV &amp; UMS charges_J'!$C$14:$C$32,MATCH($A37,'Annex 1 LV, HV &amp; UMS charges_J'!$A$14:$A$297,0)),INDEX('Annex 4 LDNO charges_J'!$C$14:$C$118,MATCH($A37,'Annex 4 LDNO charges_J'!$A$14:$A$118,0)))</f>
        <v>0</v>
      </c>
      <c r="D37" s="46"/>
      <c r="E37" s="46"/>
      <c r="F37" s="250">
        <v>0.19</v>
      </c>
    </row>
    <row r="38" spans="1:6" ht="27.75" customHeight="1" x14ac:dyDescent="0.25">
      <c r="A38" s="172" t="s">
        <v>414</v>
      </c>
      <c r="B38" s="170">
        <f>IFERROR(INDEX('Annex 1 LV, HV &amp; UMS charges_J'!$B$14:$B$32,MATCH($A38,'Annex 1 LV, HV &amp; UMS charges_J'!$A$14:$A$297,0)),INDEX('Annex 4 LDNO charges_J'!$B$14:$B$118,MATCH($A38,'Annex 4 LDNO charges_J'!$A$14:$A$118,0)))</f>
        <v>0</v>
      </c>
      <c r="C38" s="171">
        <f>IFERROR(INDEX('Annex 1 LV, HV &amp; UMS charges_J'!$C$14:$C$32,MATCH($A38,'Annex 1 LV, HV &amp; UMS charges_J'!$A$14:$A$297,0)),INDEX('Annex 4 LDNO charges_J'!$C$14:$C$118,MATCH($A38,'Annex 4 LDNO charges_J'!$A$14:$A$118,0)))</f>
        <v>0</v>
      </c>
      <c r="D38" s="46"/>
      <c r="E38" s="46"/>
      <c r="F38" s="250">
        <v>0.19</v>
      </c>
    </row>
    <row r="39" spans="1:6" ht="27.75" customHeight="1" x14ac:dyDescent="0.25">
      <c r="A39" s="172" t="s">
        <v>415</v>
      </c>
      <c r="B39" s="170">
        <f>IFERROR(INDEX('Annex 1 LV, HV &amp; UMS charges_J'!$B$14:$B$32,MATCH($A39,'Annex 1 LV, HV &amp; UMS charges_J'!$A$14:$A$297,0)),INDEX('Annex 4 LDNO charges_J'!$B$14:$B$118,MATCH($A39,'Annex 4 LDNO charges_J'!$A$14:$A$118,0)))</f>
        <v>0</v>
      </c>
      <c r="C39" s="171">
        <f>IFERROR(INDEX('Annex 1 LV, HV &amp; UMS charges_J'!$C$14:$C$32,MATCH($A39,'Annex 1 LV, HV &amp; UMS charges_J'!$A$14:$A$297,0)),INDEX('Annex 4 LDNO charges_J'!$C$14:$C$118,MATCH($A39,'Annex 4 LDNO charges_J'!$A$14:$A$118,0)))</f>
        <v>0</v>
      </c>
      <c r="D39" s="46"/>
      <c r="E39" s="46"/>
      <c r="F39" s="250">
        <v>0.19</v>
      </c>
    </row>
    <row r="40" spans="1:6" ht="27.75" customHeight="1" x14ac:dyDescent="0.25">
      <c r="A40" s="172" t="s">
        <v>416</v>
      </c>
      <c r="B40" s="170">
        <f>IFERROR(INDEX('Annex 1 LV, HV &amp; UMS charges_J'!$B$14:$B$32,MATCH($A40,'Annex 1 LV, HV &amp; UMS charges_J'!$A$14:$A$297,0)),INDEX('Annex 4 LDNO charges_J'!$B$14:$B$118,MATCH($A40,'Annex 4 LDNO charges_J'!$A$14:$A$118,0)))</f>
        <v>0</v>
      </c>
      <c r="C40" s="171">
        <f>IFERROR(INDEX('Annex 1 LV, HV &amp; UMS charges_J'!$C$14:$C$32,MATCH($A40,'Annex 1 LV, HV &amp; UMS charges_J'!$A$14:$A$297,0)),INDEX('Annex 4 LDNO charges_J'!$C$14:$C$118,MATCH($A40,'Annex 4 LDNO charges_J'!$A$14:$A$118,0)))</f>
        <v>0</v>
      </c>
      <c r="D40" s="46"/>
      <c r="E40" s="46"/>
      <c r="F40" s="250">
        <v>0.19</v>
      </c>
    </row>
    <row r="41" spans="1:6" ht="27.75" customHeight="1" x14ac:dyDescent="0.25">
      <c r="A41" s="172" t="s">
        <v>423</v>
      </c>
      <c r="B41" s="170">
        <f>IFERROR(INDEX('Annex 1 LV, HV &amp; UMS charges_J'!$B$14:$B$32,MATCH($A41,'Annex 1 LV, HV &amp; UMS charges_J'!$A$14:$A$297,0)),INDEX('Annex 4 LDNO charges_J'!$B$14:$B$118,MATCH($A41,'Annex 4 LDNO charges_J'!$A$14:$A$118,0)))</f>
        <v>0</v>
      </c>
      <c r="C41" s="171" t="str">
        <f>IFERROR(INDEX('Annex 1 LV, HV &amp; UMS charges_J'!$C$14:$C$32,MATCH($A41,'Annex 1 LV, HV &amp; UMS charges_J'!$A$14:$A$297,0)),INDEX('Annex 4 LDNO charges_J'!$C$14:$C$118,MATCH($A41,'Annex 4 LDNO charges_J'!$A$14:$A$118,0)))</f>
        <v>1, 2 or 0</v>
      </c>
      <c r="D41" s="250">
        <v>0.01</v>
      </c>
      <c r="E41" s="41"/>
      <c r="F41" s="250">
        <v>0.19</v>
      </c>
    </row>
    <row r="42" spans="1:6" ht="27.75" customHeight="1" x14ac:dyDescent="0.25">
      <c r="A42" s="172" t="s">
        <v>425</v>
      </c>
      <c r="B42" s="170">
        <f>IFERROR(INDEX('Annex 1 LV, HV &amp; UMS charges_J'!$B$14:$B$32,MATCH($A42,'Annex 1 LV, HV &amp; UMS charges_J'!$A$14:$A$297,0)),INDEX('Annex 4 LDNO charges_J'!$B$14:$B$118,MATCH($A42,'Annex 4 LDNO charges_J'!$A$14:$A$118,0)))</f>
        <v>0</v>
      </c>
      <c r="C42" s="171" t="str">
        <f>IFERROR(INDEX('Annex 1 LV, HV &amp; UMS charges_J'!$C$14:$C$32,MATCH($A42,'Annex 1 LV, HV &amp; UMS charges_J'!$A$14:$A$297,0)),INDEX('Annex 4 LDNO charges_J'!$C$14:$C$118,MATCH($A42,'Annex 4 LDNO charges_J'!$A$14:$A$118,0)))</f>
        <v>3-8 or 0</v>
      </c>
      <c r="D42" s="46"/>
      <c r="E42" s="46"/>
      <c r="F42" s="250">
        <v>0.19</v>
      </c>
    </row>
    <row r="43" spans="1:6" ht="27.75" customHeight="1" x14ac:dyDescent="0.25">
      <c r="A43" s="172" t="s">
        <v>427</v>
      </c>
      <c r="B43" s="170">
        <f>IFERROR(INDEX('Annex 1 LV, HV &amp; UMS charges_J'!$B$14:$B$32,MATCH($A43,'Annex 1 LV, HV &amp; UMS charges_J'!$A$14:$A$297,0)),INDEX('Annex 4 LDNO charges_J'!$B$14:$B$118,MATCH($A43,'Annex 4 LDNO charges_J'!$A$14:$A$118,0)))</f>
        <v>0</v>
      </c>
      <c r="C43" s="171">
        <f>IFERROR(INDEX('Annex 1 LV, HV &amp; UMS charges_J'!$C$14:$C$32,MATCH($A43,'Annex 1 LV, HV &amp; UMS charges_J'!$A$14:$A$297,0)),INDEX('Annex 4 LDNO charges_J'!$C$14:$C$118,MATCH($A43,'Annex 4 LDNO charges_J'!$A$14:$A$118,0)))</f>
        <v>0</v>
      </c>
      <c r="D43" s="46"/>
      <c r="E43" s="46"/>
      <c r="F43" s="250">
        <v>0.19</v>
      </c>
    </row>
    <row r="44" spans="1:6" ht="27.75" customHeight="1" x14ac:dyDescent="0.25">
      <c r="A44" s="172" t="s">
        <v>428</v>
      </c>
      <c r="B44" s="170">
        <f>IFERROR(INDEX('Annex 1 LV, HV &amp; UMS charges_J'!$B$14:$B$32,MATCH($A44,'Annex 1 LV, HV &amp; UMS charges_J'!$A$14:$A$297,0)),INDEX('Annex 4 LDNO charges_J'!$B$14:$B$118,MATCH($A44,'Annex 4 LDNO charges_J'!$A$14:$A$118,0)))</f>
        <v>0</v>
      </c>
      <c r="C44" s="171">
        <f>IFERROR(INDEX('Annex 1 LV, HV &amp; UMS charges_J'!$C$14:$C$32,MATCH($A44,'Annex 1 LV, HV &amp; UMS charges_J'!$A$14:$A$297,0)),INDEX('Annex 4 LDNO charges_J'!$C$14:$C$118,MATCH($A44,'Annex 4 LDNO charges_J'!$A$14:$A$118,0)))</f>
        <v>0</v>
      </c>
      <c r="D44" s="46"/>
      <c r="E44" s="46"/>
      <c r="F44" s="250">
        <v>0.19</v>
      </c>
    </row>
    <row r="45" spans="1:6" ht="27.75" customHeight="1" x14ac:dyDescent="0.25">
      <c r="A45" s="172" t="s">
        <v>429</v>
      </c>
      <c r="B45" s="170">
        <f>IFERROR(INDEX('Annex 1 LV, HV &amp; UMS charges_J'!$B$14:$B$32,MATCH($A45,'Annex 1 LV, HV &amp; UMS charges_J'!$A$14:$A$297,0)),INDEX('Annex 4 LDNO charges_J'!$B$14:$B$118,MATCH($A45,'Annex 4 LDNO charges_J'!$A$14:$A$118,0)))</f>
        <v>0</v>
      </c>
      <c r="C45" s="171">
        <f>IFERROR(INDEX('Annex 1 LV, HV &amp; UMS charges_J'!$C$14:$C$32,MATCH($A45,'Annex 1 LV, HV &amp; UMS charges_J'!$A$14:$A$297,0)),INDEX('Annex 4 LDNO charges_J'!$C$14:$C$118,MATCH($A45,'Annex 4 LDNO charges_J'!$A$14:$A$118,0)))</f>
        <v>0</v>
      </c>
      <c r="D45" s="46"/>
      <c r="E45" s="46"/>
      <c r="F45" s="250">
        <v>0.19</v>
      </c>
    </row>
    <row r="46" spans="1:6" ht="27.75" customHeight="1" x14ac:dyDescent="0.25">
      <c r="A46" s="172" t="s">
        <v>430</v>
      </c>
      <c r="B46" s="170">
        <f>IFERROR(INDEX('Annex 1 LV, HV &amp; UMS charges_J'!$B$14:$B$32,MATCH($A46,'Annex 1 LV, HV &amp; UMS charges_J'!$A$14:$A$297,0)),INDEX('Annex 4 LDNO charges_J'!$B$14:$B$118,MATCH($A46,'Annex 4 LDNO charges_J'!$A$14:$A$118,0)))</f>
        <v>0</v>
      </c>
      <c r="C46" s="171">
        <f>IFERROR(INDEX('Annex 1 LV, HV &amp; UMS charges_J'!$C$14:$C$32,MATCH($A46,'Annex 1 LV, HV &amp; UMS charges_J'!$A$14:$A$297,0)),INDEX('Annex 4 LDNO charges_J'!$C$14:$C$118,MATCH($A46,'Annex 4 LDNO charges_J'!$A$14:$A$118,0)))</f>
        <v>0</v>
      </c>
      <c r="D46" s="46"/>
      <c r="E46" s="46"/>
      <c r="F46" s="250">
        <v>0.19</v>
      </c>
    </row>
    <row r="47" spans="1:6" ht="27.75" customHeight="1" x14ac:dyDescent="0.25">
      <c r="A47" s="172" t="s">
        <v>431</v>
      </c>
      <c r="B47" s="170">
        <f>IFERROR(INDEX('Annex 1 LV, HV &amp; UMS charges_J'!$B$14:$B$32,MATCH($A47,'Annex 1 LV, HV &amp; UMS charges_J'!$A$14:$A$297,0)),INDEX('Annex 4 LDNO charges_J'!$B$14:$B$118,MATCH($A47,'Annex 4 LDNO charges_J'!$A$14:$A$118,0)))</f>
        <v>0</v>
      </c>
      <c r="C47" s="171">
        <f>IFERROR(INDEX('Annex 1 LV, HV &amp; UMS charges_J'!$C$14:$C$32,MATCH($A47,'Annex 1 LV, HV &amp; UMS charges_J'!$A$14:$A$297,0)),INDEX('Annex 4 LDNO charges_J'!$C$14:$C$118,MATCH($A47,'Annex 4 LDNO charges_J'!$A$14:$A$118,0)))</f>
        <v>0</v>
      </c>
      <c r="D47" s="46"/>
      <c r="E47" s="46"/>
      <c r="F47" s="250">
        <v>0.19</v>
      </c>
    </row>
    <row r="48" spans="1:6" ht="27.75" customHeight="1" x14ac:dyDescent="0.25">
      <c r="A48" s="172" t="s">
        <v>432</v>
      </c>
      <c r="B48" s="170">
        <f>IFERROR(INDEX('Annex 1 LV, HV &amp; UMS charges_J'!$B$14:$B$32,MATCH($A48,'Annex 1 LV, HV &amp; UMS charges_J'!$A$14:$A$297,0)),INDEX('Annex 4 LDNO charges_J'!$B$14:$B$118,MATCH($A48,'Annex 4 LDNO charges_J'!$A$14:$A$118,0)))</f>
        <v>0</v>
      </c>
      <c r="C48" s="171">
        <f>IFERROR(INDEX('Annex 1 LV, HV &amp; UMS charges_J'!$C$14:$C$32,MATCH($A48,'Annex 1 LV, HV &amp; UMS charges_J'!$A$14:$A$297,0)),INDEX('Annex 4 LDNO charges_J'!$C$14:$C$118,MATCH($A48,'Annex 4 LDNO charges_J'!$A$14:$A$118,0)))</f>
        <v>0</v>
      </c>
      <c r="D48" s="46"/>
      <c r="E48" s="46"/>
      <c r="F48" s="250">
        <v>0.19</v>
      </c>
    </row>
    <row r="49" spans="1:6" ht="27.75" customHeight="1" x14ac:dyDescent="0.25">
      <c r="A49" s="172" t="s">
        <v>439</v>
      </c>
      <c r="B49" s="170">
        <f>IFERROR(INDEX('Annex 1 LV, HV &amp; UMS charges_J'!$B$14:$B$32,MATCH($A49,'Annex 1 LV, HV &amp; UMS charges_J'!$A$14:$A$297,0)),INDEX('Annex 4 LDNO charges_J'!$B$14:$B$118,MATCH($A49,'Annex 4 LDNO charges_J'!$A$14:$A$118,0)))</f>
        <v>0</v>
      </c>
      <c r="C49" s="171" t="str">
        <f>IFERROR(INDEX('Annex 1 LV, HV &amp; UMS charges_J'!$C$14:$C$32,MATCH($A49,'Annex 1 LV, HV &amp; UMS charges_J'!$A$14:$A$297,0)),INDEX('Annex 4 LDNO charges_J'!$C$14:$C$118,MATCH($A49,'Annex 4 LDNO charges_J'!$A$14:$A$118,0)))</f>
        <v>1, 2 or 0</v>
      </c>
      <c r="D49" s="250">
        <v>0.01</v>
      </c>
      <c r="E49" s="41"/>
      <c r="F49" s="250">
        <v>0.19</v>
      </c>
    </row>
    <row r="50" spans="1:6" ht="27.75" customHeight="1" x14ac:dyDescent="0.25">
      <c r="A50" s="172" t="s">
        <v>441</v>
      </c>
      <c r="B50" s="170">
        <f>IFERROR(INDEX('Annex 1 LV, HV &amp; UMS charges_J'!$B$14:$B$32,MATCH($A50,'Annex 1 LV, HV &amp; UMS charges_J'!$A$14:$A$297,0)),INDEX('Annex 4 LDNO charges_J'!$B$14:$B$118,MATCH($A50,'Annex 4 LDNO charges_J'!$A$14:$A$118,0)))</f>
        <v>0</v>
      </c>
      <c r="C50" s="171" t="str">
        <f>IFERROR(INDEX('Annex 1 LV, HV &amp; UMS charges_J'!$C$14:$C$32,MATCH($A50,'Annex 1 LV, HV &amp; UMS charges_J'!$A$14:$A$297,0)),INDEX('Annex 4 LDNO charges_J'!$C$14:$C$118,MATCH($A50,'Annex 4 LDNO charges_J'!$A$14:$A$118,0)))</f>
        <v>3-8 or 0</v>
      </c>
      <c r="D50" s="46"/>
      <c r="E50" s="46"/>
      <c r="F50" s="250">
        <v>0.19</v>
      </c>
    </row>
    <row r="51" spans="1:6" ht="27.75" customHeight="1" x14ac:dyDescent="0.25">
      <c r="A51" s="172" t="s">
        <v>443</v>
      </c>
      <c r="B51" s="170">
        <f>IFERROR(INDEX('Annex 1 LV, HV &amp; UMS charges_J'!$B$14:$B$32,MATCH($A51,'Annex 1 LV, HV &amp; UMS charges_J'!$A$14:$A$297,0)),INDEX('Annex 4 LDNO charges_J'!$B$14:$B$118,MATCH($A51,'Annex 4 LDNO charges_J'!$A$14:$A$118,0)))</f>
        <v>0</v>
      </c>
      <c r="C51" s="171">
        <f>IFERROR(INDEX('Annex 1 LV, HV &amp; UMS charges_J'!$C$14:$C$32,MATCH($A51,'Annex 1 LV, HV &amp; UMS charges_J'!$A$14:$A$297,0)),INDEX('Annex 4 LDNO charges_J'!$C$14:$C$118,MATCH($A51,'Annex 4 LDNO charges_J'!$A$14:$A$118,0)))</f>
        <v>0</v>
      </c>
      <c r="D51" s="46"/>
      <c r="E51" s="46"/>
      <c r="F51" s="250">
        <v>0.19</v>
      </c>
    </row>
    <row r="52" spans="1:6" ht="27.75" customHeight="1" x14ac:dyDescent="0.25">
      <c r="A52" s="172" t="s">
        <v>444</v>
      </c>
      <c r="B52" s="170">
        <f>IFERROR(INDEX('Annex 1 LV, HV &amp; UMS charges_J'!$B$14:$B$32,MATCH($A52,'Annex 1 LV, HV &amp; UMS charges_J'!$A$14:$A$297,0)),INDEX('Annex 4 LDNO charges_J'!$B$14:$B$118,MATCH($A52,'Annex 4 LDNO charges_J'!$A$14:$A$118,0)))</f>
        <v>0</v>
      </c>
      <c r="C52" s="171">
        <f>IFERROR(INDEX('Annex 1 LV, HV &amp; UMS charges_J'!$C$14:$C$32,MATCH($A52,'Annex 1 LV, HV &amp; UMS charges_J'!$A$14:$A$297,0)),INDEX('Annex 4 LDNO charges_J'!$C$14:$C$118,MATCH($A52,'Annex 4 LDNO charges_J'!$A$14:$A$118,0)))</f>
        <v>0</v>
      </c>
      <c r="D52" s="46"/>
      <c r="E52" s="46"/>
      <c r="F52" s="250">
        <v>0.19</v>
      </c>
    </row>
    <row r="53" spans="1:6" ht="27.75" customHeight="1" x14ac:dyDescent="0.25">
      <c r="A53" s="172" t="s">
        <v>445</v>
      </c>
      <c r="B53" s="170">
        <f>IFERROR(INDEX('Annex 1 LV, HV &amp; UMS charges_J'!$B$14:$B$32,MATCH($A53,'Annex 1 LV, HV &amp; UMS charges_J'!$A$14:$A$297,0)),INDEX('Annex 4 LDNO charges_J'!$B$14:$B$118,MATCH($A53,'Annex 4 LDNO charges_J'!$A$14:$A$118,0)))</f>
        <v>0</v>
      </c>
      <c r="C53" s="171">
        <f>IFERROR(INDEX('Annex 1 LV, HV &amp; UMS charges_J'!$C$14:$C$32,MATCH($A53,'Annex 1 LV, HV &amp; UMS charges_J'!$A$14:$A$297,0)),INDEX('Annex 4 LDNO charges_J'!$C$14:$C$118,MATCH($A53,'Annex 4 LDNO charges_J'!$A$14:$A$118,0)))</f>
        <v>0</v>
      </c>
      <c r="D53" s="46"/>
      <c r="E53" s="46"/>
      <c r="F53" s="250">
        <v>0.19</v>
      </c>
    </row>
    <row r="54" spans="1:6" ht="27.75" customHeight="1" x14ac:dyDescent="0.25">
      <c r="A54" s="172" t="s">
        <v>446</v>
      </c>
      <c r="B54" s="170">
        <f>IFERROR(INDEX('Annex 1 LV, HV &amp; UMS charges_J'!$B$14:$B$32,MATCH($A54,'Annex 1 LV, HV &amp; UMS charges_J'!$A$14:$A$297,0)),INDEX('Annex 4 LDNO charges_J'!$B$14:$B$118,MATCH($A54,'Annex 4 LDNO charges_J'!$A$14:$A$118,0)))</f>
        <v>0</v>
      </c>
      <c r="C54" s="171">
        <f>IFERROR(INDEX('Annex 1 LV, HV &amp; UMS charges_J'!$C$14:$C$32,MATCH($A54,'Annex 1 LV, HV &amp; UMS charges_J'!$A$14:$A$297,0)),INDEX('Annex 4 LDNO charges_J'!$C$14:$C$118,MATCH($A54,'Annex 4 LDNO charges_J'!$A$14:$A$118,0)))</f>
        <v>0</v>
      </c>
      <c r="D54" s="46"/>
      <c r="E54" s="46"/>
      <c r="F54" s="250">
        <v>0.19</v>
      </c>
    </row>
    <row r="55" spans="1:6" ht="27.75" customHeight="1" x14ac:dyDescent="0.25">
      <c r="A55" s="172" t="s">
        <v>447</v>
      </c>
      <c r="B55" s="170">
        <f>IFERROR(INDEX('Annex 1 LV, HV &amp; UMS charges_J'!$B$14:$B$32,MATCH($A55,'Annex 1 LV, HV &amp; UMS charges_J'!$A$14:$A$297,0)),INDEX('Annex 4 LDNO charges_J'!$B$14:$B$118,MATCH($A55,'Annex 4 LDNO charges_J'!$A$14:$A$118,0)))</f>
        <v>0</v>
      </c>
      <c r="C55" s="171">
        <f>IFERROR(INDEX('Annex 1 LV, HV &amp; UMS charges_J'!$C$14:$C$32,MATCH($A55,'Annex 1 LV, HV &amp; UMS charges_J'!$A$14:$A$297,0)),INDEX('Annex 4 LDNO charges_J'!$C$14:$C$118,MATCH($A55,'Annex 4 LDNO charges_J'!$A$14:$A$118,0)))</f>
        <v>0</v>
      </c>
      <c r="D55" s="46"/>
      <c r="E55" s="46"/>
      <c r="F55" s="250">
        <v>0.19</v>
      </c>
    </row>
    <row r="56" spans="1:6" ht="27.75" customHeight="1" x14ac:dyDescent="0.25">
      <c r="A56" s="172" t="s">
        <v>448</v>
      </c>
      <c r="B56" s="170">
        <f>IFERROR(INDEX('Annex 1 LV, HV &amp; UMS charges_J'!$B$14:$B$32,MATCH($A56,'Annex 1 LV, HV &amp; UMS charges_J'!$A$14:$A$297,0)),INDEX('Annex 4 LDNO charges_J'!$B$14:$B$118,MATCH($A56,'Annex 4 LDNO charges_J'!$A$14:$A$118,0)))</f>
        <v>0</v>
      </c>
      <c r="C56" s="171">
        <f>IFERROR(INDEX('Annex 1 LV, HV &amp; UMS charges_J'!$C$14:$C$32,MATCH($A56,'Annex 1 LV, HV &amp; UMS charges_J'!$A$14:$A$297,0)),INDEX('Annex 4 LDNO charges_J'!$C$14:$C$118,MATCH($A56,'Annex 4 LDNO charges_J'!$A$14:$A$118,0)))</f>
        <v>0</v>
      </c>
      <c r="D56" s="46"/>
      <c r="E56" s="46"/>
      <c r="F56" s="250">
        <v>0.19</v>
      </c>
    </row>
    <row r="57" spans="1:6" ht="27.75" customHeight="1" x14ac:dyDescent="0.25">
      <c r="A57" s="172" t="s">
        <v>455</v>
      </c>
      <c r="B57" s="170">
        <f>IFERROR(INDEX('Annex 1 LV, HV &amp; UMS charges_J'!$B$14:$B$32,MATCH($A57,'Annex 1 LV, HV &amp; UMS charges_J'!$A$14:$A$297,0)),INDEX('Annex 4 LDNO charges_J'!$B$14:$B$118,MATCH($A57,'Annex 4 LDNO charges_J'!$A$14:$A$118,0)))</f>
        <v>0</v>
      </c>
      <c r="C57" s="171" t="str">
        <f>IFERROR(INDEX('Annex 1 LV, HV &amp; UMS charges_J'!$C$14:$C$32,MATCH($A57,'Annex 1 LV, HV &amp; UMS charges_J'!$A$14:$A$297,0)),INDEX('Annex 4 LDNO charges_J'!$C$14:$C$118,MATCH($A57,'Annex 4 LDNO charges_J'!$A$14:$A$118,0)))</f>
        <v>1, 2 or 0</v>
      </c>
      <c r="D57" s="250">
        <v>0.01</v>
      </c>
      <c r="E57" s="41"/>
      <c r="F57" s="250">
        <v>0.19</v>
      </c>
    </row>
    <row r="58" spans="1:6" ht="27.75" customHeight="1" x14ac:dyDescent="0.25">
      <c r="A58" s="172" t="s">
        <v>457</v>
      </c>
      <c r="B58" s="170">
        <f>IFERROR(INDEX('Annex 1 LV, HV &amp; UMS charges_J'!$B$14:$B$32,MATCH($A58,'Annex 1 LV, HV &amp; UMS charges_J'!$A$14:$A$297,0)),INDEX('Annex 4 LDNO charges_J'!$B$14:$B$118,MATCH($A58,'Annex 4 LDNO charges_J'!$A$14:$A$118,0)))</f>
        <v>0</v>
      </c>
      <c r="C58" s="171" t="str">
        <f>IFERROR(INDEX('Annex 1 LV, HV &amp; UMS charges_J'!$C$14:$C$32,MATCH($A58,'Annex 1 LV, HV &amp; UMS charges_J'!$A$14:$A$297,0)),INDEX('Annex 4 LDNO charges_J'!$C$14:$C$118,MATCH($A58,'Annex 4 LDNO charges_J'!$A$14:$A$118,0)))</f>
        <v>3-8 or 0</v>
      </c>
      <c r="D58" s="46"/>
      <c r="E58" s="46"/>
      <c r="F58" s="250">
        <v>0.19</v>
      </c>
    </row>
    <row r="59" spans="1:6" ht="27.75" customHeight="1" x14ac:dyDescent="0.25">
      <c r="A59" s="172" t="s">
        <v>459</v>
      </c>
      <c r="B59" s="170">
        <f>IFERROR(INDEX('Annex 1 LV, HV &amp; UMS charges_J'!$B$14:$B$32,MATCH($A59,'Annex 1 LV, HV &amp; UMS charges_J'!$A$14:$A$297,0)),INDEX('Annex 4 LDNO charges_J'!$B$14:$B$118,MATCH($A59,'Annex 4 LDNO charges_J'!$A$14:$A$118,0)))</f>
        <v>0</v>
      </c>
      <c r="C59" s="171">
        <f>IFERROR(INDEX('Annex 1 LV, HV &amp; UMS charges_J'!$C$14:$C$32,MATCH($A59,'Annex 1 LV, HV &amp; UMS charges_J'!$A$14:$A$297,0)),INDEX('Annex 4 LDNO charges_J'!$C$14:$C$118,MATCH($A59,'Annex 4 LDNO charges_J'!$A$14:$A$118,0)))</f>
        <v>0</v>
      </c>
      <c r="D59" s="46"/>
      <c r="E59" s="46"/>
      <c r="F59" s="250">
        <v>0.19</v>
      </c>
    </row>
    <row r="60" spans="1:6" ht="27.75" customHeight="1" x14ac:dyDescent="0.25">
      <c r="A60" s="172" t="s">
        <v>460</v>
      </c>
      <c r="B60" s="170">
        <f>IFERROR(INDEX('Annex 1 LV, HV &amp; UMS charges_J'!$B$14:$B$32,MATCH($A60,'Annex 1 LV, HV &amp; UMS charges_J'!$A$14:$A$297,0)),INDEX('Annex 4 LDNO charges_J'!$B$14:$B$118,MATCH($A60,'Annex 4 LDNO charges_J'!$A$14:$A$118,0)))</f>
        <v>0</v>
      </c>
      <c r="C60" s="171">
        <f>IFERROR(INDEX('Annex 1 LV, HV &amp; UMS charges_J'!$C$14:$C$32,MATCH($A60,'Annex 1 LV, HV &amp; UMS charges_J'!$A$14:$A$297,0)),INDEX('Annex 4 LDNO charges_J'!$C$14:$C$118,MATCH($A60,'Annex 4 LDNO charges_J'!$A$14:$A$118,0)))</f>
        <v>0</v>
      </c>
      <c r="D60" s="46"/>
      <c r="E60" s="46"/>
      <c r="F60" s="250">
        <v>0.19</v>
      </c>
    </row>
    <row r="61" spans="1:6" ht="27.75" customHeight="1" x14ac:dyDescent="0.25">
      <c r="A61" s="172" t="s">
        <v>461</v>
      </c>
      <c r="B61" s="170">
        <f>IFERROR(INDEX('Annex 1 LV, HV &amp; UMS charges_J'!$B$14:$B$32,MATCH($A61,'Annex 1 LV, HV &amp; UMS charges_J'!$A$14:$A$297,0)),INDEX('Annex 4 LDNO charges_J'!$B$14:$B$118,MATCH($A61,'Annex 4 LDNO charges_J'!$A$14:$A$118,0)))</f>
        <v>0</v>
      </c>
      <c r="C61" s="171">
        <f>IFERROR(INDEX('Annex 1 LV, HV &amp; UMS charges_J'!$C$14:$C$32,MATCH($A61,'Annex 1 LV, HV &amp; UMS charges_J'!$A$14:$A$297,0)),INDEX('Annex 4 LDNO charges_J'!$C$14:$C$118,MATCH($A61,'Annex 4 LDNO charges_J'!$A$14:$A$118,0)))</f>
        <v>0</v>
      </c>
      <c r="D61" s="46"/>
      <c r="E61" s="46"/>
      <c r="F61" s="250">
        <v>0.19</v>
      </c>
    </row>
    <row r="62" spans="1:6" ht="27.75" customHeight="1" x14ac:dyDescent="0.25">
      <c r="A62" s="172" t="s">
        <v>462</v>
      </c>
      <c r="B62" s="170">
        <f>IFERROR(INDEX('Annex 1 LV, HV &amp; UMS charges_J'!$B$14:$B$32,MATCH($A62,'Annex 1 LV, HV &amp; UMS charges_J'!$A$14:$A$297,0)),INDEX('Annex 4 LDNO charges_J'!$B$14:$B$118,MATCH($A62,'Annex 4 LDNO charges_J'!$A$14:$A$118,0)))</f>
        <v>0</v>
      </c>
      <c r="C62" s="171">
        <f>IFERROR(INDEX('Annex 1 LV, HV &amp; UMS charges_J'!$C$14:$C$32,MATCH($A62,'Annex 1 LV, HV &amp; UMS charges_J'!$A$14:$A$297,0)),INDEX('Annex 4 LDNO charges_J'!$C$14:$C$118,MATCH($A62,'Annex 4 LDNO charges_J'!$A$14:$A$118,0)))</f>
        <v>0</v>
      </c>
      <c r="D62" s="46"/>
      <c r="E62" s="46"/>
      <c r="F62" s="250">
        <v>0.19</v>
      </c>
    </row>
    <row r="63" spans="1:6" ht="27.75" customHeight="1" x14ac:dyDescent="0.25">
      <c r="A63" s="172" t="s">
        <v>463</v>
      </c>
      <c r="B63" s="170">
        <f>IFERROR(INDEX('Annex 1 LV, HV &amp; UMS charges_J'!$B$14:$B$32,MATCH($A63,'Annex 1 LV, HV &amp; UMS charges_J'!$A$14:$A$297,0)),INDEX('Annex 4 LDNO charges_J'!$B$14:$B$118,MATCH($A63,'Annex 4 LDNO charges_J'!$A$14:$A$118,0)))</f>
        <v>0</v>
      </c>
      <c r="C63" s="171">
        <f>IFERROR(INDEX('Annex 1 LV, HV &amp; UMS charges_J'!$C$14:$C$32,MATCH($A63,'Annex 1 LV, HV &amp; UMS charges_J'!$A$14:$A$297,0)),INDEX('Annex 4 LDNO charges_J'!$C$14:$C$118,MATCH($A63,'Annex 4 LDNO charges_J'!$A$14:$A$118,0)))</f>
        <v>0</v>
      </c>
      <c r="D63" s="46"/>
      <c r="E63" s="46"/>
      <c r="F63" s="250">
        <v>0.19</v>
      </c>
    </row>
    <row r="64" spans="1:6" ht="27.75" customHeight="1" x14ac:dyDescent="0.25">
      <c r="A64" s="172" t="s">
        <v>464</v>
      </c>
      <c r="B64" s="170">
        <f>IFERROR(INDEX('Annex 1 LV, HV &amp; UMS charges_J'!$B$14:$B$32,MATCH($A64,'Annex 1 LV, HV &amp; UMS charges_J'!$A$14:$A$297,0)),INDEX('Annex 4 LDNO charges_J'!$B$14:$B$118,MATCH($A64,'Annex 4 LDNO charges_J'!$A$14:$A$118,0)))</f>
        <v>0</v>
      </c>
      <c r="C64" s="171">
        <f>IFERROR(INDEX('Annex 1 LV, HV &amp; UMS charges_J'!$C$14:$C$32,MATCH($A64,'Annex 1 LV, HV &amp; UMS charges_J'!$A$14:$A$297,0)),INDEX('Annex 4 LDNO charges_J'!$C$14:$C$118,MATCH($A64,'Annex 4 LDNO charges_J'!$A$14:$A$118,0)))</f>
        <v>0</v>
      </c>
      <c r="D64" s="46"/>
      <c r="E64" s="46"/>
      <c r="F64" s="250">
        <v>0.19</v>
      </c>
    </row>
    <row r="65" spans="1:1" ht="27.75" customHeight="1" x14ac:dyDescent="0.25">
      <c r="A65" s="2" t="s">
        <v>601</v>
      </c>
    </row>
    <row r="66" spans="1:1" ht="27.75" customHeight="1" x14ac:dyDescent="0.25">
      <c r="A66" s="2" t="s">
        <v>602</v>
      </c>
    </row>
    <row r="67" spans="1:1" ht="27.75" customHeight="1" x14ac:dyDescent="0.25">
      <c r="A67" s="2" t="s">
        <v>603</v>
      </c>
    </row>
  </sheetData>
  <mergeCells count="2">
    <mergeCell ref="B1:C1"/>
    <mergeCell ref="A2:F2"/>
  </mergeCells>
  <hyperlinks>
    <hyperlink ref="A1" location="Overview!A1" display="Back to Overview" xr:uid="{00000000-0004-0000-2F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Annex 7b &amp;"Arial,Regular"- Schedule of Charges to recover Excess Supplier of Last Resort pass-through costs</oddHeader>
    <oddFooter>&amp;R&amp;P of &amp;N</oddFooter>
  </headerFooter>
  <ignoredErrors>
    <ignoredError sqref="B5:C64" unlockedFormula="1"/>
  </ignoredError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F67"/>
  <sheetViews>
    <sheetView zoomScale="70" zoomScaleNormal="70" zoomScaleSheetLayoutView="100" workbookViewId="0">
      <selection activeCell="H2" sqref="H2"/>
    </sheetView>
  </sheetViews>
  <sheetFormatPr defaultColWidth="9.1796875" defaultRowHeight="27.75" customHeight="1" x14ac:dyDescent="0.25"/>
  <cols>
    <col min="1" max="1" width="49" style="2" bestFit="1" customWidth="1"/>
    <col min="2" max="2" width="24.7265625" style="3" customWidth="1"/>
    <col min="3" max="3" width="12.7265625" style="2" customWidth="1"/>
    <col min="4" max="6" width="17.54296875" style="3" customWidth="1"/>
    <col min="7" max="16384" width="9.1796875" style="2"/>
  </cols>
  <sheetData>
    <row r="1" spans="1:6" ht="27.75" customHeight="1" x14ac:dyDescent="0.25">
      <c r="A1" s="51" t="s">
        <v>34</v>
      </c>
      <c r="B1" s="420"/>
      <c r="C1" s="420"/>
      <c r="D1" s="182"/>
      <c r="E1" s="182"/>
      <c r="F1" s="182"/>
    </row>
    <row r="2" spans="1:6" ht="35.15" customHeight="1" x14ac:dyDescent="0.25">
      <c r="A2" s="370" t="str">
        <f>Overview!B4&amp; " - Effective from "&amp;Overview!D4&amp;" - "&amp;Overview!E4&amp;" Supplier of Last Resort and Eligible Bad Debt Pass-Through Costs in WPD South Wales Area (GSP Group _K)"</f>
        <v>Southern Electric Power Distribution plc - Effective from 1 April 2021 - Final Supplier of Last Resort and Eligible Bad Debt Pass-Through Costs in WPD South Wales Area (GSP Group _K)</v>
      </c>
      <c r="B2" s="371"/>
      <c r="C2" s="371"/>
      <c r="D2" s="371"/>
      <c r="E2" s="371"/>
      <c r="F2" s="372"/>
    </row>
    <row r="3" spans="1:6" s="84" customFormat="1" ht="21" customHeight="1" x14ac:dyDescent="0.25">
      <c r="A3" s="183"/>
      <c r="B3" s="183"/>
      <c r="C3" s="183"/>
      <c r="D3" s="183"/>
      <c r="E3" s="183"/>
      <c r="F3" s="183"/>
    </row>
    <row r="4" spans="1:6" ht="78.75" customHeight="1" x14ac:dyDescent="0.25">
      <c r="A4" s="26" t="s">
        <v>54</v>
      </c>
      <c r="B4" s="308" t="s">
        <v>597</v>
      </c>
      <c r="C4" s="308" t="s">
        <v>56</v>
      </c>
      <c r="D4" s="308" t="s">
        <v>598</v>
      </c>
      <c r="E4" s="308" t="s">
        <v>599</v>
      </c>
      <c r="F4" s="308" t="s">
        <v>600</v>
      </c>
    </row>
    <row r="5" spans="1:6" ht="28" x14ac:dyDescent="0.25">
      <c r="A5" s="17" t="s">
        <v>65</v>
      </c>
      <c r="B5" s="170" t="str">
        <f>IFERROR(INDEX('Annex 1 LV, HV &amp; UMS charges_K'!$B$14:$B$32,MATCH($A5,'Annex 1 LV, HV &amp; UMS charges_K'!$A$14:$A$297,0)),INDEX('Annex 4 LDNO charges_K'!$B$14:$B$118,MATCH($A5,'Annex 4 LDNO charges_K'!$A$14:$A$118,0)))</f>
        <v>81-82, 91-92, 98-99, 185, 291-292, 518, K04</v>
      </c>
      <c r="C5" s="171" t="str">
        <f>IFERROR(INDEX('Annex 1 LV, HV &amp; UMS charges_K'!$C$14:$C$32,MATCH($A5,'Annex 1 LV, HV &amp; UMS charges_K'!$A$14:$A$297,0)),INDEX('Annex 4 LDNO charges_K'!$C$14:$C$118,MATCH($A5,'Annex 4 LDNO charges_K'!$A$14:$A$118,0)))</f>
        <v>0, 1 or 2</v>
      </c>
      <c r="D5" s="250">
        <v>0.01</v>
      </c>
      <c r="E5" s="250">
        <v>0</v>
      </c>
      <c r="F5" s="250">
        <v>0.21</v>
      </c>
    </row>
    <row r="6" spans="1:6" ht="70" x14ac:dyDescent="0.25">
      <c r="A6" s="17" t="s">
        <v>69</v>
      </c>
      <c r="B6" s="170" t="str">
        <f>IFERROR(INDEX('Annex 1 LV, HV &amp; UMS charges_K'!$B$14:$B$32,MATCH($A6,'Annex 1 LV, HV &amp; UMS charges_K'!$A$14:$A$297,0)),INDEX('Annex 4 LDNO charges_K'!$B$14:$B$118,MATCH($A6,'Annex 4 LDNO charges_K'!$A$14:$A$118,0)))</f>
        <v>83-85, 93-95, 186, 293-295, 414, 519, K05, K10-K14, K30-K44, K50-K54, K60-K74, K80-K84, K90-K99, R45-R54</v>
      </c>
      <c r="C6" s="171" t="str">
        <f>IFERROR(INDEX('Annex 1 LV, HV &amp; UMS charges_K'!$C$14:$C$32,MATCH($A6,'Annex 1 LV, HV &amp; UMS charges_K'!$A$14:$A$297,0)),INDEX('Annex 4 LDNO charges_K'!$C$14:$C$118,MATCH($A6,'Annex 4 LDNO charges_K'!$A$14:$A$118,0)))</f>
        <v>0 or 3-8</v>
      </c>
      <c r="D6" s="46"/>
      <c r="E6" s="46"/>
      <c r="F6" s="250">
        <v>0.21</v>
      </c>
    </row>
    <row r="7" spans="1:6" ht="28.5" customHeight="1" x14ac:dyDescent="0.25">
      <c r="A7" s="17" t="s">
        <v>73</v>
      </c>
      <c r="B7" s="170" t="str">
        <f>IFERROR(INDEX('Annex 1 LV, HV &amp; UMS charges_K'!$B$14:$B$32,MATCH($A7,'Annex 1 LV, HV &amp; UMS charges_K'!$A$14:$A$297,0)),INDEX('Annex 4 LDNO charges_K'!$B$14:$B$118,MATCH($A7,'Annex 4 LDNO charges_K'!$A$14:$A$118,0)))</f>
        <v>86, 90, 290, K16-K19, K26-K29, K56-K59</v>
      </c>
      <c r="C7" s="171">
        <f>IFERROR(INDEX('Annex 1 LV, HV &amp; UMS charges_K'!$C$14:$C$32,MATCH($A7,'Annex 1 LV, HV &amp; UMS charges_K'!$A$14:$A$297,0)),INDEX('Annex 4 LDNO charges_K'!$C$14:$C$118,MATCH($A7,'Annex 4 LDNO charges_K'!$A$14:$A$118,0)))</f>
        <v>0</v>
      </c>
      <c r="D7" s="46"/>
      <c r="E7" s="46"/>
      <c r="F7" s="250">
        <v>0.21</v>
      </c>
    </row>
    <row r="8" spans="1:6" ht="28.5" customHeight="1" x14ac:dyDescent="0.25">
      <c r="A8" s="17" t="s">
        <v>75</v>
      </c>
      <c r="B8" s="170" t="str">
        <f>IFERROR(INDEX('Annex 1 LV, HV &amp; UMS charges_K'!$B$14:$B$32,MATCH($A8,'Annex 1 LV, HV &amp; UMS charges_K'!$A$14:$A$297,0)),INDEX('Annex 4 LDNO charges_K'!$B$14:$B$118,MATCH($A8,'Annex 4 LDNO charges_K'!$A$14:$A$118,0)))</f>
        <v>447, K86-K89</v>
      </c>
      <c r="C8" s="171">
        <f>IFERROR(INDEX('Annex 1 LV, HV &amp; UMS charges_K'!$C$14:$C$32,MATCH($A8,'Annex 1 LV, HV &amp; UMS charges_K'!$A$14:$A$297,0)),INDEX('Annex 4 LDNO charges_K'!$C$14:$C$118,MATCH($A8,'Annex 4 LDNO charges_K'!$A$14:$A$118,0)))</f>
        <v>0</v>
      </c>
      <c r="D8" s="46"/>
      <c r="E8" s="46"/>
      <c r="F8" s="250">
        <v>0.21</v>
      </c>
    </row>
    <row r="9" spans="1:6" ht="28.5" customHeight="1" x14ac:dyDescent="0.25">
      <c r="A9" s="17" t="s">
        <v>77</v>
      </c>
      <c r="B9" s="170" t="str">
        <f>IFERROR(INDEX('Annex 1 LV, HV &amp; UMS charges_K'!$B$14:$B$32,MATCH($A9,'Annex 1 LV, HV &amp; UMS charges_K'!$A$14:$A$297,0)),INDEX('Annex 4 LDNO charges_K'!$B$14:$B$118,MATCH($A9,'Annex 4 LDNO charges_K'!$A$14:$A$118,0)))</f>
        <v>87, 96, 296, K21-K24, K46-K49, K76-K79</v>
      </c>
      <c r="C9" s="171">
        <f>IFERROR(INDEX('Annex 1 LV, HV &amp; UMS charges_K'!$C$14:$C$32,MATCH($A9,'Annex 1 LV, HV &amp; UMS charges_K'!$A$14:$A$297,0)),INDEX('Annex 4 LDNO charges_K'!$C$14:$C$118,MATCH($A9,'Annex 4 LDNO charges_K'!$A$14:$A$118,0)))</f>
        <v>0</v>
      </c>
      <c r="D9" s="46"/>
      <c r="E9" s="46"/>
      <c r="F9" s="250">
        <v>0.21</v>
      </c>
    </row>
    <row r="10" spans="1:6" ht="28.5" customHeight="1" x14ac:dyDescent="0.25">
      <c r="A10" s="17" t="s">
        <v>78</v>
      </c>
      <c r="B10" s="170" t="str">
        <f>IFERROR(INDEX('Annex 1 LV, HV &amp; UMS charges_K'!$B$14:$B$32,MATCH($A10,'Annex 1 LV, HV &amp; UMS charges_K'!$A$14:$A$297,0)),INDEX('Annex 4 LDNO charges_K'!$B$14:$B$118,MATCH($A10,'Annex 4 LDNO charges_K'!$A$14:$A$118,0)))</f>
        <v>K15, K25, K55</v>
      </c>
      <c r="C10" s="171">
        <f>IFERROR(INDEX('Annex 1 LV, HV &amp; UMS charges_K'!$C$14:$C$32,MATCH($A10,'Annex 1 LV, HV &amp; UMS charges_K'!$A$14:$A$297,0)),INDEX('Annex 4 LDNO charges_K'!$C$14:$C$118,MATCH($A10,'Annex 4 LDNO charges_K'!$A$14:$A$118,0)))</f>
        <v>0</v>
      </c>
      <c r="D10" s="46"/>
      <c r="E10" s="46"/>
      <c r="F10" s="250">
        <v>0.21</v>
      </c>
    </row>
    <row r="11" spans="1:6" ht="28.5" customHeight="1" x14ac:dyDescent="0.25">
      <c r="A11" s="17" t="s">
        <v>80</v>
      </c>
      <c r="B11" s="170" t="str">
        <f>IFERROR(INDEX('Annex 1 LV, HV &amp; UMS charges_K'!$B$14:$B$32,MATCH($A11,'Annex 1 LV, HV &amp; UMS charges_K'!$A$14:$A$297,0)),INDEX('Annex 4 LDNO charges_K'!$B$14:$B$118,MATCH($A11,'Annex 4 LDNO charges_K'!$A$14:$A$118,0)))</f>
        <v>K85</v>
      </c>
      <c r="C11" s="171">
        <f>IFERROR(INDEX('Annex 1 LV, HV &amp; UMS charges_K'!$C$14:$C$32,MATCH($A11,'Annex 1 LV, HV &amp; UMS charges_K'!$A$14:$A$297,0)),INDEX('Annex 4 LDNO charges_K'!$C$14:$C$118,MATCH($A11,'Annex 4 LDNO charges_K'!$A$14:$A$118,0)))</f>
        <v>0</v>
      </c>
      <c r="D11" s="46"/>
      <c r="E11" s="46"/>
      <c r="F11" s="250">
        <v>0.21</v>
      </c>
    </row>
    <row r="12" spans="1:6" ht="28.5" customHeight="1" x14ac:dyDescent="0.25">
      <c r="A12" s="17" t="s">
        <v>82</v>
      </c>
      <c r="B12" s="170" t="str">
        <f>IFERROR(INDEX('Annex 1 LV, HV &amp; UMS charges_K'!$B$14:$B$32,MATCH($A12,'Annex 1 LV, HV &amp; UMS charges_K'!$A$14:$A$297,0)),INDEX('Annex 4 LDNO charges_K'!$B$14:$B$118,MATCH($A12,'Annex 4 LDNO charges_K'!$A$14:$A$118,0)))</f>
        <v>K20, K45, K75</v>
      </c>
      <c r="C12" s="171">
        <f>IFERROR(INDEX('Annex 1 LV, HV &amp; UMS charges_K'!$C$14:$C$32,MATCH($A12,'Annex 1 LV, HV &amp; UMS charges_K'!$A$14:$A$297,0)),INDEX('Annex 4 LDNO charges_K'!$C$14:$C$118,MATCH($A12,'Annex 4 LDNO charges_K'!$A$14:$A$118,0)))</f>
        <v>0</v>
      </c>
      <c r="D12" s="46"/>
      <c r="E12" s="46"/>
      <c r="F12" s="250">
        <v>0.21</v>
      </c>
    </row>
    <row r="13" spans="1:6" ht="28.5" customHeight="1" x14ac:dyDescent="0.25">
      <c r="A13" s="172" t="s">
        <v>366</v>
      </c>
      <c r="B13" s="170">
        <f>IFERROR(INDEX('Annex 1 LV, HV &amp; UMS charges_K'!$B$14:$B$32,MATCH($A13,'Annex 1 LV, HV &amp; UMS charges_K'!$A$14:$A$297,0)),INDEX('Annex 4 LDNO charges_K'!$B$14:$B$118,MATCH($A13,'Annex 4 LDNO charges_K'!$A$14:$A$118,0)))</f>
        <v>0</v>
      </c>
      <c r="C13" s="171" t="str">
        <f>IFERROR(INDEX('Annex 1 LV, HV &amp; UMS charges_K'!$C$14:$C$32,MATCH($A13,'Annex 1 LV, HV &amp; UMS charges_K'!$A$14:$A$297,0)),INDEX('Annex 4 LDNO charges_K'!$C$14:$C$118,MATCH($A13,'Annex 4 LDNO charges_K'!$A$14:$A$118,0)))</f>
        <v>0, 1 or 2</v>
      </c>
      <c r="D13" s="250">
        <v>0.01</v>
      </c>
      <c r="E13" s="250">
        <v>0</v>
      </c>
      <c r="F13" s="250">
        <v>0.21</v>
      </c>
    </row>
    <row r="14" spans="1:6" ht="28.5" customHeight="1" x14ac:dyDescent="0.25">
      <c r="A14" s="172" t="s">
        <v>368</v>
      </c>
      <c r="B14" s="170">
        <f>IFERROR(INDEX('Annex 1 LV, HV &amp; UMS charges_K'!$B$14:$B$32,MATCH($A14,'Annex 1 LV, HV &amp; UMS charges_K'!$A$14:$A$297,0)),INDEX('Annex 4 LDNO charges_K'!$B$14:$B$118,MATCH($A14,'Annex 4 LDNO charges_K'!$A$14:$A$118,0)))</f>
        <v>0</v>
      </c>
      <c r="C14" s="171" t="str">
        <f>IFERROR(INDEX('Annex 1 LV, HV &amp; UMS charges_K'!$C$14:$C$32,MATCH($A14,'Annex 1 LV, HV &amp; UMS charges_K'!$A$14:$A$297,0)),INDEX('Annex 4 LDNO charges_K'!$C$14:$C$118,MATCH($A14,'Annex 4 LDNO charges_K'!$A$14:$A$118,0)))</f>
        <v>0 or 3-8</v>
      </c>
      <c r="D14" s="46"/>
      <c r="E14" s="46"/>
      <c r="F14" s="250">
        <v>0.21</v>
      </c>
    </row>
    <row r="15" spans="1:6" ht="28.5" customHeight="1" x14ac:dyDescent="0.25">
      <c r="A15" s="172" t="s">
        <v>370</v>
      </c>
      <c r="B15" s="170">
        <f>IFERROR(INDEX('Annex 1 LV, HV &amp; UMS charges_K'!$B$14:$B$32,MATCH($A15,'Annex 1 LV, HV &amp; UMS charges_K'!$A$14:$A$297,0)),INDEX('Annex 4 LDNO charges_K'!$B$14:$B$118,MATCH($A15,'Annex 4 LDNO charges_K'!$A$14:$A$118,0)))</f>
        <v>0</v>
      </c>
      <c r="C15" s="171">
        <f>IFERROR(INDEX('Annex 1 LV, HV &amp; UMS charges_K'!$C$14:$C$32,MATCH($A15,'Annex 1 LV, HV &amp; UMS charges_K'!$A$14:$A$297,0)),INDEX('Annex 4 LDNO charges_K'!$C$14:$C$118,MATCH($A15,'Annex 4 LDNO charges_K'!$A$14:$A$118,0)))</f>
        <v>0</v>
      </c>
      <c r="D15" s="46"/>
      <c r="E15" s="46"/>
      <c r="F15" s="250">
        <v>0.21</v>
      </c>
    </row>
    <row r="16" spans="1:6" ht="28.5" customHeight="1" x14ac:dyDescent="0.25">
      <c r="A16" s="172" t="s">
        <v>371</v>
      </c>
      <c r="B16" s="170">
        <f>IFERROR(INDEX('Annex 1 LV, HV &amp; UMS charges_K'!$B$14:$B$32,MATCH($A16,'Annex 1 LV, HV &amp; UMS charges_K'!$A$14:$A$297,0)),INDEX('Annex 4 LDNO charges_K'!$B$14:$B$118,MATCH($A16,'Annex 4 LDNO charges_K'!$A$14:$A$118,0)))</f>
        <v>0</v>
      </c>
      <c r="C16" s="171">
        <f>IFERROR(INDEX('Annex 1 LV, HV &amp; UMS charges_K'!$C$14:$C$32,MATCH($A16,'Annex 1 LV, HV &amp; UMS charges_K'!$A$14:$A$297,0)),INDEX('Annex 4 LDNO charges_K'!$C$14:$C$118,MATCH($A16,'Annex 4 LDNO charges_K'!$A$14:$A$118,0)))</f>
        <v>0</v>
      </c>
      <c r="D16" s="46"/>
      <c r="E16" s="46"/>
      <c r="F16" s="250">
        <v>0.21</v>
      </c>
    </row>
    <row r="17" spans="1:6" ht="28.5" customHeight="1" x14ac:dyDescent="0.25">
      <c r="A17" s="176" t="s">
        <v>375</v>
      </c>
      <c r="B17" s="170">
        <f>IFERROR(INDEX('Annex 1 LV, HV &amp; UMS charges_K'!$B$14:$B$32,MATCH($A17,'Annex 1 LV, HV &amp; UMS charges_K'!$A$14:$A$297,0)),INDEX('Annex 4 LDNO charges_K'!$B$14:$B$118,MATCH($A17,'Annex 4 LDNO charges_K'!$A$14:$A$118,0)))</f>
        <v>0</v>
      </c>
      <c r="C17" s="171" t="str">
        <f>IFERROR(INDEX('Annex 1 LV, HV &amp; UMS charges_K'!$C$14:$C$32,MATCH($A17,'Annex 1 LV, HV &amp; UMS charges_K'!$A$14:$A$297,0)),INDEX('Annex 4 LDNO charges_K'!$C$14:$C$118,MATCH($A17,'Annex 4 LDNO charges_K'!$A$14:$A$118,0)))</f>
        <v>0, 1 or 2</v>
      </c>
      <c r="D17" s="250">
        <v>0.01</v>
      </c>
      <c r="E17" s="250">
        <v>0</v>
      </c>
      <c r="F17" s="250">
        <v>0.21</v>
      </c>
    </row>
    <row r="18" spans="1:6" ht="28.5" customHeight="1" x14ac:dyDescent="0.25">
      <c r="A18" s="176" t="s">
        <v>377</v>
      </c>
      <c r="B18" s="170">
        <f>IFERROR(INDEX('Annex 1 LV, HV &amp; UMS charges_K'!$B$14:$B$32,MATCH($A18,'Annex 1 LV, HV &amp; UMS charges_K'!$A$14:$A$297,0)),INDEX('Annex 4 LDNO charges_K'!$B$14:$B$118,MATCH($A18,'Annex 4 LDNO charges_K'!$A$14:$A$118,0)))</f>
        <v>0</v>
      </c>
      <c r="C18" s="171" t="str">
        <f>IFERROR(INDEX('Annex 1 LV, HV &amp; UMS charges_K'!$C$14:$C$32,MATCH($A18,'Annex 1 LV, HV &amp; UMS charges_K'!$A$14:$A$297,0)),INDEX('Annex 4 LDNO charges_K'!$C$14:$C$118,MATCH($A18,'Annex 4 LDNO charges_K'!$A$14:$A$118,0)))</f>
        <v>0 or 3-8</v>
      </c>
      <c r="D18" s="46"/>
      <c r="E18" s="46"/>
      <c r="F18" s="250">
        <v>0.21</v>
      </c>
    </row>
    <row r="19" spans="1:6" ht="28.5" customHeight="1" x14ac:dyDescent="0.25">
      <c r="A19" s="176" t="s">
        <v>379</v>
      </c>
      <c r="B19" s="170">
        <f>IFERROR(INDEX('Annex 1 LV, HV &amp; UMS charges_K'!$B$14:$B$32,MATCH($A19,'Annex 1 LV, HV &amp; UMS charges_K'!$A$14:$A$297,0)),INDEX('Annex 4 LDNO charges_K'!$B$14:$B$118,MATCH($A19,'Annex 4 LDNO charges_K'!$A$14:$A$118,0)))</f>
        <v>0</v>
      </c>
      <c r="C19" s="171">
        <f>IFERROR(INDEX('Annex 1 LV, HV &amp; UMS charges_K'!$C$14:$C$32,MATCH($A19,'Annex 1 LV, HV &amp; UMS charges_K'!$A$14:$A$297,0)),INDEX('Annex 4 LDNO charges_K'!$C$14:$C$118,MATCH($A19,'Annex 4 LDNO charges_K'!$A$14:$A$118,0)))</f>
        <v>0</v>
      </c>
      <c r="D19" s="46"/>
      <c r="E19" s="46"/>
      <c r="F19" s="250">
        <v>0.21</v>
      </c>
    </row>
    <row r="20" spans="1:6" ht="28.5" customHeight="1" x14ac:dyDescent="0.25">
      <c r="A20" s="176" t="s">
        <v>380</v>
      </c>
      <c r="B20" s="170">
        <f>IFERROR(INDEX('Annex 1 LV, HV &amp; UMS charges_K'!$B$14:$B$32,MATCH($A20,'Annex 1 LV, HV &amp; UMS charges_K'!$A$14:$A$297,0)),INDEX('Annex 4 LDNO charges_K'!$B$14:$B$118,MATCH($A20,'Annex 4 LDNO charges_K'!$A$14:$A$118,0)))</f>
        <v>0</v>
      </c>
      <c r="C20" s="171">
        <f>IFERROR(INDEX('Annex 1 LV, HV &amp; UMS charges_K'!$C$14:$C$32,MATCH($A20,'Annex 1 LV, HV &amp; UMS charges_K'!$A$14:$A$297,0)),INDEX('Annex 4 LDNO charges_K'!$C$14:$C$118,MATCH($A20,'Annex 4 LDNO charges_K'!$A$14:$A$118,0)))</f>
        <v>0</v>
      </c>
      <c r="D20" s="46"/>
      <c r="E20" s="46"/>
      <c r="F20" s="250">
        <v>0.21</v>
      </c>
    </row>
    <row r="21" spans="1:6" ht="28.5" customHeight="1" x14ac:dyDescent="0.25">
      <c r="A21" s="176" t="s">
        <v>381</v>
      </c>
      <c r="B21" s="170">
        <f>IFERROR(INDEX('Annex 1 LV, HV &amp; UMS charges_K'!$B$14:$B$32,MATCH($A21,'Annex 1 LV, HV &amp; UMS charges_K'!$A$14:$A$297,0)),INDEX('Annex 4 LDNO charges_K'!$B$14:$B$118,MATCH($A21,'Annex 4 LDNO charges_K'!$A$14:$A$118,0)))</f>
        <v>0</v>
      </c>
      <c r="C21" s="171">
        <f>IFERROR(INDEX('Annex 1 LV, HV &amp; UMS charges_K'!$C$14:$C$32,MATCH($A21,'Annex 1 LV, HV &amp; UMS charges_K'!$A$14:$A$297,0)),INDEX('Annex 4 LDNO charges_K'!$C$14:$C$118,MATCH($A21,'Annex 4 LDNO charges_K'!$A$14:$A$118,0)))</f>
        <v>0</v>
      </c>
      <c r="D21" s="46"/>
      <c r="E21" s="46"/>
      <c r="F21" s="250">
        <v>0.21</v>
      </c>
    </row>
    <row r="22" spans="1:6" ht="28.5" customHeight="1" x14ac:dyDescent="0.25">
      <c r="A22" s="176" t="s">
        <v>382</v>
      </c>
      <c r="B22" s="170">
        <f>IFERROR(INDEX('Annex 1 LV, HV &amp; UMS charges_K'!$B$14:$B$32,MATCH($A22,'Annex 1 LV, HV &amp; UMS charges_K'!$A$14:$A$297,0)),INDEX('Annex 4 LDNO charges_K'!$B$14:$B$118,MATCH($A22,'Annex 4 LDNO charges_K'!$A$14:$A$118,0)))</f>
        <v>0</v>
      </c>
      <c r="C22" s="171">
        <f>IFERROR(INDEX('Annex 1 LV, HV &amp; UMS charges_K'!$C$14:$C$32,MATCH($A22,'Annex 1 LV, HV &amp; UMS charges_K'!$A$14:$A$297,0)),INDEX('Annex 4 LDNO charges_K'!$C$14:$C$118,MATCH($A22,'Annex 4 LDNO charges_K'!$A$14:$A$118,0)))</f>
        <v>0</v>
      </c>
      <c r="D22" s="46"/>
      <c r="E22" s="46"/>
      <c r="F22" s="250">
        <v>0.21</v>
      </c>
    </row>
    <row r="23" spans="1:6" ht="28.5" customHeight="1" x14ac:dyDescent="0.25">
      <c r="A23" s="176" t="s">
        <v>383</v>
      </c>
      <c r="B23" s="170">
        <f>IFERROR(INDEX('Annex 1 LV, HV &amp; UMS charges_K'!$B$14:$B$32,MATCH($A23,'Annex 1 LV, HV &amp; UMS charges_K'!$A$14:$A$297,0)),INDEX('Annex 4 LDNO charges_K'!$B$14:$B$118,MATCH($A23,'Annex 4 LDNO charges_K'!$A$14:$A$118,0)))</f>
        <v>0</v>
      </c>
      <c r="C23" s="171">
        <f>IFERROR(INDEX('Annex 1 LV, HV &amp; UMS charges_K'!$C$14:$C$32,MATCH($A23,'Annex 1 LV, HV &amp; UMS charges_K'!$A$14:$A$297,0)),INDEX('Annex 4 LDNO charges_K'!$C$14:$C$118,MATCH($A23,'Annex 4 LDNO charges_K'!$A$14:$A$118,0)))</f>
        <v>0</v>
      </c>
      <c r="D23" s="46"/>
      <c r="E23" s="46"/>
      <c r="F23" s="250">
        <v>0.21</v>
      </c>
    </row>
    <row r="24" spans="1:6" ht="28.5" customHeight="1" x14ac:dyDescent="0.25">
      <c r="A24" s="176" t="s">
        <v>384</v>
      </c>
      <c r="B24" s="170">
        <f>IFERROR(INDEX('Annex 1 LV, HV &amp; UMS charges_K'!$B$14:$B$32,MATCH($A24,'Annex 1 LV, HV &amp; UMS charges_K'!$A$14:$A$297,0)),INDEX('Annex 4 LDNO charges_K'!$B$14:$B$118,MATCH($A24,'Annex 4 LDNO charges_K'!$A$14:$A$118,0)))</f>
        <v>0</v>
      </c>
      <c r="C24" s="171">
        <f>IFERROR(INDEX('Annex 1 LV, HV &amp; UMS charges_K'!$C$14:$C$32,MATCH($A24,'Annex 1 LV, HV &amp; UMS charges_K'!$A$14:$A$297,0)),INDEX('Annex 4 LDNO charges_K'!$C$14:$C$118,MATCH($A24,'Annex 4 LDNO charges_K'!$A$14:$A$118,0)))</f>
        <v>0</v>
      </c>
      <c r="D24" s="46"/>
      <c r="E24" s="46"/>
      <c r="F24" s="250">
        <v>0.21</v>
      </c>
    </row>
    <row r="25" spans="1:6" ht="28.5" customHeight="1" x14ac:dyDescent="0.25">
      <c r="A25" s="172" t="s">
        <v>391</v>
      </c>
      <c r="B25" s="170">
        <f>IFERROR(INDEX('Annex 1 LV, HV &amp; UMS charges_K'!$B$14:$B$32,MATCH($A25,'Annex 1 LV, HV &amp; UMS charges_K'!$A$14:$A$297,0)),INDEX('Annex 4 LDNO charges_K'!$B$14:$B$118,MATCH($A25,'Annex 4 LDNO charges_K'!$A$14:$A$118,0)))</f>
        <v>0</v>
      </c>
      <c r="C25" s="171" t="str">
        <f>IFERROR(INDEX('Annex 1 LV, HV &amp; UMS charges_K'!$C$14:$C$32,MATCH($A25,'Annex 1 LV, HV &amp; UMS charges_K'!$A$14:$A$297,0)),INDEX('Annex 4 LDNO charges_K'!$C$14:$C$118,MATCH($A25,'Annex 4 LDNO charges_K'!$A$14:$A$118,0)))</f>
        <v>0, 1 or 2</v>
      </c>
      <c r="D25" s="250">
        <v>0.01</v>
      </c>
      <c r="E25" s="250">
        <v>0</v>
      </c>
      <c r="F25" s="250">
        <v>0.21</v>
      </c>
    </row>
    <row r="26" spans="1:6" ht="28.5" customHeight="1" x14ac:dyDescent="0.25">
      <c r="A26" s="172" t="s">
        <v>393</v>
      </c>
      <c r="B26" s="170">
        <f>IFERROR(INDEX('Annex 1 LV, HV &amp; UMS charges_K'!$B$14:$B$32,MATCH($A26,'Annex 1 LV, HV &amp; UMS charges_K'!$A$14:$A$297,0)),INDEX('Annex 4 LDNO charges_K'!$B$14:$B$118,MATCH($A26,'Annex 4 LDNO charges_K'!$A$14:$A$118,0)))</f>
        <v>0</v>
      </c>
      <c r="C26" s="171" t="str">
        <f>IFERROR(INDEX('Annex 1 LV, HV &amp; UMS charges_K'!$C$14:$C$32,MATCH($A26,'Annex 1 LV, HV &amp; UMS charges_K'!$A$14:$A$297,0)),INDEX('Annex 4 LDNO charges_K'!$C$14:$C$118,MATCH($A26,'Annex 4 LDNO charges_K'!$A$14:$A$118,0)))</f>
        <v>0 or 3-8</v>
      </c>
      <c r="D26" s="46"/>
      <c r="E26" s="46"/>
      <c r="F26" s="250">
        <v>0.21</v>
      </c>
    </row>
    <row r="27" spans="1:6" ht="28.5" customHeight="1" x14ac:dyDescent="0.25">
      <c r="A27" s="172" t="s">
        <v>395</v>
      </c>
      <c r="B27" s="170">
        <f>IFERROR(INDEX('Annex 1 LV, HV &amp; UMS charges_K'!$B$14:$B$32,MATCH($A27,'Annex 1 LV, HV &amp; UMS charges_K'!$A$14:$A$297,0)),INDEX('Annex 4 LDNO charges_K'!$B$14:$B$118,MATCH($A27,'Annex 4 LDNO charges_K'!$A$14:$A$118,0)))</f>
        <v>0</v>
      </c>
      <c r="C27" s="171">
        <f>IFERROR(INDEX('Annex 1 LV, HV &amp; UMS charges_K'!$C$14:$C$32,MATCH($A27,'Annex 1 LV, HV &amp; UMS charges_K'!$A$14:$A$297,0)),INDEX('Annex 4 LDNO charges_K'!$C$14:$C$118,MATCH($A27,'Annex 4 LDNO charges_K'!$A$14:$A$118,0)))</f>
        <v>0</v>
      </c>
      <c r="D27" s="46"/>
      <c r="E27" s="46"/>
      <c r="F27" s="250">
        <v>0.21</v>
      </c>
    </row>
    <row r="28" spans="1:6" ht="28.5" customHeight="1" x14ac:dyDescent="0.25">
      <c r="A28" s="172" t="s">
        <v>396</v>
      </c>
      <c r="B28" s="170">
        <f>IFERROR(INDEX('Annex 1 LV, HV &amp; UMS charges_K'!$B$14:$B$32,MATCH($A28,'Annex 1 LV, HV &amp; UMS charges_K'!$A$14:$A$297,0)),INDEX('Annex 4 LDNO charges_K'!$B$14:$B$118,MATCH($A28,'Annex 4 LDNO charges_K'!$A$14:$A$118,0)))</f>
        <v>0</v>
      </c>
      <c r="C28" s="171">
        <f>IFERROR(INDEX('Annex 1 LV, HV &amp; UMS charges_K'!$C$14:$C$32,MATCH($A28,'Annex 1 LV, HV &amp; UMS charges_K'!$A$14:$A$297,0)),INDEX('Annex 4 LDNO charges_K'!$C$14:$C$118,MATCH($A28,'Annex 4 LDNO charges_K'!$A$14:$A$118,0)))</f>
        <v>0</v>
      </c>
      <c r="D28" s="46"/>
      <c r="E28" s="46"/>
      <c r="F28" s="250">
        <v>0.21</v>
      </c>
    </row>
    <row r="29" spans="1:6" ht="28.5" customHeight="1" x14ac:dyDescent="0.25">
      <c r="A29" s="172" t="s">
        <v>397</v>
      </c>
      <c r="B29" s="170">
        <f>IFERROR(INDEX('Annex 1 LV, HV &amp; UMS charges_K'!$B$14:$B$32,MATCH($A29,'Annex 1 LV, HV &amp; UMS charges_K'!$A$14:$A$297,0)),INDEX('Annex 4 LDNO charges_K'!$B$14:$B$118,MATCH($A29,'Annex 4 LDNO charges_K'!$A$14:$A$118,0)))</f>
        <v>0</v>
      </c>
      <c r="C29" s="171">
        <f>IFERROR(INDEX('Annex 1 LV, HV &amp; UMS charges_K'!$C$14:$C$32,MATCH($A29,'Annex 1 LV, HV &amp; UMS charges_K'!$A$14:$A$297,0)),INDEX('Annex 4 LDNO charges_K'!$C$14:$C$118,MATCH($A29,'Annex 4 LDNO charges_K'!$A$14:$A$118,0)))</f>
        <v>0</v>
      </c>
      <c r="D29" s="46"/>
      <c r="E29" s="46"/>
      <c r="F29" s="250">
        <v>0.21</v>
      </c>
    </row>
    <row r="30" spans="1:6" ht="28.5" customHeight="1" x14ac:dyDescent="0.25">
      <c r="A30" s="172" t="s">
        <v>398</v>
      </c>
      <c r="B30" s="170">
        <f>IFERROR(INDEX('Annex 1 LV, HV &amp; UMS charges_K'!$B$14:$B$32,MATCH($A30,'Annex 1 LV, HV &amp; UMS charges_K'!$A$14:$A$297,0)),INDEX('Annex 4 LDNO charges_K'!$B$14:$B$118,MATCH($A30,'Annex 4 LDNO charges_K'!$A$14:$A$118,0)))</f>
        <v>0</v>
      </c>
      <c r="C30" s="171">
        <f>IFERROR(INDEX('Annex 1 LV, HV &amp; UMS charges_K'!$C$14:$C$32,MATCH($A30,'Annex 1 LV, HV &amp; UMS charges_K'!$A$14:$A$297,0)),INDEX('Annex 4 LDNO charges_K'!$C$14:$C$118,MATCH($A30,'Annex 4 LDNO charges_K'!$A$14:$A$118,0)))</f>
        <v>0</v>
      </c>
      <c r="D30" s="46"/>
      <c r="E30" s="46"/>
      <c r="F30" s="250">
        <v>0.21</v>
      </c>
    </row>
    <row r="31" spans="1:6" ht="28.5" customHeight="1" x14ac:dyDescent="0.25">
      <c r="A31" s="172" t="s">
        <v>399</v>
      </c>
      <c r="B31" s="170">
        <f>IFERROR(INDEX('Annex 1 LV, HV &amp; UMS charges_K'!$B$14:$B$32,MATCH($A31,'Annex 1 LV, HV &amp; UMS charges_K'!$A$14:$A$297,0)),INDEX('Annex 4 LDNO charges_K'!$B$14:$B$118,MATCH($A31,'Annex 4 LDNO charges_K'!$A$14:$A$118,0)))</f>
        <v>0</v>
      </c>
      <c r="C31" s="171">
        <f>IFERROR(INDEX('Annex 1 LV, HV &amp; UMS charges_K'!$C$14:$C$32,MATCH($A31,'Annex 1 LV, HV &amp; UMS charges_K'!$A$14:$A$297,0)),INDEX('Annex 4 LDNO charges_K'!$C$14:$C$118,MATCH($A31,'Annex 4 LDNO charges_K'!$A$14:$A$118,0)))</f>
        <v>0</v>
      </c>
      <c r="D31" s="46"/>
      <c r="E31" s="46"/>
      <c r="F31" s="250">
        <v>0.21</v>
      </c>
    </row>
    <row r="32" spans="1:6" ht="28.5" customHeight="1" x14ac:dyDescent="0.25">
      <c r="A32" s="172" t="s">
        <v>400</v>
      </c>
      <c r="B32" s="170">
        <f>IFERROR(INDEX('Annex 1 LV, HV &amp; UMS charges_K'!$B$14:$B$32,MATCH($A32,'Annex 1 LV, HV &amp; UMS charges_K'!$A$14:$A$297,0)),INDEX('Annex 4 LDNO charges_K'!$B$14:$B$118,MATCH($A32,'Annex 4 LDNO charges_K'!$A$14:$A$118,0)))</f>
        <v>0</v>
      </c>
      <c r="C32" s="171">
        <f>IFERROR(INDEX('Annex 1 LV, HV &amp; UMS charges_K'!$C$14:$C$32,MATCH($A32,'Annex 1 LV, HV &amp; UMS charges_K'!$A$14:$A$297,0)),INDEX('Annex 4 LDNO charges_K'!$C$14:$C$118,MATCH($A32,'Annex 4 LDNO charges_K'!$A$14:$A$118,0)))</f>
        <v>0</v>
      </c>
      <c r="D32" s="46"/>
      <c r="E32" s="46"/>
      <c r="F32" s="250">
        <v>0.21</v>
      </c>
    </row>
    <row r="33" spans="1:6" ht="27.75" customHeight="1" x14ac:dyDescent="0.25">
      <c r="A33" s="172" t="s">
        <v>407</v>
      </c>
      <c r="B33" s="170">
        <f>IFERROR(INDEX('Annex 1 LV, HV &amp; UMS charges_K'!$B$14:$B$32,MATCH($A33,'Annex 1 LV, HV &amp; UMS charges_K'!$A$14:$A$297,0)),INDEX('Annex 4 LDNO charges_K'!$B$14:$B$118,MATCH($A33,'Annex 4 LDNO charges_K'!$A$14:$A$118,0)))</f>
        <v>0</v>
      </c>
      <c r="C33" s="171" t="str">
        <f>IFERROR(INDEX('Annex 1 LV, HV &amp; UMS charges_K'!$C$14:$C$32,MATCH($A33,'Annex 1 LV, HV &amp; UMS charges_K'!$A$14:$A$297,0)),INDEX('Annex 4 LDNO charges_K'!$C$14:$C$118,MATCH($A33,'Annex 4 LDNO charges_K'!$A$14:$A$118,0)))</f>
        <v>0, 1 or 2</v>
      </c>
      <c r="D33" s="250">
        <v>0.01</v>
      </c>
      <c r="E33" s="250">
        <v>0</v>
      </c>
      <c r="F33" s="250">
        <v>0.21</v>
      </c>
    </row>
    <row r="34" spans="1:6" ht="27.75" customHeight="1" x14ac:dyDescent="0.25">
      <c r="A34" s="172" t="s">
        <v>409</v>
      </c>
      <c r="B34" s="170">
        <f>IFERROR(INDEX('Annex 1 LV, HV &amp; UMS charges_K'!$B$14:$B$32,MATCH($A34,'Annex 1 LV, HV &amp; UMS charges_K'!$A$14:$A$297,0)),INDEX('Annex 4 LDNO charges_K'!$B$14:$B$118,MATCH($A34,'Annex 4 LDNO charges_K'!$A$14:$A$118,0)))</f>
        <v>0</v>
      </c>
      <c r="C34" s="171" t="str">
        <f>IFERROR(INDEX('Annex 1 LV, HV &amp; UMS charges_K'!$C$14:$C$32,MATCH($A34,'Annex 1 LV, HV &amp; UMS charges_K'!$A$14:$A$297,0)),INDEX('Annex 4 LDNO charges_K'!$C$14:$C$118,MATCH($A34,'Annex 4 LDNO charges_K'!$A$14:$A$118,0)))</f>
        <v>0 or 3-8</v>
      </c>
      <c r="D34" s="46"/>
      <c r="E34" s="46"/>
      <c r="F34" s="250">
        <v>0.21</v>
      </c>
    </row>
    <row r="35" spans="1:6" ht="27.75" customHeight="1" x14ac:dyDescent="0.25">
      <c r="A35" s="172" t="s">
        <v>411</v>
      </c>
      <c r="B35" s="170">
        <f>IFERROR(INDEX('Annex 1 LV, HV &amp; UMS charges_K'!$B$14:$B$32,MATCH($A35,'Annex 1 LV, HV &amp; UMS charges_K'!$A$14:$A$297,0)),INDEX('Annex 4 LDNO charges_K'!$B$14:$B$118,MATCH($A35,'Annex 4 LDNO charges_K'!$A$14:$A$118,0)))</f>
        <v>0</v>
      </c>
      <c r="C35" s="171">
        <f>IFERROR(INDEX('Annex 1 LV, HV &amp; UMS charges_K'!$C$14:$C$32,MATCH($A35,'Annex 1 LV, HV &amp; UMS charges_K'!$A$14:$A$297,0)),INDEX('Annex 4 LDNO charges_K'!$C$14:$C$118,MATCH($A35,'Annex 4 LDNO charges_K'!$A$14:$A$118,0)))</f>
        <v>0</v>
      </c>
      <c r="D35" s="46"/>
      <c r="E35" s="46"/>
      <c r="F35" s="250">
        <v>0.21</v>
      </c>
    </row>
    <row r="36" spans="1:6" ht="27.75" customHeight="1" x14ac:dyDescent="0.25">
      <c r="A36" s="172" t="s">
        <v>412</v>
      </c>
      <c r="B36" s="170">
        <f>IFERROR(INDEX('Annex 1 LV, HV &amp; UMS charges_K'!$B$14:$B$32,MATCH($A36,'Annex 1 LV, HV &amp; UMS charges_K'!$A$14:$A$297,0)),INDEX('Annex 4 LDNO charges_K'!$B$14:$B$118,MATCH($A36,'Annex 4 LDNO charges_K'!$A$14:$A$118,0)))</f>
        <v>0</v>
      </c>
      <c r="C36" s="171">
        <f>IFERROR(INDEX('Annex 1 LV, HV &amp; UMS charges_K'!$C$14:$C$32,MATCH($A36,'Annex 1 LV, HV &amp; UMS charges_K'!$A$14:$A$297,0)),INDEX('Annex 4 LDNO charges_K'!$C$14:$C$118,MATCH($A36,'Annex 4 LDNO charges_K'!$A$14:$A$118,0)))</f>
        <v>0</v>
      </c>
      <c r="D36" s="46"/>
      <c r="E36" s="46"/>
      <c r="F36" s="250">
        <v>0.21</v>
      </c>
    </row>
    <row r="37" spans="1:6" ht="27.75" customHeight="1" x14ac:dyDescent="0.25">
      <c r="A37" s="172" t="s">
        <v>413</v>
      </c>
      <c r="B37" s="170">
        <f>IFERROR(INDEX('Annex 1 LV, HV &amp; UMS charges_K'!$B$14:$B$32,MATCH($A37,'Annex 1 LV, HV &amp; UMS charges_K'!$A$14:$A$297,0)),INDEX('Annex 4 LDNO charges_K'!$B$14:$B$118,MATCH($A37,'Annex 4 LDNO charges_K'!$A$14:$A$118,0)))</f>
        <v>0</v>
      </c>
      <c r="C37" s="171">
        <f>IFERROR(INDEX('Annex 1 LV, HV &amp; UMS charges_K'!$C$14:$C$32,MATCH($A37,'Annex 1 LV, HV &amp; UMS charges_K'!$A$14:$A$297,0)),INDEX('Annex 4 LDNO charges_K'!$C$14:$C$118,MATCH($A37,'Annex 4 LDNO charges_K'!$A$14:$A$118,0)))</f>
        <v>0</v>
      </c>
      <c r="D37" s="46"/>
      <c r="E37" s="46"/>
      <c r="F37" s="250">
        <v>0.21</v>
      </c>
    </row>
    <row r="38" spans="1:6" ht="27.75" customHeight="1" x14ac:dyDescent="0.25">
      <c r="A38" s="172" t="s">
        <v>414</v>
      </c>
      <c r="B38" s="170">
        <f>IFERROR(INDEX('Annex 1 LV, HV &amp; UMS charges_K'!$B$14:$B$32,MATCH($A38,'Annex 1 LV, HV &amp; UMS charges_K'!$A$14:$A$297,0)),INDEX('Annex 4 LDNO charges_K'!$B$14:$B$118,MATCH($A38,'Annex 4 LDNO charges_K'!$A$14:$A$118,0)))</f>
        <v>0</v>
      </c>
      <c r="C38" s="171">
        <f>IFERROR(INDEX('Annex 1 LV, HV &amp; UMS charges_K'!$C$14:$C$32,MATCH($A38,'Annex 1 LV, HV &amp; UMS charges_K'!$A$14:$A$297,0)),INDEX('Annex 4 LDNO charges_K'!$C$14:$C$118,MATCH($A38,'Annex 4 LDNO charges_K'!$A$14:$A$118,0)))</f>
        <v>0</v>
      </c>
      <c r="D38" s="46"/>
      <c r="E38" s="46"/>
      <c r="F38" s="250">
        <v>0.21</v>
      </c>
    </row>
    <row r="39" spans="1:6" ht="27.75" customHeight="1" x14ac:dyDescent="0.25">
      <c r="A39" s="172" t="s">
        <v>415</v>
      </c>
      <c r="B39" s="170">
        <f>IFERROR(INDEX('Annex 1 LV, HV &amp; UMS charges_K'!$B$14:$B$32,MATCH($A39,'Annex 1 LV, HV &amp; UMS charges_K'!$A$14:$A$297,0)),INDEX('Annex 4 LDNO charges_K'!$B$14:$B$118,MATCH($A39,'Annex 4 LDNO charges_K'!$A$14:$A$118,0)))</f>
        <v>0</v>
      </c>
      <c r="C39" s="171">
        <f>IFERROR(INDEX('Annex 1 LV, HV &amp; UMS charges_K'!$C$14:$C$32,MATCH($A39,'Annex 1 LV, HV &amp; UMS charges_K'!$A$14:$A$297,0)),INDEX('Annex 4 LDNO charges_K'!$C$14:$C$118,MATCH($A39,'Annex 4 LDNO charges_K'!$A$14:$A$118,0)))</f>
        <v>0</v>
      </c>
      <c r="D39" s="46"/>
      <c r="E39" s="46"/>
      <c r="F39" s="250">
        <v>0.21</v>
      </c>
    </row>
    <row r="40" spans="1:6" ht="27.75" customHeight="1" x14ac:dyDescent="0.25">
      <c r="A40" s="172" t="s">
        <v>416</v>
      </c>
      <c r="B40" s="170">
        <f>IFERROR(INDEX('Annex 1 LV, HV &amp; UMS charges_K'!$B$14:$B$32,MATCH($A40,'Annex 1 LV, HV &amp; UMS charges_K'!$A$14:$A$297,0)),INDEX('Annex 4 LDNO charges_K'!$B$14:$B$118,MATCH($A40,'Annex 4 LDNO charges_K'!$A$14:$A$118,0)))</f>
        <v>0</v>
      </c>
      <c r="C40" s="171">
        <f>IFERROR(INDEX('Annex 1 LV, HV &amp; UMS charges_K'!$C$14:$C$32,MATCH($A40,'Annex 1 LV, HV &amp; UMS charges_K'!$A$14:$A$297,0)),INDEX('Annex 4 LDNO charges_K'!$C$14:$C$118,MATCH($A40,'Annex 4 LDNO charges_K'!$A$14:$A$118,0)))</f>
        <v>0</v>
      </c>
      <c r="D40" s="46"/>
      <c r="E40" s="46"/>
      <c r="F40" s="250">
        <v>0.21</v>
      </c>
    </row>
    <row r="41" spans="1:6" ht="27.75" customHeight="1" x14ac:dyDescent="0.25">
      <c r="A41" s="172" t="s">
        <v>423</v>
      </c>
      <c r="B41" s="170">
        <f>IFERROR(INDEX('Annex 1 LV, HV &amp; UMS charges_K'!$B$14:$B$32,MATCH($A41,'Annex 1 LV, HV &amp; UMS charges_K'!$A$14:$A$297,0)),INDEX('Annex 4 LDNO charges_K'!$B$14:$B$118,MATCH($A41,'Annex 4 LDNO charges_K'!$A$14:$A$118,0)))</f>
        <v>0</v>
      </c>
      <c r="C41" s="171" t="str">
        <f>IFERROR(INDEX('Annex 1 LV, HV &amp; UMS charges_K'!$C$14:$C$32,MATCH($A41,'Annex 1 LV, HV &amp; UMS charges_K'!$A$14:$A$297,0)),INDEX('Annex 4 LDNO charges_K'!$C$14:$C$118,MATCH($A41,'Annex 4 LDNO charges_K'!$A$14:$A$118,0)))</f>
        <v>0, 1 or 2</v>
      </c>
      <c r="D41" s="250">
        <v>0.01</v>
      </c>
      <c r="E41" s="250">
        <v>0</v>
      </c>
      <c r="F41" s="250">
        <v>0.21</v>
      </c>
    </row>
    <row r="42" spans="1:6" ht="27.75" customHeight="1" x14ac:dyDescent="0.25">
      <c r="A42" s="172" t="s">
        <v>425</v>
      </c>
      <c r="B42" s="170">
        <f>IFERROR(INDEX('Annex 1 LV, HV &amp; UMS charges_K'!$B$14:$B$32,MATCH($A42,'Annex 1 LV, HV &amp; UMS charges_K'!$A$14:$A$297,0)),INDEX('Annex 4 LDNO charges_K'!$B$14:$B$118,MATCH($A42,'Annex 4 LDNO charges_K'!$A$14:$A$118,0)))</f>
        <v>0</v>
      </c>
      <c r="C42" s="171" t="str">
        <f>IFERROR(INDEX('Annex 1 LV, HV &amp; UMS charges_K'!$C$14:$C$32,MATCH($A42,'Annex 1 LV, HV &amp; UMS charges_K'!$A$14:$A$297,0)),INDEX('Annex 4 LDNO charges_K'!$C$14:$C$118,MATCH($A42,'Annex 4 LDNO charges_K'!$A$14:$A$118,0)))</f>
        <v>0 or 3-8</v>
      </c>
      <c r="D42" s="46"/>
      <c r="E42" s="46"/>
      <c r="F42" s="250">
        <v>0.21</v>
      </c>
    </row>
    <row r="43" spans="1:6" ht="27.75" customHeight="1" x14ac:dyDescent="0.25">
      <c r="A43" s="172" t="s">
        <v>427</v>
      </c>
      <c r="B43" s="170">
        <f>IFERROR(INDEX('Annex 1 LV, HV &amp; UMS charges_K'!$B$14:$B$32,MATCH($A43,'Annex 1 LV, HV &amp; UMS charges_K'!$A$14:$A$297,0)),INDEX('Annex 4 LDNO charges_K'!$B$14:$B$118,MATCH($A43,'Annex 4 LDNO charges_K'!$A$14:$A$118,0)))</f>
        <v>0</v>
      </c>
      <c r="C43" s="171">
        <f>IFERROR(INDEX('Annex 1 LV, HV &amp; UMS charges_K'!$C$14:$C$32,MATCH($A43,'Annex 1 LV, HV &amp; UMS charges_K'!$A$14:$A$297,0)),INDEX('Annex 4 LDNO charges_K'!$C$14:$C$118,MATCH($A43,'Annex 4 LDNO charges_K'!$A$14:$A$118,0)))</f>
        <v>0</v>
      </c>
      <c r="D43" s="46"/>
      <c r="E43" s="46"/>
      <c r="F43" s="250">
        <v>0.21</v>
      </c>
    </row>
    <row r="44" spans="1:6" ht="27.75" customHeight="1" x14ac:dyDescent="0.25">
      <c r="A44" s="172" t="s">
        <v>428</v>
      </c>
      <c r="B44" s="170">
        <f>IFERROR(INDEX('Annex 1 LV, HV &amp; UMS charges_K'!$B$14:$B$32,MATCH($A44,'Annex 1 LV, HV &amp; UMS charges_K'!$A$14:$A$297,0)),INDEX('Annex 4 LDNO charges_K'!$B$14:$B$118,MATCH($A44,'Annex 4 LDNO charges_K'!$A$14:$A$118,0)))</f>
        <v>0</v>
      </c>
      <c r="C44" s="171">
        <f>IFERROR(INDEX('Annex 1 LV, HV &amp; UMS charges_K'!$C$14:$C$32,MATCH($A44,'Annex 1 LV, HV &amp; UMS charges_K'!$A$14:$A$297,0)),INDEX('Annex 4 LDNO charges_K'!$C$14:$C$118,MATCH($A44,'Annex 4 LDNO charges_K'!$A$14:$A$118,0)))</f>
        <v>0</v>
      </c>
      <c r="D44" s="46"/>
      <c r="E44" s="46"/>
      <c r="F44" s="250">
        <v>0.21</v>
      </c>
    </row>
    <row r="45" spans="1:6" ht="27.75" customHeight="1" x14ac:dyDescent="0.25">
      <c r="A45" s="172" t="s">
        <v>429</v>
      </c>
      <c r="B45" s="170">
        <f>IFERROR(INDEX('Annex 1 LV, HV &amp; UMS charges_K'!$B$14:$B$32,MATCH($A45,'Annex 1 LV, HV &amp; UMS charges_K'!$A$14:$A$297,0)),INDEX('Annex 4 LDNO charges_K'!$B$14:$B$118,MATCH($A45,'Annex 4 LDNO charges_K'!$A$14:$A$118,0)))</f>
        <v>0</v>
      </c>
      <c r="C45" s="171">
        <f>IFERROR(INDEX('Annex 1 LV, HV &amp; UMS charges_K'!$C$14:$C$32,MATCH($A45,'Annex 1 LV, HV &amp; UMS charges_K'!$A$14:$A$297,0)),INDEX('Annex 4 LDNO charges_K'!$C$14:$C$118,MATCH($A45,'Annex 4 LDNO charges_K'!$A$14:$A$118,0)))</f>
        <v>0</v>
      </c>
      <c r="D45" s="46"/>
      <c r="E45" s="46"/>
      <c r="F45" s="250">
        <v>0.21</v>
      </c>
    </row>
    <row r="46" spans="1:6" ht="27.75" customHeight="1" x14ac:dyDescent="0.25">
      <c r="A46" s="172" t="s">
        <v>430</v>
      </c>
      <c r="B46" s="170">
        <f>IFERROR(INDEX('Annex 1 LV, HV &amp; UMS charges_K'!$B$14:$B$32,MATCH($A46,'Annex 1 LV, HV &amp; UMS charges_K'!$A$14:$A$297,0)),INDEX('Annex 4 LDNO charges_K'!$B$14:$B$118,MATCH($A46,'Annex 4 LDNO charges_K'!$A$14:$A$118,0)))</f>
        <v>0</v>
      </c>
      <c r="C46" s="171">
        <f>IFERROR(INDEX('Annex 1 LV, HV &amp; UMS charges_K'!$C$14:$C$32,MATCH($A46,'Annex 1 LV, HV &amp; UMS charges_K'!$A$14:$A$297,0)),INDEX('Annex 4 LDNO charges_K'!$C$14:$C$118,MATCH($A46,'Annex 4 LDNO charges_K'!$A$14:$A$118,0)))</f>
        <v>0</v>
      </c>
      <c r="D46" s="46"/>
      <c r="E46" s="46"/>
      <c r="F46" s="250">
        <v>0.21</v>
      </c>
    </row>
    <row r="47" spans="1:6" ht="27.75" customHeight="1" x14ac:dyDescent="0.25">
      <c r="A47" s="172" t="s">
        <v>431</v>
      </c>
      <c r="B47" s="170">
        <f>IFERROR(INDEX('Annex 1 LV, HV &amp; UMS charges_K'!$B$14:$B$32,MATCH($A47,'Annex 1 LV, HV &amp; UMS charges_K'!$A$14:$A$297,0)),INDEX('Annex 4 LDNO charges_K'!$B$14:$B$118,MATCH($A47,'Annex 4 LDNO charges_K'!$A$14:$A$118,0)))</f>
        <v>0</v>
      </c>
      <c r="C47" s="171">
        <f>IFERROR(INDEX('Annex 1 LV, HV &amp; UMS charges_K'!$C$14:$C$32,MATCH($A47,'Annex 1 LV, HV &amp; UMS charges_K'!$A$14:$A$297,0)),INDEX('Annex 4 LDNO charges_K'!$C$14:$C$118,MATCH($A47,'Annex 4 LDNO charges_K'!$A$14:$A$118,0)))</f>
        <v>0</v>
      </c>
      <c r="D47" s="46"/>
      <c r="E47" s="46"/>
      <c r="F47" s="250">
        <v>0.21</v>
      </c>
    </row>
    <row r="48" spans="1:6" ht="27.75" customHeight="1" x14ac:dyDescent="0.25">
      <c r="A48" s="172" t="s">
        <v>432</v>
      </c>
      <c r="B48" s="170">
        <f>IFERROR(INDEX('Annex 1 LV, HV &amp; UMS charges_K'!$B$14:$B$32,MATCH($A48,'Annex 1 LV, HV &amp; UMS charges_K'!$A$14:$A$297,0)),INDEX('Annex 4 LDNO charges_K'!$B$14:$B$118,MATCH($A48,'Annex 4 LDNO charges_K'!$A$14:$A$118,0)))</f>
        <v>0</v>
      </c>
      <c r="C48" s="171">
        <f>IFERROR(INDEX('Annex 1 LV, HV &amp; UMS charges_K'!$C$14:$C$32,MATCH($A48,'Annex 1 LV, HV &amp; UMS charges_K'!$A$14:$A$297,0)),INDEX('Annex 4 LDNO charges_K'!$C$14:$C$118,MATCH($A48,'Annex 4 LDNO charges_K'!$A$14:$A$118,0)))</f>
        <v>0</v>
      </c>
      <c r="D48" s="46"/>
      <c r="E48" s="46"/>
      <c r="F48" s="250">
        <v>0.21</v>
      </c>
    </row>
    <row r="49" spans="1:6" ht="27.75" customHeight="1" x14ac:dyDescent="0.25">
      <c r="A49" s="172" t="s">
        <v>439</v>
      </c>
      <c r="B49" s="170">
        <f>IFERROR(INDEX('Annex 1 LV, HV &amp; UMS charges_K'!$B$14:$B$32,MATCH($A49,'Annex 1 LV, HV &amp; UMS charges_K'!$A$14:$A$297,0)),INDEX('Annex 4 LDNO charges_K'!$B$14:$B$118,MATCH($A49,'Annex 4 LDNO charges_K'!$A$14:$A$118,0)))</f>
        <v>0</v>
      </c>
      <c r="C49" s="171" t="str">
        <f>IFERROR(INDEX('Annex 1 LV, HV &amp; UMS charges_K'!$C$14:$C$32,MATCH($A49,'Annex 1 LV, HV &amp; UMS charges_K'!$A$14:$A$297,0)),INDEX('Annex 4 LDNO charges_K'!$C$14:$C$118,MATCH($A49,'Annex 4 LDNO charges_K'!$A$14:$A$118,0)))</f>
        <v>0, 1 or 2</v>
      </c>
      <c r="D49" s="250">
        <v>0.01</v>
      </c>
      <c r="E49" s="250">
        <v>0</v>
      </c>
      <c r="F49" s="250">
        <v>0.21</v>
      </c>
    </row>
    <row r="50" spans="1:6" ht="27.75" customHeight="1" x14ac:dyDescent="0.25">
      <c r="A50" s="172" t="s">
        <v>441</v>
      </c>
      <c r="B50" s="170">
        <f>IFERROR(INDEX('Annex 1 LV, HV &amp; UMS charges_K'!$B$14:$B$32,MATCH($A50,'Annex 1 LV, HV &amp; UMS charges_K'!$A$14:$A$297,0)),INDEX('Annex 4 LDNO charges_K'!$B$14:$B$118,MATCH($A50,'Annex 4 LDNO charges_K'!$A$14:$A$118,0)))</f>
        <v>0</v>
      </c>
      <c r="C50" s="171" t="str">
        <f>IFERROR(INDEX('Annex 1 LV, HV &amp; UMS charges_K'!$C$14:$C$32,MATCH($A50,'Annex 1 LV, HV &amp; UMS charges_K'!$A$14:$A$297,0)),INDEX('Annex 4 LDNO charges_K'!$C$14:$C$118,MATCH($A50,'Annex 4 LDNO charges_K'!$A$14:$A$118,0)))</f>
        <v>0 or 3-8</v>
      </c>
      <c r="D50" s="46"/>
      <c r="E50" s="46"/>
      <c r="F50" s="250">
        <v>0.21</v>
      </c>
    </row>
    <row r="51" spans="1:6" ht="27.75" customHeight="1" x14ac:dyDescent="0.25">
      <c r="A51" s="172" t="s">
        <v>443</v>
      </c>
      <c r="B51" s="170">
        <f>IFERROR(INDEX('Annex 1 LV, HV &amp; UMS charges_K'!$B$14:$B$32,MATCH($A51,'Annex 1 LV, HV &amp; UMS charges_K'!$A$14:$A$297,0)),INDEX('Annex 4 LDNO charges_K'!$B$14:$B$118,MATCH($A51,'Annex 4 LDNO charges_K'!$A$14:$A$118,0)))</f>
        <v>0</v>
      </c>
      <c r="C51" s="171">
        <f>IFERROR(INDEX('Annex 1 LV, HV &amp; UMS charges_K'!$C$14:$C$32,MATCH($A51,'Annex 1 LV, HV &amp; UMS charges_K'!$A$14:$A$297,0)),INDEX('Annex 4 LDNO charges_K'!$C$14:$C$118,MATCH($A51,'Annex 4 LDNO charges_K'!$A$14:$A$118,0)))</f>
        <v>0</v>
      </c>
      <c r="D51" s="46"/>
      <c r="E51" s="46"/>
      <c r="F51" s="250">
        <v>0.21</v>
      </c>
    </row>
    <row r="52" spans="1:6" ht="27.75" customHeight="1" x14ac:dyDescent="0.25">
      <c r="A52" s="172" t="s">
        <v>444</v>
      </c>
      <c r="B52" s="170">
        <f>IFERROR(INDEX('Annex 1 LV, HV &amp; UMS charges_K'!$B$14:$B$32,MATCH($A52,'Annex 1 LV, HV &amp; UMS charges_K'!$A$14:$A$297,0)),INDEX('Annex 4 LDNO charges_K'!$B$14:$B$118,MATCH($A52,'Annex 4 LDNO charges_K'!$A$14:$A$118,0)))</f>
        <v>0</v>
      </c>
      <c r="C52" s="171">
        <f>IFERROR(INDEX('Annex 1 LV, HV &amp; UMS charges_K'!$C$14:$C$32,MATCH($A52,'Annex 1 LV, HV &amp; UMS charges_K'!$A$14:$A$297,0)),INDEX('Annex 4 LDNO charges_K'!$C$14:$C$118,MATCH($A52,'Annex 4 LDNO charges_K'!$A$14:$A$118,0)))</f>
        <v>0</v>
      </c>
      <c r="D52" s="46"/>
      <c r="E52" s="46"/>
      <c r="F52" s="250">
        <v>0.21</v>
      </c>
    </row>
    <row r="53" spans="1:6" ht="27.75" customHeight="1" x14ac:dyDescent="0.25">
      <c r="A53" s="172" t="s">
        <v>445</v>
      </c>
      <c r="B53" s="170">
        <f>IFERROR(INDEX('Annex 1 LV, HV &amp; UMS charges_K'!$B$14:$B$32,MATCH($A53,'Annex 1 LV, HV &amp; UMS charges_K'!$A$14:$A$297,0)),INDEX('Annex 4 LDNO charges_K'!$B$14:$B$118,MATCH($A53,'Annex 4 LDNO charges_K'!$A$14:$A$118,0)))</f>
        <v>0</v>
      </c>
      <c r="C53" s="171">
        <f>IFERROR(INDEX('Annex 1 LV, HV &amp; UMS charges_K'!$C$14:$C$32,MATCH($A53,'Annex 1 LV, HV &amp; UMS charges_K'!$A$14:$A$297,0)),INDEX('Annex 4 LDNO charges_K'!$C$14:$C$118,MATCH($A53,'Annex 4 LDNO charges_K'!$A$14:$A$118,0)))</f>
        <v>0</v>
      </c>
      <c r="D53" s="46"/>
      <c r="E53" s="46"/>
      <c r="F53" s="250">
        <v>0.21</v>
      </c>
    </row>
    <row r="54" spans="1:6" ht="27.75" customHeight="1" x14ac:dyDescent="0.25">
      <c r="A54" s="172" t="s">
        <v>446</v>
      </c>
      <c r="B54" s="170">
        <f>IFERROR(INDEX('Annex 1 LV, HV &amp; UMS charges_K'!$B$14:$B$32,MATCH($A54,'Annex 1 LV, HV &amp; UMS charges_K'!$A$14:$A$297,0)),INDEX('Annex 4 LDNO charges_K'!$B$14:$B$118,MATCH($A54,'Annex 4 LDNO charges_K'!$A$14:$A$118,0)))</f>
        <v>0</v>
      </c>
      <c r="C54" s="171">
        <f>IFERROR(INDEX('Annex 1 LV, HV &amp; UMS charges_K'!$C$14:$C$32,MATCH($A54,'Annex 1 LV, HV &amp; UMS charges_K'!$A$14:$A$297,0)),INDEX('Annex 4 LDNO charges_K'!$C$14:$C$118,MATCH($A54,'Annex 4 LDNO charges_K'!$A$14:$A$118,0)))</f>
        <v>0</v>
      </c>
      <c r="D54" s="46"/>
      <c r="E54" s="46"/>
      <c r="F54" s="250">
        <v>0.21</v>
      </c>
    </row>
    <row r="55" spans="1:6" ht="27.75" customHeight="1" x14ac:dyDescent="0.25">
      <c r="A55" s="172" t="s">
        <v>447</v>
      </c>
      <c r="B55" s="170">
        <f>IFERROR(INDEX('Annex 1 LV, HV &amp; UMS charges_K'!$B$14:$B$32,MATCH($A55,'Annex 1 LV, HV &amp; UMS charges_K'!$A$14:$A$297,0)),INDEX('Annex 4 LDNO charges_K'!$B$14:$B$118,MATCH($A55,'Annex 4 LDNO charges_K'!$A$14:$A$118,0)))</f>
        <v>0</v>
      </c>
      <c r="C55" s="171">
        <f>IFERROR(INDEX('Annex 1 LV, HV &amp; UMS charges_K'!$C$14:$C$32,MATCH($A55,'Annex 1 LV, HV &amp; UMS charges_K'!$A$14:$A$297,0)),INDEX('Annex 4 LDNO charges_K'!$C$14:$C$118,MATCH($A55,'Annex 4 LDNO charges_K'!$A$14:$A$118,0)))</f>
        <v>0</v>
      </c>
      <c r="D55" s="46"/>
      <c r="E55" s="46"/>
      <c r="F55" s="250">
        <v>0.21</v>
      </c>
    </row>
    <row r="56" spans="1:6" ht="27.75" customHeight="1" x14ac:dyDescent="0.25">
      <c r="A56" s="172" t="s">
        <v>448</v>
      </c>
      <c r="B56" s="170">
        <f>IFERROR(INDEX('Annex 1 LV, HV &amp; UMS charges_K'!$B$14:$B$32,MATCH($A56,'Annex 1 LV, HV &amp; UMS charges_K'!$A$14:$A$297,0)),INDEX('Annex 4 LDNO charges_K'!$B$14:$B$118,MATCH($A56,'Annex 4 LDNO charges_K'!$A$14:$A$118,0)))</f>
        <v>0</v>
      </c>
      <c r="C56" s="171">
        <f>IFERROR(INDEX('Annex 1 LV, HV &amp; UMS charges_K'!$C$14:$C$32,MATCH($A56,'Annex 1 LV, HV &amp; UMS charges_K'!$A$14:$A$297,0)),INDEX('Annex 4 LDNO charges_K'!$C$14:$C$118,MATCH($A56,'Annex 4 LDNO charges_K'!$A$14:$A$118,0)))</f>
        <v>0</v>
      </c>
      <c r="D56" s="46"/>
      <c r="E56" s="46"/>
      <c r="F56" s="250">
        <v>0.21</v>
      </c>
    </row>
    <row r="57" spans="1:6" ht="27.75" customHeight="1" x14ac:dyDescent="0.25">
      <c r="A57" s="172" t="s">
        <v>455</v>
      </c>
      <c r="B57" s="170">
        <f>IFERROR(INDEX('Annex 1 LV, HV &amp; UMS charges_K'!$B$14:$B$32,MATCH($A57,'Annex 1 LV, HV &amp; UMS charges_K'!$A$14:$A$297,0)),INDEX('Annex 4 LDNO charges_K'!$B$14:$B$118,MATCH($A57,'Annex 4 LDNO charges_K'!$A$14:$A$118,0)))</f>
        <v>0</v>
      </c>
      <c r="C57" s="171" t="str">
        <f>IFERROR(INDEX('Annex 1 LV, HV &amp; UMS charges_K'!$C$14:$C$32,MATCH($A57,'Annex 1 LV, HV &amp; UMS charges_K'!$A$14:$A$297,0)),INDEX('Annex 4 LDNO charges_K'!$C$14:$C$118,MATCH($A57,'Annex 4 LDNO charges_K'!$A$14:$A$118,0)))</f>
        <v>0, 1 or 2</v>
      </c>
      <c r="D57" s="250">
        <v>0.01</v>
      </c>
      <c r="E57" s="250">
        <v>0</v>
      </c>
      <c r="F57" s="250">
        <v>0.21</v>
      </c>
    </row>
    <row r="58" spans="1:6" ht="27.75" customHeight="1" x14ac:dyDescent="0.25">
      <c r="A58" s="172" t="s">
        <v>457</v>
      </c>
      <c r="B58" s="170">
        <f>IFERROR(INDEX('Annex 1 LV, HV &amp; UMS charges_K'!$B$14:$B$32,MATCH($A58,'Annex 1 LV, HV &amp; UMS charges_K'!$A$14:$A$297,0)),INDEX('Annex 4 LDNO charges_K'!$B$14:$B$118,MATCH($A58,'Annex 4 LDNO charges_K'!$A$14:$A$118,0)))</f>
        <v>0</v>
      </c>
      <c r="C58" s="171" t="str">
        <f>IFERROR(INDEX('Annex 1 LV, HV &amp; UMS charges_K'!$C$14:$C$32,MATCH($A58,'Annex 1 LV, HV &amp; UMS charges_K'!$A$14:$A$297,0)),INDEX('Annex 4 LDNO charges_K'!$C$14:$C$118,MATCH($A58,'Annex 4 LDNO charges_K'!$A$14:$A$118,0)))</f>
        <v>0 or 3-8</v>
      </c>
      <c r="D58" s="46"/>
      <c r="E58" s="46"/>
      <c r="F58" s="250">
        <v>0.21</v>
      </c>
    </row>
    <row r="59" spans="1:6" ht="27.75" customHeight="1" x14ac:dyDescent="0.25">
      <c r="A59" s="172" t="s">
        <v>459</v>
      </c>
      <c r="B59" s="170">
        <f>IFERROR(INDEX('Annex 1 LV, HV &amp; UMS charges_K'!$B$14:$B$32,MATCH($A59,'Annex 1 LV, HV &amp; UMS charges_K'!$A$14:$A$297,0)),INDEX('Annex 4 LDNO charges_K'!$B$14:$B$118,MATCH($A59,'Annex 4 LDNO charges_K'!$A$14:$A$118,0)))</f>
        <v>0</v>
      </c>
      <c r="C59" s="171">
        <f>IFERROR(INDEX('Annex 1 LV, HV &amp; UMS charges_K'!$C$14:$C$32,MATCH($A59,'Annex 1 LV, HV &amp; UMS charges_K'!$A$14:$A$297,0)),INDEX('Annex 4 LDNO charges_K'!$C$14:$C$118,MATCH($A59,'Annex 4 LDNO charges_K'!$A$14:$A$118,0)))</f>
        <v>0</v>
      </c>
      <c r="D59" s="46"/>
      <c r="E59" s="46"/>
      <c r="F59" s="250">
        <v>0.21</v>
      </c>
    </row>
    <row r="60" spans="1:6" ht="27.75" customHeight="1" x14ac:dyDescent="0.25">
      <c r="A60" s="172" t="s">
        <v>460</v>
      </c>
      <c r="B60" s="170">
        <f>IFERROR(INDEX('Annex 1 LV, HV &amp; UMS charges_K'!$B$14:$B$32,MATCH($A60,'Annex 1 LV, HV &amp; UMS charges_K'!$A$14:$A$297,0)),INDEX('Annex 4 LDNO charges_K'!$B$14:$B$118,MATCH($A60,'Annex 4 LDNO charges_K'!$A$14:$A$118,0)))</f>
        <v>0</v>
      </c>
      <c r="C60" s="171">
        <f>IFERROR(INDEX('Annex 1 LV, HV &amp; UMS charges_K'!$C$14:$C$32,MATCH($A60,'Annex 1 LV, HV &amp; UMS charges_K'!$A$14:$A$297,0)),INDEX('Annex 4 LDNO charges_K'!$C$14:$C$118,MATCH($A60,'Annex 4 LDNO charges_K'!$A$14:$A$118,0)))</f>
        <v>0</v>
      </c>
      <c r="D60" s="46"/>
      <c r="E60" s="46"/>
      <c r="F60" s="250">
        <v>0.21</v>
      </c>
    </row>
    <row r="61" spans="1:6" ht="27.75" customHeight="1" x14ac:dyDescent="0.25">
      <c r="A61" s="172" t="s">
        <v>461</v>
      </c>
      <c r="B61" s="170">
        <f>IFERROR(INDEX('Annex 1 LV, HV &amp; UMS charges_K'!$B$14:$B$32,MATCH($A61,'Annex 1 LV, HV &amp; UMS charges_K'!$A$14:$A$297,0)),INDEX('Annex 4 LDNO charges_K'!$B$14:$B$118,MATCH($A61,'Annex 4 LDNO charges_K'!$A$14:$A$118,0)))</f>
        <v>0</v>
      </c>
      <c r="C61" s="171">
        <f>IFERROR(INDEX('Annex 1 LV, HV &amp; UMS charges_K'!$C$14:$C$32,MATCH($A61,'Annex 1 LV, HV &amp; UMS charges_K'!$A$14:$A$297,0)),INDEX('Annex 4 LDNO charges_K'!$C$14:$C$118,MATCH($A61,'Annex 4 LDNO charges_K'!$A$14:$A$118,0)))</f>
        <v>0</v>
      </c>
      <c r="D61" s="46"/>
      <c r="E61" s="46"/>
      <c r="F61" s="250">
        <v>0.21</v>
      </c>
    </row>
    <row r="62" spans="1:6" ht="27.75" customHeight="1" x14ac:dyDescent="0.25">
      <c r="A62" s="172" t="s">
        <v>462</v>
      </c>
      <c r="B62" s="170">
        <f>IFERROR(INDEX('Annex 1 LV, HV &amp; UMS charges_K'!$B$14:$B$32,MATCH($A62,'Annex 1 LV, HV &amp; UMS charges_K'!$A$14:$A$297,0)),INDEX('Annex 4 LDNO charges_K'!$B$14:$B$118,MATCH($A62,'Annex 4 LDNO charges_K'!$A$14:$A$118,0)))</f>
        <v>0</v>
      </c>
      <c r="C62" s="171">
        <f>IFERROR(INDEX('Annex 1 LV, HV &amp; UMS charges_K'!$C$14:$C$32,MATCH($A62,'Annex 1 LV, HV &amp; UMS charges_K'!$A$14:$A$297,0)),INDEX('Annex 4 LDNO charges_K'!$C$14:$C$118,MATCH($A62,'Annex 4 LDNO charges_K'!$A$14:$A$118,0)))</f>
        <v>0</v>
      </c>
      <c r="D62" s="46"/>
      <c r="E62" s="46"/>
      <c r="F62" s="250">
        <v>0.21</v>
      </c>
    </row>
    <row r="63" spans="1:6" ht="27.75" customHeight="1" x14ac:dyDescent="0.25">
      <c r="A63" s="172" t="s">
        <v>463</v>
      </c>
      <c r="B63" s="170">
        <f>IFERROR(INDEX('Annex 1 LV, HV &amp; UMS charges_K'!$B$14:$B$32,MATCH($A63,'Annex 1 LV, HV &amp; UMS charges_K'!$A$14:$A$297,0)),INDEX('Annex 4 LDNO charges_K'!$B$14:$B$118,MATCH($A63,'Annex 4 LDNO charges_K'!$A$14:$A$118,0)))</f>
        <v>0</v>
      </c>
      <c r="C63" s="171">
        <f>IFERROR(INDEX('Annex 1 LV, HV &amp; UMS charges_K'!$C$14:$C$32,MATCH($A63,'Annex 1 LV, HV &amp; UMS charges_K'!$A$14:$A$297,0)),INDEX('Annex 4 LDNO charges_K'!$C$14:$C$118,MATCH($A63,'Annex 4 LDNO charges_K'!$A$14:$A$118,0)))</f>
        <v>0</v>
      </c>
      <c r="D63" s="46"/>
      <c r="E63" s="46"/>
      <c r="F63" s="250">
        <v>0.21</v>
      </c>
    </row>
    <row r="64" spans="1:6" ht="27.75" customHeight="1" x14ac:dyDescent="0.25">
      <c r="A64" s="172" t="s">
        <v>464</v>
      </c>
      <c r="B64" s="170">
        <f>IFERROR(INDEX('Annex 1 LV, HV &amp; UMS charges_K'!$B$14:$B$32,MATCH($A64,'Annex 1 LV, HV &amp; UMS charges_K'!$A$14:$A$297,0)),INDEX('Annex 4 LDNO charges_K'!$B$14:$B$118,MATCH($A64,'Annex 4 LDNO charges_K'!$A$14:$A$118,0)))</f>
        <v>0</v>
      </c>
      <c r="C64" s="171">
        <f>IFERROR(INDEX('Annex 1 LV, HV &amp; UMS charges_K'!$C$14:$C$32,MATCH($A64,'Annex 1 LV, HV &amp; UMS charges_K'!$A$14:$A$297,0)),INDEX('Annex 4 LDNO charges_K'!$C$14:$C$118,MATCH($A64,'Annex 4 LDNO charges_K'!$A$14:$A$118,0)))</f>
        <v>0</v>
      </c>
      <c r="D64" s="46"/>
      <c r="E64" s="46"/>
      <c r="F64" s="250">
        <v>0.21</v>
      </c>
    </row>
    <row r="65" spans="1:1" ht="27.75" customHeight="1" x14ac:dyDescent="0.25">
      <c r="A65" s="2" t="s">
        <v>601</v>
      </c>
    </row>
    <row r="66" spans="1:1" ht="27.75" customHeight="1" x14ac:dyDescent="0.25">
      <c r="A66" s="2" t="s">
        <v>602</v>
      </c>
    </row>
    <row r="67" spans="1:1" ht="27.75" customHeight="1" x14ac:dyDescent="0.25">
      <c r="A67" s="2" t="s">
        <v>603</v>
      </c>
    </row>
  </sheetData>
  <mergeCells count="2">
    <mergeCell ref="B1:C1"/>
    <mergeCell ref="A2:F2"/>
  </mergeCells>
  <hyperlinks>
    <hyperlink ref="A1" location="Overview!A1" display="Back to Overview" xr:uid="{00000000-0004-0000-30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Annex 7b &amp;"Arial,Regular"- Schedule of Charges to recover Excess Supplier of Last Resort pass-through costs</oddHeader>
    <oddFooter>&amp;R&amp;P of &amp;N</oddFooter>
  </headerFooter>
  <ignoredErrors>
    <ignoredError sqref="B5:C64" unlockedFormula="1"/>
  </ignoredError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F67"/>
  <sheetViews>
    <sheetView zoomScale="70" zoomScaleNormal="70" zoomScaleSheetLayoutView="100" workbookViewId="0">
      <selection activeCell="H2" sqref="H2"/>
    </sheetView>
  </sheetViews>
  <sheetFormatPr defaultColWidth="9.1796875" defaultRowHeight="27.75" customHeight="1" x14ac:dyDescent="0.25"/>
  <cols>
    <col min="1" max="1" width="49" style="2" bestFit="1" customWidth="1"/>
    <col min="2" max="2" width="24.7265625" style="3" customWidth="1"/>
    <col min="3" max="3" width="12.7265625" style="2" customWidth="1"/>
    <col min="4" max="6" width="17.54296875" style="3" customWidth="1"/>
    <col min="7" max="16384" width="9.1796875" style="2"/>
  </cols>
  <sheetData>
    <row r="1" spans="1:6" ht="27.75" customHeight="1" x14ac:dyDescent="0.25">
      <c r="A1" s="51" t="s">
        <v>34</v>
      </c>
      <c r="B1" s="420"/>
      <c r="C1" s="420"/>
      <c r="D1" s="182"/>
      <c r="E1" s="182"/>
      <c r="F1" s="182"/>
    </row>
    <row r="2" spans="1:6" ht="35.15" customHeight="1" x14ac:dyDescent="0.25">
      <c r="A2" s="370" t="str">
        <f>Overview!B4&amp; " - Effective from "&amp;Overview!D4&amp;" - "&amp;Overview!E4&amp;" Supplier of Last Resort and Eligible Bad Debt Pass-Through Costs in WPD South West Area (GSP Group _L)"</f>
        <v>Southern Electric Power Distribution plc - Effective from 1 April 2021 - Final Supplier of Last Resort and Eligible Bad Debt Pass-Through Costs in WPD South West Area (GSP Group _L)</v>
      </c>
      <c r="B2" s="371"/>
      <c r="C2" s="371"/>
      <c r="D2" s="371"/>
      <c r="E2" s="371"/>
      <c r="F2" s="372"/>
    </row>
    <row r="3" spans="1:6" s="84" customFormat="1" ht="21" customHeight="1" x14ac:dyDescent="0.25">
      <c r="A3" s="183"/>
      <c r="B3" s="183"/>
      <c r="C3" s="183"/>
      <c r="D3" s="183"/>
      <c r="E3" s="183"/>
      <c r="F3" s="183"/>
    </row>
    <row r="4" spans="1:6" ht="78.75" customHeight="1" x14ac:dyDescent="0.25">
      <c r="A4" s="26" t="s">
        <v>54</v>
      </c>
      <c r="B4" s="308" t="s">
        <v>597</v>
      </c>
      <c r="C4" s="308" t="s">
        <v>56</v>
      </c>
      <c r="D4" s="308" t="s">
        <v>598</v>
      </c>
      <c r="E4" s="308" t="s">
        <v>599</v>
      </c>
      <c r="F4" s="308" t="s">
        <v>600</v>
      </c>
    </row>
    <row r="5" spans="1:6" ht="28.5" customHeight="1" x14ac:dyDescent="0.25">
      <c r="A5" s="17" t="s">
        <v>65</v>
      </c>
      <c r="B5" s="170" t="str">
        <f>IFERROR(INDEX('Annex 1 LV, HV &amp; UMS charges_L'!$B$14:$B$32,MATCH($A5,'Annex 1 LV, HV &amp; UMS charges_L'!$A$14:$A$297,0)),INDEX('Annex 4 LDNO charges_L'!$B$14:$B$118,MATCH($A5,'Annex 4 LDNO charges_L'!$A$14:$A$118,0)))</f>
        <v>187, 381-382</v>
      </c>
      <c r="C5" s="171" t="str">
        <f>IFERROR(INDEX('Annex 1 LV, HV &amp; UMS charges_L'!$C$14:$C$32,MATCH($A5,'Annex 1 LV, HV &amp; UMS charges_L'!$A$14:$A$297,0)),INDEX('Annex 4 LDNO charges_L'!$C$14:$C$118,MATCH($A5,'Annex 4 LDNO charges_L'!$A$14:$A$118,0)))</f>
        <v>0, 1 or 2</v>
      </c>
      <c r="D5" s="250">
        <v>0.01</v>
      </c>
      <c r="E5" s="250">
        <v>0</v>
      </c>
      <c r="F5" s="250">
        <v>0.25</v>
      </c>
    </row>
    <row r="6" spans="1:6" ht="28" x14ac:dyDescent="0.25">
      <c r="A6" s="17" t="s">
        <v>69</v>
      </c>
      <c r="B6" s="170" t="str">
        <f>IFERROR(INDEX('Annex 1 LV, HV &amp; UMS charges_L'!$B$14:$B$32,MATCH($A6,'Annex 1 LV, HV &amp; UMS charges_L'!$A$14:$A$297,0)),INDEX('Annex 4 LDNO charges_L'!$B$14:$B$118,MATCH($A6,'Annex 4 LDNO charges_L'!$A$14:$A$118,0)))</f>
        <v>188, 383-385, 415, L10-L24, L30-L34, R55-R59</v>
      </c>
      <c r="C6" s="171" t="str">
        <f>IFERROR(INDEX('Annex 1 LV, HV &amp; UMS charges_L'!$C$14:$C$32,MATCH($A6,'Annex 1 LV, HV &amp; UMS charges_L'!$A$14:$A$297,0)),INDEX('Annex 4 LDNO charges_L'!$C$14:$C$118,MATCH($A6,'Annex 4 LDNO charges_L'!$A$14:$A$118,0)))</f>
        <v>0 or 3-8</v>
      </c>
      <c r="D6" s="46"/>
      <c r="E6" s="46"/>
      <c r="F6" s="250">
        <v>0.25</v>
      </c>
    </row>
    <row r="7" spans="1:6" ht="28.5" customHeight="1" x14ac:dyDescent="0.25">
      <c r="A7" s="17" t="s">
        <v>73</v>
      </c>
      <c r="B7" s="170" t="str">
        <f>IFERROR(INDEX('Annex 1 LV, HV &amp; UMS charges_L'!$B$14:$B$32,MATCH($A7,'Annex 1 LV, HV &amp; UMS charges_L'!$A$14:$A$297,0)),INDEX('Annex 4 LDNO charges_L'!$B$14:$B$118,MATCH($A7,'Annex 4 LDNO charges_L'!$A$14:$A$118,0)))</f>
        <v>380, R61-R64</v>
      </c>
      <c r="C7" s="171">
        <f>IFERROR(INDEX('Annex 1 LV, HV &amp; UMS charges_L'!$C$14:$C$32,MATCH($A7,'Annex 1 LV, HV &amp; UMS charges_L'!$A$14:$A$297,0)),INDEX('Annex 4 LDNO charges_L'!$C$14:$C$118,MATCH($A7,'Annex 4 LDNO charges_L'!$A$14:$A$118,0)))</f>
        <v>0</v>
      </c>
      <c r="D7" s="46"/>
      <c r="E7" s="46"/>
      <c r="F7" s="250">
        <v>0.25</v>
      </c>
    </row>
    <row r="8" spans="1:6" ht="28.5" customHeight="1" x14ac:dyDescent="0.25">
      <c r="A8" s="17" t="s">
        <v>75</v>
      </c>
      <c r="B8" s="170" t="str">
        <f>IFERROR(INDEX('Annex 1 LV, HV &amp; UMS charges_L'!$B$14:$B$32,MATCH($A8,'Annex 1 LV, HV &amp; UMS charges_L'!$A$14:$A$297,0)),INDEX('Annex 4 LDNO charges_L'!$B$14:$B$118,MATCH($A8,'Annex 4 LDNO charges_L'!$A$14:$A$118,0)))</f>
        <v>448, L36-L39</v>
      </c>
      <c r="C8" s="171">
        <f>IFERROR(INDEX('Annex 1 LV, HV &amp; UMS charges_L'!$C$14:$C$32,MATCH($A8,'Annex 1 LV, HV &amp; UMS charges_L'!$A$14:$A$297,0)),INDEX('Annex 4 LDNO charges_L'!$C$14:$C$118,MATCH($A8,'Annex 4 LDNO charges_L'!$A$14:$A$118,0)))</f>
        <v>0</v>
      </c>
      <c r="D8" s="46"/>
      <c r="E8" s="46"/>
      <c r="F8" s="250">
        <v>0.25</v>
      </c>
    </row>
    <row r="9" spans="1:6" ht="28.5" customHeight="1" x14ac:dyDescent="0.25">
      <c r="A9" s="17" t="s">
        <v>77</v>
      </c>
      <c r="B9" s="170" t="str">
        <f>IFERROR(INDEX('Annex 1 LV, HV &amp; UMS charges_L'!$B$14:$B$32,MATCH($A9,'Annex 1 LV, HV &amp; UMS charges_L'!$A$14:$A$297,0)),INDEX('Annex 4 LDNO charges_L'!$B$14:$B$118,MATCH($A9,'Annex 4 LDNO charges_L'!$A$14:$A$118,0)))</f>
        <v>386, 526, L26-L29, L41-L44</v>
      </c>
      <c r="C9" s="171">
        <f>IFERROR(INDEX('Annex 1 LV, HV &amp; UMS charges_L'!$C$14:$C$32,MATCH($A9,'Annex 1 LV, HV &amp; UMS charges_L'!$A$14:$A$297,0)),INDEX('Annex 4 LDNO charges_L'!$C$14:$C$118,MATCH($A9,'Annex 4 LDNO charges_L'!$A$14:$A$118,0)))</f>
        <v>0</v>
      </c>
      <c r="D9" s="46"/>
      <c r="E9" s="46"/>
      <c r="F9" s="250">
        <v>0.25</v>
      </c>
    </row>
    <row r="10" spans="1:6" ht="28.5" customHeight="1" x14ac:dyDescent="0.25">
      <c r="A10" s="17" t="s">
        <v>78</v>
      </c>
      <c r="B10" s="170" t="str">
        <f>IFERROR(INDEX('Annex 1 LV, HV &amp; UMS charges_L'!$B$14:$B$32,MATCH($A10,'Annex 1 LV, HV &amp; UMS charges_L'!$A$14:$A$297,0)),INDEX('Annex 4 LDNO charges_L'!$B$14:$B$118,MATCH($A10,'Annex 4 LDNO charges_L'!$A$14:$A$118,0)))</f>
        <v>R60</v>
      </c>
      <c r="C10" s="171">
        <f>IFERROR(INDEX('Annex 1 LV, HV &amp; UMS charges_L'!$C$14:$C$32,MATCH($A10,'Annex 1 LV, HV &amp; UMS charges_L'!$A$14:$A$297,0)),INDEX('Annex 4 LDNO charges_L'!$C$14:$C$118,MATCH($A10,'Annex 4 LDNO charges_L'!$A$14:$A$118,0)))</f>
        <v>0</v>
      </c>
      <c r="D10" s="46"/>
      <c r="E10" s="46"/>
      <c r="F10" s="250">
        <v>0.25</v>
      </c>
    </row>
    <row r="11" spans="1:6" ht="28.5" customHeight="1" x14ac:dyDescent="0.25">
      <c r="A11" s="17" t="s">
        <v>80</v>
      </c>
      <c r="B11" s="170" t="str">
        <f>IFERROR(INDEX('Annex 1 LV, HV &amp; UMS charges_L'!$B$14:$B$32,MATCH($A11,'Annex 1 LV, HV &amp; UMS charges_L'!$A$14:$A$297,0)),INDEX('Annex 4 LDNO charges_L'!$B$14:$B$118,MATCH($A11,'Annex 4 LDNO charges_L'!$A$14:$A$118,0)))</f>
        <v>L35</v>
      </c>
      <c r="C11" s="171">
        <f>IFERROR(INDEX('Annex 1 LV, HV &amp; UMS charges_L'!$C$14:$C$32,MATCH($A11,'Annex 1 LV, HV &amp; UMS charges_L'!$A$14:$A$297,0)),INDEX('Annex 4 LDNO charges_L'!$C$14:$C$118,MATCH($A11,'Annex 4 LDNO charges_L'!$A$14:$A$118,0)))</f>
        <v>0</v>
      </c>
      <c r="D11" s="46"/>
      <c r="E11" s="46"/>
      <c r="F11" s="250">
        <v>0.25</v>
      </c>
    </row>
    <row r="12" spans="1:6" ht="28.5" customHeight="1" x14ac:dyDescent="0.25">
      <c r="A12" s="17" t="s">
        <v>82</v>
      </c>
      <c r="B12" s="170" t="str">
        <f>IFERROR(INDEX('Annex 1 LV, HV &amp; UMS charges_L'!$B$14:$B$32,MATCH($A12,'Annex 1 LV, HV &amp; UMS charges_L'!$A$14:$A$297,0)),INDEX('Annex 4 LDNO charges_L'!$B$14:$B$118,MATCH($A12,'Annex 4 LDNO charges_L'!$A$14:$A$118,0)))</f>
        <v>L25, L40</v>
      </c>
      <c r="C12" s="171">
        <f>IFERROR(INDEX('Annex 1 LV, HV &amp; UMS charges_L'!$C$14:$C$32,MATCH($A12,'Annex 1 LV, HV &amp; UMS charges_L'!$A$14:$A$297,0)),INDEX('Annex 4 LDNO charges_L'!$C$14:$C$118,MATCH($A12,'Annex 4 LDNO charges_L'!$A$14:$A$118,0)))</f>
        <v>0</v>
      </c>
      <c r="D12" s="46"/>
      <c r="E12" s="46"/>
      <c r="F12" s="250">
        <v>0.25</v>
      </c>
    </row>
    <row r="13" spans="1:6" ht="28.5" customHeight="1" x14ac:dyDescent="0.25">
      <c r="A13" s="172" t="s">
        <v>366</v>
      </c>
      <c r="B13" s="170">
        <f>IFERROR(INDEX('Annex 1 LV, HV &amp; UMS charges_L'!$B$14:$B$32,MATCH($A13,'Annex 1 LV, HV &amp; UMS charges_L'!$A$14:$A$297,0)),INDEX('Annex 4 LDNO charges_L'!$B$14:$B$118,MATCH($A13,'Annex 4 LDNO charges_L'!$A$14:$A$118,0)))</f>
        <v>0</v>
      </c>
      <c r="C13" s="171" t="str">
        <f>IFERROR(INDEX('Annex 1 LV, HV &amp; UMS charges_L'!$C$14:$C$32,MATCH($A13,'Annex 1 LV, HV &amp; UMS charges_L'!$A$14:$A$297,0)),INDEX('Annex 4 LDNO charges_L'!$C$14:$C$118,MATCH($A13,'Annex 4 LDNO charges_L'!$A$14:$A$118,0)))</f>
        <v>0, 1 or 2</v>
      </c>
      <c r="D13" s="250">
        <v>0.01</v>
      </c>
      <c r="E13" s="250">
        <v>0</v>
      </c>
      <c r="F13" s="250">
        <v>0.25</v>
      </c>
    </row>
    <row r="14" spans="1:6" ht="28.5" customHeight="1" x14ac:dyDescent="0.25">
      <c r="A14" s="172" t="s">
        <v>368</v>
      </c>
      <c r="B14" s="170">
        <f>IFERROR(INDEX('Annex 1 LV, HV &amp; UMS charges_L'!$B$14:$B$32,MATCH($A14,'Annex 1 LV, HV &amp; UMS charges_L'!$A$14:$A$297,0)),INDEX('Annex 4 LDNO charges_L'!$B$14:$B$118,MATCH($A14,'Annex 4 LDNO charges_L'!$A$14:$A$118,0)))</f>
        <v>0</v>
      </c>
      <c r="C14" s="171" t="str">
        <f>IFERROR(INDEX('Annex 1 LV, HV &amp; UMS charges_L'!$C$14:$C$32,MATCH($A14,'Annex 1 LV, HV &amp; UMS charges_L'!$A$14:$A$297,0)),INDEX('Annex 4 LDNO charges_L'!$C$14:$C$118,MATCH($A14,'Annex 4 LDNO charges_L'!$A$14:$A$118,0)))</f>
        <v>0 or 3-8</v>
      </c>
      <c r="D14" s="46"/>
      <c r="E14" s="46"/>
      <c r="F14" s="250">
        <v>0.25</v>
      </c>
    </row>
    <row r="15" spans="1:6" ht="28.5" customHeight="1" x14ac:dyDescent="0.25">
      <c r="A15" s="172" t="s">
        <v>370</v>
      </c>
      <c r="B15" s="170">
        <f>IFERROR(INDEX('Annex 1 LV, HV &amp; UMS charges_L'!$B$14:$B$32,MATCH($A15,'Annex 1 LV, HV &amp; UMS charges_L'!$A$14:$A$297,0)),INDEX('Annex 4 LDNO charges_L'!$B$14:$B$118,MATCH($A15,'Annex 4 LDNO charges_L'!$A$14:$A$118,0)))</f>
        <v>0</v>
      </c>
      <c r="C15" s="171">
        <f>IFERROR(INDEX('Annex 1 LV, HV &amp; UMS charges_L'!$C$14:$C$32,MATCH($A15,'Annex 1 LV, HV &amp; UMS charges_L'!$A$14:$A$297,0)),INDEX('Annex 4 LDNO charges_L'!$C$14:$C$118,MATCH($A15,'Annex 4 LDNO charges_L'!$A$14:$A$118,0)))</f>
        <v>0</v>
      </c>
      <c r="D15" s="46"/>
      <c r="E15" s="46"/>
      <c r="F15" s="250">
        <v>0.25</v>
      </c>
    </row>
    <row r="16" spans="1:6" ht="28.5" customHeight="1" x14ac:dyDescent="0.25">
      <c r="A16" s="172" t="s">
        <v>371</v>
      </c>
      <c r="B16" s="170">
        <f>IFERROR(INDEX('Annex 1 LV, HV &amp; UMS charges_L'!$B$14:$B$32,MATCH($A16,'Annex 1 LV, HV &amp; UMS charges_L'!$A$14:$A$297,0)),INDEX('Annex 4 LDNO charges_L'!$B$14:$B$118,MATCH($A16,'Annex 4 LDNO charges_L'!$A$14:$A$118,0)))</f>
        <v>0</v>
      </c>
      <c r="C16" s="171">
        <f>IFERROR(INDEX('Annex 1 LV, HV &amp; UMS charges_L'!$C$14:$C$32,MATCH($A16,'Annex 1 LV, HV &amp; UMS charges_L'!$A$14:$A$297,0)),INDEX('Annex 4 LDNO charges_L'!$C$14:$C$118,MATCH($A16,'Annex 4 LDNO charges_L'!$A$14:$A$118,0)))</f>
        <v>0</v>
      </c>
      <c r="D16" s="46"/>
      <c r="E16" s="46"/>
      <c r="F16" s="250">
        <v>0.25</v>
      </c>
    </row>
    <row r="17" spans="1:6" ht="28.5" customHeight="1" x14ac:dyDescent="0.25">
      <c r="A17" s="176" t="s">
        <v>375</v>
      </c>
      <c r="B17" s="170">
        <f>IFERROR(INDEX('Annex 1 LV, HV &amp; UMS charges_L'!$B$14:$B$32,MATCH($A17,'Annex 1 LV, HV &amp; UMS charges_L'!$A$14:$A$297,0)),INDEX('Annex 4 LDNO charges_L'!$B$14:$B$118,MATCH($A17,'Annex 4 LDNO charges_L'!$A$14:$A$118,0)))</f>
        <v>0</v>
      </c>
      <c r="C17" s="171" t="str">
        <f>IFERROR(INDEX('Annex 1 LV, HV &amp; UMS charges_L'!$C$14:$C$32,MATCH($A17,'Annex 1 LV, HV &amp; UMS charges_L'!$A$14:$A$297,0)),INDEX('Annex 4 LDNO charges_L'!$C$14:$C$118,MATCH($A17,'Annex 4 LDNO charges_L'!$A$14:$A$118,0)))</f>
        <v>0, 1 or 2</v>
      </c>
      <c r="D17" s="250">
        <v>0.01</v>
      </c>
      <c r="E17" s="250">
        <v>0</v>
      </c>
      <c r="F17" s="250">
        <v>0.25</v>
      </c>
    </row>
    <row r="18" spans="1:6" ht="28.5" customHeight="1" x14ac:dyDescent="0.25">
      <c r="A18" s="176" t="s">
        <v>377</v>
      </c>
      <c r="B18" s="170">
        <f>IFERROR(INDEX('Annex 1 LV, HV &amp; UMS charges_L'!$B$14:$B$32,MATCH($A18,'Annex 1 LV, HV &amp; UMS charges_L'!$A$14:$A$297,0)),INDEX('Annex 4 LDNO charges_L'!$B$14:$B$118,MATCH($A18,'Annex 4 LDNO charges_L'!$A$14:$A$118,0)))</f>
        <v>0</v>
      </c>
      <c r="C18" s="171" t="str">
        <f>IFERROR(INDEX('Annex 1 LV, HV &amp; UMS charges_L'!$C$14:$C$32,MATCH($A18,'Annex 1 LV, HV &amp; UMS charges_L'!$A$14:$A$297,0)),INDEX('Annex 4 LDNO charges_L'!$C$14:$C$118,MATCH($A18,'Annex 4 LDNO charges_L'!$A$14:$A$118,0)))</f>
        <v>0 or 3-8</v>
      </c>
      <c r="D18" s="46"/>
      <c r="E18" s="46"/>
      <c r="F18" s="250">
        <v>0.25</v>
      </c>
    </row>
    <row r="19" spans="1:6" ht="28.5" customHeight="1" x14ac:dyDescent="0.25">
      <c r="A19" s="176" t="s">
        <v>379</v>
      </c>
      <c r="B19" s="170">
        <f>IFERROR(INDEX('Annex 1 LV, HV &amp; UMS charges_L'!$B$14:$B$32,MATCH($A19,'Annex 1 LV, HV &amp; UMS charges_L'!$A$14:$A$297,0)),INDEX('Annex 4 LDNO charges_L'!$B$14:$B$118,MATCH($A19,'Annex 4 LDNO charges_L'!$A$14:$A$118,0)))</f>
        <v>0</v>
      </c>
      <c r="C19" s="171">
        <f>IFERROR(INDEX('Annex 1 LV, HV &amp; UMS charges_L'!$C$14:$C$32,MATCH($A19,'Annex 1 LV, HV &amp; UMS charges_L'!$A$14:$A$297,0)),INDEX('Annex 4 LDNO charges_L'!$C$14:$C$118,MATCH($A19,'Annex 4 LDNO charges_L'!$A$14:$A$118,0)))</f>
        <v>0</v>
      </c>
      <c r="D19" s="46"/>
      <c r="E19" s="46"/>
      <c r="F19" s="250">
        <v>0.25</v>
      </c>
    </row>
    <row r="20" spans="1:6" ht="28.5" customHeight="1" x14ac:dyDescent="0.25">
      <c r="A20" s="176" t="s">
        <v>380</v>
      </c>
      <c r="B20" s="170">
        <f>IFERROR(INDEX('Annex 1 LV, HV &amp; UMS charges_L'!$B$14:$B$32,MATCH($A20,'Annex 1 LV, HV &amp; UMS charges_L'!$A$14:$A$297,0)),INDEX('Annex 4 LDNO charges_L'!$B$14:$B$118,MATCH($A20,'Annex 4 LDNO charges_L'!$A$14:$A$118,0)))</f>
        <v>0</v>
      </c>
      <c r="C20" s="171">
        <f>IFERROR(INDEX('Annex 1 LV, HV &amp; UMS charges_L'!$C$14:$C$32,MATCH($A20,'Annex 1 LV, HV &amp; UMS charges_L'!$A$14:$A$297,0)),INDEX('Annex 4 LDNO charges_L'!$C$14:$C$118,MATCH($A20,'Annex 4 LDNO charges_L'!$A$14:$A$118,0)))</f>
        <v>0</v>
      </c>
      <c r="D20" s="46"/>
      <c r="E20" s="46"/>
      <c r="F20" s="250">
        <v>0.25</v>
      </c>
    </row>
    <row r="21" spans="1:6" ht="28.5" customHeight="1" x14ac:dyDescent="0.25">
      <c r="A21" s="176" t="s">
        <v>381</v>
      </c>
      <c r="B21" s="170">
        <f>IFERROR(INDEX('Annex 1 LV, HV &amp; UMS charges_L'!$B$14:$B$32,MATCH($A21,'Annex 1 LV, HV &amp; UMS charges_L'!$A$14:$A$297,0)),INDEX('Annex 4 LDNO charges_L'!$B$14:$B$118,MATCH($A21,'Annex 4 LDNO charges_L'!$A$14:$A$118,0)))</f>
        <v>0</v>
      </c>
      <c r="C21" s="171">
        <f>IFERROR(INDEX('Annex 1 LV, HV &amp; UMS charges_L'!$C$14:$C$32,MATCH($A21,'Annex 1 LV, HV &amp; UMS charges_L'!$A$14:$A$297,0)),INDEX('Annex 4 LDNO charges_L'!$C$14:$C$118,MATCH($A21,'Annex 4 LDNO charges_L'!$A$14:$A$118,0)))</f>
        <v>0</v>
      </c>
      <c r="D21" s="46"/>
      <c r="E21" s="46"/>
      <c r="F21" s="250">
        <v>0.25</v>
      </c>
    </row>
    <row r="22" spans="1:6" ht="28.5" customHeight="1" x14ac:dyDescent="0.25">
      <c r="A22" s="176" t="s">
        <v>382</v>
      </c>
      <c r="B22" s="170">
        <f>IFERROR(INDEX('Annex 1 LV, HV &amp; UMS charges_L'!$B$14:$B$32,MATCH($A22,'Annex 1 LV, HV &amp; UMS charges_L'!$A$14:$A$297,0)),INDEX('Annex 4 LDNO charges_L'!$B$14:$B$118,MATCH($A22,'Annex 4 LDNO charges_L'!$A$14:$A$118,0)))</f>
        <v>0</v>
      </c>
      <c r="C22" s="171">
        <f>IFERROR(INDEX('Annex 1 LV, HV &amp; UMS charges_L'!$C$14:$C$32,MATCH($A22,'Annex 1 LV, HV &amp; UMS charges_L'!$A$14:$A$297,0)),INDEX('Annex 4 LDNO charges_L'!$C$14:$C$118,MATCH($A22,'Annex 4 LDNO charges_L'!$A$14:$A$118,0)))</f>
        <v>0</v>
      </c>
      <c r="D22" s="46"/>
      <c r="E22" s="46"/>
      <c r="F22" s="250">
        <v>0.25</v>
      </c>
    </row>
    <row r="23" spans="1:6" ht="28.5" customHeight="1" x14ac:dyDescent="0.25">
      <c r="A23" s="176" t="s">
        <v>383</v>
      </c>
      <c r="B23" s="170">
        <f>IFERROR(INDEX('Annex 1 LV, HV &amp; UMS charges_L'!$B$14:$B$32,MATCH($A23,'Annex 1 LV, HV &amp; UMS charges_L'!$A$14:$A$297,0)),INDEX('Annex 4 LDNO charges_L'!$B$14:$B$118,MATCH($A23,'Annex 4 LDNO charges_L'!$A$14:$A$118,0)))</f>
        <v>0</v>
      </c>
      <c r="C23" s="171">
        <f>IFERROR(INDEX('Annex 1 LV, HV &amp; UMS charges_L'!$C$14:$C$32,MATCH($A23,'Annex 1 LV, HV &amp; UMS charges_L'!$A$14:$A$297,0)),INDEX('Annex 4 LDNO charges_L'!$C$14:$C$118,MATCH($A23,'Annex 4 LDNO charges_L'!$A$14:$A$118,0)))</f>
        <v>0</v>
      </c>
      <c r="D23" s="46"/>
      <c r="E23" s="46"/>
      <c r="F23" s="250">
        <v>0.25</v>
      </c>
    </row>
    <row r="24" spans="1:6" ht="28.5" customHeight="1" x14ac:dyDescent="0.25">
      <c r="A24" s="176" t="s">
        <v>384</v>
      </c>
      <c r="B24" s="170">
        <f>IFERROR(INDEX('Annex 1 LV, HV &amp; UMS charges_L'!$B$14:$B$32,MATCH($A24,'Annex 1 LV, HV &amp; UMS charges_L'!$A$14:$A$297,0)),INDEX('Annex 4 LDNO charges_L'!$B$14:$B$118,MATCH($A24,'Annex 4 LDNO charges_L'!$A$14:$A$118,0)))</f>
        <v>0</v>
      </c>
      <c r="C24" s="171">
        <f>IFERROR(INDEX('Annex 1 LV, HV &amp; UMS charges_L'!$C$14:$C$32,MATCH($A24,'Annex 1 LV, HV &amp; UMS charges_L'!$A$14:$A$297,0)),INDEX('Annex 4 LDNO charges_L'!$C$14:$C$118,MATCH($A24,'Annex 4 LDNO charges_L'!$A$14:$A$118,0)))</f>
        <v>0</v>
      </c>
      <c r="D24" s="46"/>
      <c r="E24" s="46"/>
      <c r="F24" s="250">
        <v>0.25</v>
      </c>
    </row>
    <row r="25" spans="1:6" ht="28.5" customHeight="1" x14ac:dyDescent="0.25">
      <c r="A25" s="172" t="s">
        <v>391</v>
      </c>
      <c r="B25" s="170">
        <f>IFERROR(INDEX('Annex 1 LV, HV &amp; UMS charges_L'!$B$14:$B$32,MATCH($A25,'Annex 1 LV, HV &amp; UMS charges_L'!$A$14:$A$297,0)),INDEX('Annex 4 LDNO charges_L'!$B$14:$B$118,MATCH($A25,'Annex 4 LDNO charges_L'!$A$14:$A$118,0)))</f>
        <v>0</v>
      </c>
      <c r="C25" s="171" t="str">
        <f>IFERROR(INDEX('Annex 1 LV, HV &amp; UMS charges_L'!$C$14:$C$32,MATCH($A25,'Annex 1 LV, HV &amp; UMS charges_L'!$A$14:$A$297,0)),INDEX('Annex 4 LDNO charges_L'!$C$14:$C$118,MATCH($A25,'Annex 4 LDNO charges_L'!$A$14:$A$118,0)))</f>
        <v>0, 1 or 2</v>
      </c>
      <c r="D25" s="250">
        <v>0.01</v>
      </c>
      <c r="E25" s="250">
        <v>0</v>
      </c>
      <c r="F25" s="250">
        <v>0.25</v>
      </c>
    </row>
    <row r="26" spans="1:6" ht="28.5" customHeight="1" x14ac:dyDescent="0.25">
      <c r="A26" s="172" t="s">
        <v>393</v>
      </c>
      <c r="B26" s="170">
        <f>IFERROR(INDEX('Annex 1 LV, HV &amp; UMS charges_L'!$B$14:$B$32,MATCH($A26,'Annex 1 LV, HV &amp; UMS charges_L'!$A$14:$A$297,0)),INDEX('Annex 4 LDNO charges_L'!$B$14:$B$118,MATCH($A26,'Annex 4 LDNO charges_L'!$A$14:$A$118,0)))</f>
        <v>0</v>
      </c>
      <c r="C26" s="171" t="str">
        <f>IFERROR(INDEX('Annex 1 LV, HV &amp; UMS charges_L'!$C$14:$C$32,MATCH($A26,'Annex 1 LV, HV &amp; UMS charges_L'!$A$14:$A$297,0)),INDEX('Annex 4 LDNO charges_L'!$C$14:$C$118,MATCH($A26,'Annex 4 LDNO charges_L'!$A$14:$A$118,0)))</f>
        <v>0 or 3-8</v>
      </c>
      <c r="D26" s="46"/>
      <c r="E26" s="46"/>
      <c r="F26" s="250">
        <v>0.25</v>
      </c>
    </row>
    <row r="27" spans="1:6" ht="28.5" customHeight="1" x14ac:dyDescent="0.25">
      <c r="A27" s="172" t="s">
        <v>395</v>
      </c>
      <c r="B27" s="170">
        <f>IFERROR(INDEX('Annex 1 LV, HV &amp; UMS charges_L'!$B$14:$B$32,MATCH($A27,'Annex 1 LV, HV &amp; UMS charges_L'!$A$14:$A$297,0)),INDEX('Annex 4 LDNO charges_L'!$B$14:$B$118,MATCH($A27,'Annex 4 LDNO charges_L'!$A$14:$A$118,0)))</f>
        <v>0</v>
      </c>
      <c r="C27" s="171">
        <f>IFERROR(INDEX('Annex 1 LV, HV &amp; UMS charges_L'!$C$14:$C$32,MATCH($A27,'Annex 1 LV, HV &amp; UMS charges_L'!$A$14:$A$297,0)),INDEX('Annex 4 LDNO charges_L'!$C$14:$C$118,MATCH($A27,'Annex 4 LDNO charges_L'!$A$14:$A$118,0)))</f>
        <v>0</v>
      </c>
      <c r="D27" s="46"/>
      <c r="E27" s="46"/>
      <c r="F27" s="250">
        <v>0.25</v>
      </c>
    </row>
    <row r="28" spans="1:6" ht="28.5" customHeight="1" x14ac:dyDescent="0.25">
      <c r="A28" s="172" t="s">
        <v>396</v>
      </c>
      <c r="B28" s="170">
        <f>IFERROR(INDEX('Annex 1 LV, HV &amp; UMS charges_L'!$B$14:$B$32,MATCH($A28,'Annex 1 LV, HV &amp; UMS charges_L'!$A$14:$A$297,0)),INDEX('Annex 4 LDNO charges_L'!$B$14:$B$118,MATCH($A28,'Annex 4 LDNO charges_L'!$A$14:$A$118,0)))</f>
        <v>0</v>
      </c>
      <c r="C28" s="171">
        <f>IFERROR(INDEX('Annex 1 LV, HV &amp; UMS charges_L'!$C$14:$C$32,MATCH($A28,'Annex 1 LV, HV &amp; UMS charges_L'!$A$14:$A$297,0)),INDEX('Annex 4 LDNO charges_L'!$C$14:$C$118,MATCH($A28,'Annex 4 LDNO charges_L'!$A$14:$A$118,0)))</f>
        <v>0</v>
      </c>
      <c r="D28" s="46"/>
      <c r="E28" s="46"/>
      <c r="F28" s="250">
        <v>0.25</v>
      </c>
    </row>
    <row r="29" spans="1:6" ht="28.5" customHeight="1" x14ac:dyDescent="0.25">
      <c r="A29" s="172" t="s">
        <v>397</v>
      </c>
      <c r="B29" s="170">
        <f>IFERROR(INDEX('Annex 1 LV, HV &amp; UMS charges_L'!$B$14:$B$32,MATCH($A29,'Annex 1 LV, HV &amp; UMS charges_L'!$A$14:$A$297,0)),INDEX('Annex 4 LDNO charges_L'!$B$14:$B$118,MATCH($A29,'Annex 4 LDNO charges_L'!$A$14:$A$118,0)))</f>
        <v>0</v>
      </c>
      <c r="C29" s="171">
        <f>IFERROR(INDEX('Annex 1 LV, HV &amp; UMS charges_L'!$C$14:$C$32,MATCH($A29,'Annex 1 LV, HV &amp; UMS charges_L'!$A$14:$A$297,0)),INDEX('Annex 4 LDNO charges_L'!$C$14:$C$118,MATCH($A29,'Annex 4 LDNO charges_L'!$A$14:$A$118,0)))</f>
        <v>0</v>
      </c>
      <c r="D29" s="46"/>
      <c r="E29" s="46"/>
      <c r="F29" s="250">
        <v>0.25</v>
      </c>
    </row>
    <row r="30" spans="1:6" ht="28.5" customHeight="1" x14ac:dyDescent="0.25">
      <c r="A30" s="172" t="s">
        <v>398</v>
      </c>
      <c r="B30" s="170">
        <f>IFERROR(INDEX('Annex 1 LV, HV &amp; UMS charges_L'!$B$14:$B$32,MATCH($A30,'Annex 1 LV, HV &amp; UMS charges_L'!$A$14:$A$297,0)),INDEX('Annex 4 LDNO charges_L'!$B$14:$B$118,MATCH($A30,'Annex 4 LDNO charges_L'!$A$14:$A$118,0)))</f>
        <v>0</v>
      </c>
      <c r="C30" s="171">
        <f>IFERROR(INDEX('Annex 1 LV, HV &amp; UMS charges_L'!$C$14:$C$32,MATCH($A30,'Annex 1 LV, HV &amp; UMS charges_L'!$A$14:$A$297,0)),INDEX('Annex 4 LDNO charges_L'!$C$14:$C$118,MATCH($A30,'Annex 4 LDNO charges_L'!$A$14:$A$118,0)))</f>
        <v>0</v>
      </c>
      <c r="D30" s="46"/>
      <c r="E30" s="46"/>
      <c r="F30" s="250">
        <v>0.25</v>
      </c>
    </row>
    <row r="31" spans="1:6" ht="28.5" customHeight="1" x14ac:dyDescent="0.25">
      <c r="A31" s="172" t="s">
        <v>399</v>
      </c>
      <c r="B31" s="170">
        <f>IFERROR(INDEX('Annex 1 LV, HV &amp; UMS charges_L'!$B$14:$B$32,MATCH($A31,'Annex 1 LV, HV &amp; UMS charges_L'!$A$14:$A$297,0)),INDEX('Annex 4 LDNO charges_L'!$B$14:$B$118,MATCH($A31,'Annex 4 LDNO charges_L'!$A$14:$A$118,0)))</f>
        <v>0</v>
      </c>
      <c r="C31" s="171">
        <f>IFERROR(INDEX('Annex 1 LV, HV &amp; UMS charges_L'!$C$14:$C$32,MATCH($A31,'Annex 1 LV, HV &amp; UMS charges_L'!$A$14:$A$297,0)),INDEX('Annex 4 LDNO charges_L'!$C$14:$C$118,MATCH($A31,'Annex 4 LDNO charges_L'!$A$14:$A$118,0)))</f>
        <v>0</v>
      </c>
      <c r="D31" s="46"/>
      <c r="E31" s="46"/>
      <c r="F31" s="250">
        <v>0.25</v>
      </c>
    </row>
    <row r="32" spans="1:6" ht="28.5" customHeight="1" x14ac:dyDescent="0.25">
      <c r="A32" s="172" t="s">
        <v>400</v>
      </c>
      <c r="B32" s="170">
        <f>IFERROR(INDEX('Annex 1 LV, HV &amp; UMS charges_L'!$B$14:$B$32,MATCH($A32,'Annex 1 LV, HV &amp; UMS charges_L'!$A$14:$A$297,0)),INDEX('Annex 4 LDNO charges_L'!$B$14:$B$118,MATCH($A32,'Annex 4 LDNO charges_L'!$A$14:$A$118,0)))</f>
        <v>0</v>
      </c>
      <c r="C32" s="171">
        <f>IFERROR(INDEX('Annex 1 LV, HV &amp; UMS charges_L'!$C$14:$C$32,MATCH($A32,'Annex 1 LV, HV &amp; UMS charges_L'!$A$14:$A$297,0)),INDEX('Annex 4 LDNO charges_L'!$C$14:$C$118,MATCH($A32,'Annex 4 LDNO charges_L'!$A$14:$A$118,0)))</f>
        <v>0</v>
      </c>
      <c r="D32" s="46"/>
      <c r="E32" s="46"/>
      <c r="F32" s="250">
        <v>0.25</v>
      </c>
    </row>
    <row r="33" spans="1:6" ht="27.75" customHeight="1" x14ac:dyDescent="0.25">
      <c r="A33" s="172" t="s">
        <v>407</v>
      </c>
      <c r="B33" s="170">
        <f>IFERROR(INDEX('Annex 1 LV, HV &amp; UMS charges_L'!$B$14:$B$32,MATCH($A33,'Annex 1 LV, HV &amp; UMS charges_L'!$A$14:$A$297,0)),INDEX('Annex 4 LDNO charges_L'!$B$14:$B$118,MATCH($A33,'Annex 4 LDNO charges_L'!$A$14:$A$118,0)))</f>
        <v>0</v>
      </c>
      <c r="C33" s="171" t="str">
        <f>IFERROR(INDEX('Annex 1 LV, HV &amp; UMS charges_L'!$C$14:$C$32,MATCH($A33,'Annex 1 LV, HV &amp; UMS charges_L'!$A$14:$A$297,0)),INDEX('Annex 4 LDNO charges_L'!$C$14:$C$118,MATCH($A33,'Annex 4 LDNO charges_L'!$A$14:$A$118,0)))</f>
        <v>0, 1 or 2</v>
      </c>
      <c r="D33" s="250">
        <v>0.01</v>
      </c>
      <c r="E33" s="250">
        <v>0</v>
      </c>
      <c r="F33" s="250">
        <v>0.25</v>
      </c>
    </row>
    <row r="34" spans="1:6" ht="27.75" customHeight="1" x14ac:dyDescent="0.25">
      <c r="A34" s="172" t="s">
        <v>409</v>
      </c>
      <c r="B34" s="170">
        <f>IFERROR(INDEX('Annex 1 LV, HV &amp; UMS charges_L'!$B$14:$B$32,MATCH($A34,'Annex 1 LV, HV &amp; UMS charges_L'!$A$14:$A$297,0)),INDEX('Annex 4 LDNO charges_L'!$B$14:$B$118,MATCH($A34,'Annex 4 LDNO charges_L'!$A$14:$A$118,0)))</f>
        <v>0</v>
      </c>
      <c r="C34" s="171" t="str">
        <f>IFERROR(INDEX('Annex 1 LV, HV &amp; UMS charges_L'!$C$14:$C$32,MATCH($A34,'Annex 1 LV, HV &amp; UMS charges_L'!$A$14:$A$297,0)),INDEX('Annex 4 LDNO charges_L'!$C$14:$C$118,MATCH($A34,'Annex 4 LDNO charges_L'!$A$14:$A$118,0)))</f>
        <v>0 or 3-8</v>
      </c>
      <c r="D34" s="46"/>
      <c r="E34" s="46"/>
      <c r="F34" s="250">
        <v>0.25</v>
      </c>
    </row>
    <row r="35" spans="1:6" ht="27.75" customHeight="1" x14ac:dyDescent="0.25">
      <c r="A35" s="172" t="s">
        <v>411</v>
      </c>
      <c r="B35" s="170">
        <f>IFERROR(INDEX('Annex 1 LV, HV &amp; UMS charges_L'!$B$14:$B$32,MATCH($A35,'Annex 1 LV, HV &amp; UMS charges_L'!$A$14:$A$297,0)),INDEX('Annex 4 LDNO charges_L'!$B$14:$B$118,MATCH($A35,'Annex 4 LDNO charges_L'!$A$14:$A$118,0)))</f>
        <v>0</v>
      </c>
      <c r="C35" s="171">
        <f>IFERROR(INDEX('Annex 1 LV, HV &amp; UMS charges_L'!$C$14:$C$32,MATCH($A35,'Annex 1 LV, HV &amp; UMS charges_L'!$A$14:$A$297,0)),INDEX('Annex 4 LDNO charges_L'!$C$14:$C$118,MATCH($A35,'Annex 4 LDNO charges_L'!$A$14:$A$118,0)))</f>
        <v>0</v>
      </c>
      <c r="D35" s="46"/>
      <c r="E35" s="46"/>
      <c r="F35" s="250">
        <v>0.25</v>
      </c>
    </row>
    <row r="36" spans="1:6" ht="27.75" customHeight="1" x14ac:dyDescent="0.25">
      <c r="A36" s="172" t="s">
        <v>412</v>
      </c>
      <c r="B36" s="170">
        <f>IFERROR(INDEX('Annex 1 LV, HV &amp; UMS charges_L'!$B$14:$B$32,MATCH($A36,'Annex 1 LV, HV &amp; UMS charges_L'!$A$14:$A$297,0)),INDEX('Annex 4 LDNO charges_L'!$B$14:$B$118,MATCH($A36,'Annex 4 LDNO charges_L'!$A$14:$A$118,0)))</f>
        <v>0</v>
      </c>
      <c r="C36" s="171">
        <f>IFERROR(INDEX('Annex 1 LV, HV &amp; UMS charges_L'!$C$14:$C$32,MATCH($A36,'Annex 1 LV, HV &amp; UMS charges_L'!$A$14:$A$297,0)),INDEX('Annex 4 LDNO charges_L'!$C$14:$C$118,MATCH($A36,'Annex 4 LDNO charges_L'!$A$14:$A$118,0)))</f>
        <v>0</v>
      </c>
      <c r="D36" s="46"/>
      <c r="E36" s="46"/>
      <c r="F36" s="250">
        <v>0.25</v>
      </c>
    </row>
    <row r="37" spans="1:6" ht="27.75" customHeight="1" x14ac:dyDescent="0.25">
      <c r="A37" s="172" t="s">
        <v>413</v>
      </c>
      <c r="B37" s="170">
        <f>IFERROR(INDEX('Annex 1 LV, HV &amp; UMS charges_L'!$B$14:$B$32,MATCH($A37,'Annex 1 LV, HV &amp; UMS charges_L'!$A$14:$A$297,0)),INDEX('Annex 4 LDNO charges_L'!$B$14:$B$118,MATCH($A37,'Annex 4 LDNO charges_L'!$A$14:$A$118,0)))</f>
        <v>0</v>
      </c>
      <c r="C37" s="171">
        <f>IFERROR(INDEX('Annex 1 LV, HV &amp; UMS charges_L'!$C$14:$C$32,MATCH($A37,'Annex 1 LV, HV &amp; UMS charges_L'!$A$14:$A$297,0)),INDEX('Annex 4 LDNO charges_L'!$C$14:$C$118,MATCH($A37,'Annex 4 LDNO charges_L'!$A$14:$A$118,0)))</f>
        <v>0</v>
      </c>
      <c r="D37" s="46"/>
      <c r="E37" s="46"/>
      <c r="F37" s="250">
        <v>0.25</v>
      </c>
    </row>
    <row r="38" spans="1:6" ht="27.75" customHeight="1" x14ac:dyDescent="0.25">
      <c r="A38" s="172" t="s">
        <v>414</v>
      </c>
      <c r="B38" s="170">
        <f>IFERROR(INDEX('Annex 1 LV, HV &amp; UMS charges_L'!$B$14:$B$32,MATCH($A38,'Annex 1 LV, HV &amp; UMS charges_L'!$A$14:$A$297,0)),INDEX('Annex 4 LDNO charges_L'!$B$14:$B$118,MATCH($A38,'Annex 4 LDNO charges_L'!$A$14:$A$118,0)))</f>
        <v>0</v>
      </c>
      <c r="C38" s="171">
        <f>IFERROR(INDEX('Annex 1 LV, HV &amp; UMS charges_L'!$C$14:$C$32,MATCH($A38,'Annex 1 LV, HV &amp; UMS charges_L'!$A$14:$A$297,0)),INDEX('Annex 4 LDNO charges_L'!$C$14:$C$118,MATCH($A38,'Annex 4 LDNO charges_L'!$A$14:$A$118,0)))</f>
        <v>0</v>
      </c>
      <c r="D38" s="46"/>
      <c r="E38" s="46"/>
      <c r="F38" s="250">
        <v>0.25</v>
      </c>
    </row>
    <row r="39" spans="1:6" ht="27.75" customHeight="1" x14ac:dyDescent="0.25">
      <c r="A39" s="172" t="s">
        <v>415</v>
      </c>
      <c r="B39" s="170">
        <f>IFERROR(INDEX('Annex 1 LV, HV &amp; UMS charges_L'!$B$14:$B$32,MATCH($A39,'Annex 1 LV, HV &amp; UMS charges_L'!$A$14:$A$297,0)),INDEX('Annex 4 LDNO charges_L'!$B$14:$B$118,MATCH($A39,'Annex 4 LDNO charges_L'!$A$14:$A$118,0)))</f>
        <v>0</v>
      </c>
      <c r="C39" s="171">
        <f>IFERROR(INDEX('Annex 1 LV, HV &amp; UMS charges_L'!$C$14:$C$32,MATCH($A39,'Annex 1 LV, HV &amp; UMS charges_L'!$A$14:$A$297,0)),INDEX('Annex 4 LDNO charges_L'!$C$14:$C$118,MATCH($A39,'Annex 4 LDNO charges_L'!$A$14:$A$118,0)))</f>
        <v>0</v>
      </c>
      <c r="D39" s="46"/>
      <c r="E39" s="46"/>
      <c r="F39" s="250">
        <v>0.25</v>
      </c>
    </row>
    <row r="40" spans="1:6" ht="27.75" customHeight="1" x14ac:dyDescent="0.25">
      <c r="A40" s="172" t="s">
        <v>416</v>
      </c>
      <c r="B40" s="170">
        <f>IFERROR(INDEX('Annex 1 LV, HV &amp; UMS charges_L'!$B$14:$B$32,MATCH($A40,'Annex 1 LV, HV &amp; UMS charges_L'!$A$14:$A$297,0)),INDEX('Annex 4 LDNO charges_L'!$B$14:$B$118,MATCH($A40,'Annex 4 LDNO charges_L'!$A$14:$A$118,0)))</f>
        <v>0</v>
      </c>
      <c r="C40" s="171">
        <f>IFERROR(INDEX('Annex 1 LV, HV &amp; UMS charges_L'!$C$14:$C$32,MATCH($A40,'Annex 1 LV, HV &amp; UMS charges_L'!$A$14:$A$297,0)),INDEX('Annex 4 LDNO charges_L'!$C$14:$C$118,MATCH($A40,'Annex 4 LDNO charges_L'!$A$14:$A$118,0)))</f>
        <v>0</v>
      </c>
      <c r="D40" s="46"/>
      <c r="E40" s="46"/>
      <c r="F40" s="250">
        <v>0.25</v>
      </c>
    </row>
    <row r="41" spans="1:6" ht="27.75" customHeight="1" x14ac:dyDescent="0.25">
      <c r="A41" s="172" t="s">
        <v>423</v>
      </c>
      <c r="B41" s="170">
        <f>IFERROR(INDEX('Annex 1 LV, HV &amp; UMS charges_L'!$B$14:$B$32,MATCH($A41,'Annex 1 LV, HV &amp; UMS charges_L'!$A$14:$A$297,0)),INDEX('Annex 4 LDNO charges_L'!$B$14:$B$118,MATCH($A41,'Annex 4 LDNO charges_L'!$A$14:$A$118,0)))</f>
        <v>0</v>
      </c>
      <c r="C41" s="171" t="str">
        <f>IFERROR(INDEX('Annex 1 LV, HV &amp; UMS charges_L'!$C$14:$C$32,MATCH($A41,'Annex 1 LV, HV &amp; UMS charges_L'!$A$14:$A$297,0)),INDEX('Annex 4 LDNO charges_L'!$C$14:$C$118,MATCH($A41,'Annex 4 LDNO charges_L'!$A$14:$A$118,0)))</f>
        <v>0, 1 or 2</v>
      </c>
      <c r="D41" s="250">
        <v>0.01</v>
      </c>
      <c r="E41" s="250">
        <v>0</v>
      </c>
      <c r="F41" s="250">
        <v>0.25</v>
      </c>
    </row>
    <row r="42" spans="1:6" ht="27.75" customHeight="1" x14ac:dyDescent="0.25">
      <c r="A42" s="172" t="s">
        <v>425</v>
      </c>
      <c r="B42" s="170">
        <f>IFERROR(INDEX('Annex 1 LV, HV &amp; UMS charges_L'!$B$14:$B$32,MATCH($A42,'Annex 1 LV, HV &amp; UMS charges_L'!$A$14:$A$297,0)),INDEX('Annex 4 LDNO charges_L'!$B$14:$B$118,MATCH($A42,'Annex 4 LDNO charges_L'!$A$14:$A$118,0)))</f>
        <v>0</v>
      </c>
      <c r="C42" s="171" t="str">
        <f>IFERROR(INDEX('Annex 1 LV, HV &amp; UMS charges_L'!$C$14:$C$32,MATCH($A42,'Annex 1 LV, HV &amp; UMS charges_L'!$A$14:$A$297,0)),INDEX('Annex 4 LDNO charges_L'!$C$14:$C$118,MATCH($A42,'Annex 4 LDNO charges_L'!$A$14:$A$118,0)))</f>
        <v>0 or 3-8</v>
      </c>
      <c r="D42" s="46"/>
      <c r="E42" s="46"/>
      <c r="F42" s="250">
        <v>0.25</v>
      </c>
    </row>
    <row r="43" spans="1:6" ht="27.75" customHeight="1" x14ac:dyDescent="0.25">
      <c r="A43" s="172" t="s">
        <v>427</v>
      </c>
      <c r="B43" s="170">
        <f>IFERROR(INDEX('Annex 1 LV, HV &amp; UMS charges_L'!$B$14:$B$32,MATCH($A43,'Annex 1 LV, HV &amp; UMS charges_L'!$A$14:$A$297,0)),INDEX('Annex 4 LDNO charges_L'!$B$14:$B$118,MATCH($A43,'Annex 4 LDNO charges_L'!$A$14:$A$118,0)))</f>
        <v>0</v>
      </c>
      <c r="C43" s="171">
        <f>IFERROR(INDEX('Annex 1 LV, HV &amp; UMS charges_L'!$C$14:$C$32,MATCH($A43,'Annex 1 LV, HV &amp; UMS charges_L'!$A$14:$A$297,0)),INDEX('Annex 4 LDNO charges_L'!$C$14:$C$118,MATCH($A43,'Annex 4 LDNO charges_L'!$A$14:$A$118,0)))</f>
        <v>0</v>
      </c>
      <c r="D43" s="46"/>
      <c r="E43" s="46"/>
      <c r="F43" s="250">
        <v>0.25</v>
      </c>
    </row>
    <row r="44" spans="1:6" ht="27.75" customHeight="1" x14ac:dyDescent="0.25">
      <c r="A44" s="172" t="s">
        <v>428</v>
      </c>
      <c r="B44" s="170">
        <f>IFERROR(INDEX('Annex 1 LV, HV &amp; UMS charges_L'!$B$14:$B$32,MATCH($A44,'Annex 1 LV, HV &amp; UMS charges_L'!$A$14:$A$297,0)),INDEX('Annex 4 LDNO charges_L'!$B$14:$B$118,MATCH($A44,'Annex 4 LDNO charges_L'!$A$14:$A$118,0)))</f>
        <v>0</v>
      </c>
      <c r="C44" s="171">
        <f>IFERROR(INDEX('Annex 1 LV, HV &amp; UMS charges_L'!$C$14:$C$32,MATCH($A44,'Annex 1 LV, HV &amp; UMS charges_L'!$A$14:$A$297,0)),INDEX('Annex 4 LDNO charges_L'!$C$14:$C$118,MATCH($A44,'Annex 4 LDNO charges_L'!$A$14:$A$118,0)))</f>
        <v>0</v>
      </c>
      <c r="D44" s="46"/>
      <c r="E44" s="46"/>
      <c r="F44" s="250">
        <v>0.25</v>
      </c>
    </row>
    <row r="45" spans="1:6" ht="27.75" customHeight="1" x14ac:dyDescent="0.25">
      <c r="A45" s="172" t="s">
        <v>429</v>
      </c>
      <c r="B45" s="170">
        <f>IFERROR(INDEX('Annex 1 LV, HV &amp; UMS charges_L'!$B$14:$B$32,MATCH($A45,'Annex 1 LV, HV &amp; UMS charges_L'!$A$14:$A$297,0)),INDEX('Annex 4 LDNO charges_L'!$B$14:$B$118,MATCH($A45,'Annex 4 LDNO charges_L'!$A$14:$A$118,0)))</f>
        <v>0</v>
      </c>
      <c r="C45" s="171">
        <f>IFERROR(INDEX('Annex 1 LV, HV &amp; UMS charges_L'!$C$14:$C$32,MATCH($A45,'Annex 1 LV, HV &amp; UMS charges_L'!$A$14:$A$297,0)),INDEX('Annex 4 LDNO charges_L'!$C$14:$C$118,MATCH($A45,'Annex 4 LDNO charges_L'!$A$14:$A$118,0)))</f>
        <v>0</v>
      </c>
      <c r="D45" s="46"/>
      <c r="E45" s="46"/>
      <c r="F45" s="250">
        <v>0.25</v>
      </c>
    </row>
    <row r="46" spans="1:6" ht="27.75" customHeight="1" x14ac:dyDescent="0.25">
      <c r="A46" s="172" t="s">
        <v>430</v>
      </c>
      <c r="B46" s="170">
        <f>IFERROR(INDEX('Annex 1 LV, HV &amp; UMS charges_L'!$B$14:$B$32,MATCH($A46,'Annex 1 LV, HV &amp; UMS charges_L'!$A$14:$A$297,0)),INDEX('Annex 4 LDNO charges_L'!$B$14:$B$118,MATCH($A46,'Annex 4 LDNO charges_L'!$A$14:$A$118,0)))</f>
        <v>0</v>
      </c>
      <c r="C46" s="171">
        <f>IFERROR(INDEX('Annex 1 LV, HV &amp; UMS charges_L'!$C$14:$C$32,MATCH($A46,'Annex 1 LV, HV &amp; UMS charges_L'!$A$14:$A$297,0)),INDEX('Annex 4 LDNO charges_L'!$C$14:$C$118,MATCH($A46,'Annex 4 LDNO charges_L'!$A$14:$A$118,0)))</f>
        <v>0</v>
      </c>
      <c r="D46" s="46"/>
      <c r="E46" s="46"/>
      <c r="F46" s="250">
        <v>0.25</v>
      </c>
    </row>
    <row r="47" spans="1:6" ht="27.75" customHeight="1" x14ac:dyDescent="0.25">
      <c r="A47" s="172" t="s">
        <v>431</v>
      </c>
      <c r="B47" s="170">
        <f>IFERROR(INDEX('Annex 1 LV, HV &amp; UMS charges_L'!$B$14:$B$32,MATCH($A47,'Annex 1 LV, HV &amp; UMS charges_L'!$A$14:$A$297,0)),INDEX('Annex 4 LDNO charges_L'!$B$14:$B$118,MATCH($A47,'Annex 4 LDNO charges_L'!$A$14:$A$118,0)))</f>
        <v>0</v>
      </c>
      <c r="C47" s="171">
        <f>IFERROR(INDEX('Annex 1 LV, HV &amp; UMS charges_L'!$C$14:$C$32,MATCH($A47,'Annex 1 LV, HV &amp; UMS charges_L'!$A$14:$A$297,0)),INDEX('Annex 4 LDNO charges_L'!$C$14:$C$118,MATCH($A47,'Annex 4 LDNO charges_L'!$A$14:$A$118,0)))</f>
        <v>0</v>
      </c>
      <c r="D47" s="46"/>
      <c r="E47" s="46"/>
      <c r="F47" s="250">
        <v>0.25</v>
      </c>
    </row>
    <row r="48" spans="1:6" ht="27.75" customHeight="1" x14ac:dyDescent="0.25">
      <c r="A48" s="172" t="s">
        <v>432</v>
      </c>
      <c r="B48" s="170">
        <f>IFERROR(INDEX('Annex 1 LV, HV &amp; UMS charges_L'!$B$14:$B$32,MATCH($A48,'Annex 1 LV, HV &amp; UMS charges_L'!$A$14:$A$297,0)),INDEX('Annex 4 LDNO charges_L'!$B$14:$B$118,MATCH($A48,'Annex 4 LDNO charges_L'!$A$14:$A$118,0)))</f>
        <v>0</v>
      </c>
      <c r="C48" s="171">
        <f>IFERROR(INDEX('Annex 1 LV, HV &amp; UMS charges_L'!$C$14:$C$32,MATCH($A48,'Annex 1 LV, HV &amp; UMS charges_L'!$A$14:$A$297,0)),INDEX('Annex 4 LDNO charges_L'!$C$14:$C$118,MATCH($A48,'Annex 4 LDNO charges_L'!$A$14:$A$118,0)))</f>
        <v>0</v>
      </c>
      <c r="D48" s="46"/>
      <c r="E48" s="46"/>
      <c r="F48" s="250">
        <v>0.25</v>
      </c>
    </row>
    <row r="49" spans="1:6" ht="27.75" customHeight="1" x14ac:dyDescent="0.25">
      <c r="A49" s="172" t="s">
        <v>439</v>
      </c>
      <c r="B49" s="170">
        <f>IFERROR(INDEX('Annex 1 LV, HV &amp; UMS charges_L'!$B$14:$B$32,MATCH($A49,'Annex 1 LV, HV &amp; UMS charges_L'!$A$14:$A$297,0)),INDEX('Annex 4 LDNO charges_L'!$B$14:$B$118,MATCH($A49,'Annex 4 LDNO charges_L'!$A$14:$A$118,0)))</f>
        <v>0</v>
      </c>
      <c r="C49" s="171" t="str">
        <f>IFERROR(INDEX('Annex 1 LV, HV &amp; UMS charges_L'!$C$14:$C$32,MATCH($A49,'Annex 1 LV, HV &amp; UMS charges_L'!$A$14:$A$297,0)),INDEX('Annex 4 LDNO charges_L'!$C$14:$C$118,MATCH($A49,'Annex 4 LDNO charges_L'!$A$14:$A$118,0)))</f>
        <v>0, 1 or 2</v>
      </c>
      <c r="D49" s="250">
        <v>0.01</v>
      </c>
      <c r="E49" s="250">
        <v>0</v>
      </c>
      <c r="F49" s="250">
        <v>0.25</v>
      </c>
    </row>
    <row r="50" spans="1:6" ht="27.75" customHeight="1" x14ac:dyDescent="0.25">
      <c r="A50" s="172" t="s">
        <v>441</v>
      </c>
      <c r="B50" s="170">
        <f>IFERROR(INDEX('Annex 1 LV, HV &amp; UMS charges_L'!$B$14:$B$32,MATCH($A50,'Annex 1 LV, HV &amp; UMS charges_L'!$A$14:$A$297,0)),INDEX('Annex 4 LDNO charges_L'!$B$14:$B$118,MATCH($A50,'Annex 4 LDNO charges_L'!$A$14:$A$118,0)))</f>
        <v>0</v>
      </c>
      <c r="C50" s="171" t="str">
        <f>IFERROR(INDEX('Annex 1 LV, HV &amp; UMS charges_L'!$C$14:$C$32,MATCH($A50,'Annex 1 LV, HV &amp; UMS charges_L'!$A$14:$A$297,0)),INDEX('Annex 4 LDNO charges_L'!$C$14:$C$118,MATCH($A50,'Annex 4 LDNO charges_L'!$A$14:$A$118,0)))</f>
        <v>0 or 3-8</v>
      </c>
      <c r="D50" s="46"/>
      <c r="E50" s="46"/>
      <c r="F50" s="250">
        <v>0.25</v>
      </c>
    </row>
    <row r="51" spans="1:6" ht="27.75" customHeight="1" x14ac:dyDescent="0.25">
      <c r="A51" s="172" t="s">
        <v>443</v>
      </c>
      <c r="B51" s="170">
        <f>IFERROR(INDEX('Annex 1 LV, HV &amp; UMS charges_L'!$B$14:$B$32,MATCH($A51,'Annex 1 LV, HV &amp; UMS charges_L'!$A$14:$A$297,0)),INDEX('Annex 4 LDNO charges_L'!$B$14:$B$118,MATCH($A51,'Annex 4 LDNO charges_L'!$A$14:$A$118,0)))</f>
        <v>0</v>
      </c>
      <c r="C51" s="171">
        <f>IFERROR(INDEX('Annex 1 LV, HV &amp; UMS charges_L'!$C$14:$C$32,MATCH($A51,'Annex 1 LV, HV &amp; UMS charges_L'!$A$14:$A$297,0)),INDEX('Annex 4 LDNO charges_L'!$C$14:$C$118,MATCH($A51,'Annex 4 LDNO charges_L'!$A$14:$A$118,0)))</f>
        <v>0</v>
      </c>
      <c r="D51" s="46"/>
      <c r="E51" s="46"/>
      <c r="F51" s="250">
        <v>0.25</v>
      </c>
    </row>
    <row r="52" spans="1:6" ht="27.75" customHeight="1" x14ac:dyDescent="0.25">
      <c r="A52" s="172" t="s">
        <v>444</v>
      </c>
      <c r="B52" s="170">
        <f>IFERROR(INDEX('Annex 1 LV, HV &amp; UMS charges_L'!$B$14:$B$32,MATCH($A52,'Annex 1 LV, HV &amp; UMS charges_L'!$A$14:$A$297,0)),INDEX('Annex 4 LDNO charges_L'!$B$14:$B$118,MATCH($A52,'Annex 4 LDNO charges_L'!$A$14:$A$118,0)))</f>
        <v>0</v>
      </c>
      <c r="C52" s="171">
        <f>IFERROR(INDEX('Annex 1 LV, HV &amp; UMS charges_L'!$C$14:$C$32,MATCH($A52,'Annex 1 LV, HV &amp; UMS charges_L'!$A$14:$A$297,0)),INDEX('Annex 4 LDNO charges_L'!$C$14:$C$118,MATCH($A52,'Annex 4 LDNO charges_L'!$A$14:$A$118,0)))</f>
        <v>0</v>
      </c>
      <c r="D52" s="46"/>
      <c r="E52" s="46"/>
      <c r="F52" s="250">
        <v>0.25</v>
      </c>
    </row>
    <row r="53" spans="1:6" ht="27.75" customHeight="1" x14ac:dyDescent="0.25">
      <c r="A53" s="172" t="s">
        <v>445</v>
      </c>
      <c r="B53" s="170">
        <f>IFERROR(INDEX('Annex 1 LV, HV &amp; UMS charges_L'!$B$14:$B$32,MATCH($A53,'Annex 1 LV, HV &amp; UMS charges_L'!$A$14:$A$297,0)),INDEX('Annex 4 LDNO charges_L'!$B$14:$B$118,MATCH($A53,'Annex 4 LDNO charges_L'!$A$14:$A$118,0)))</f>
        <v>0</v>
      </c>
      <c r="C53" s="171">
        <f>IFERROR(INDEX('Annex 1 LV, HV &amp; UMS charges_L'!$C$14:$C$32,MATCH($A53,'Annex 1 LV, HV &amp; UMS charges_L'!$A$14:$A$297,0)),INDEX('Annex 4 LDNO charges_L'!$C$14:$C$118,MATCH($A53,'Annex 4 LDNO charges_L'!$A$14:$A$118,0)))</f>
        <v>0</v>
      </c>
      <c r="D53" s="46"/>
      <c r="E53" s="46"/>
      <c r="F53" s="250">
        <v>0.25</v>
      </c>
    </row>
    <row r="54" spans="1:6" ht="27.75" customHeight="1" x14ac:dyDescent="0.25">
      <c r="A54" s="172" t="s">
        <v>446</v>
      </c>
      <c r="B54" s="170">
        <f>IFERROR(INDEX('Annex 1 LV, HV &amp; UMS charges_L'!$B$14:$B$32,MATCH($A54,'Annex 1 LV, HV &amp; UMS charges_L'!$A$14:$A$297,0)),INDEX('Annex 4 LDNO charges_L'!$B$14:$B$118,MATCH($A54,'Annex 4 LDNO charges_L'!$A$14:$A$118,0)))</f>
        <v>0</v>
      </c>
      <c r="C54" s="171">
        <f>IFERROR(INDEX('Annex 1 LV, HV &amp; UMS charges_L'!$C$14:$C$32,MATCH($A54,'Annex 1 LV, HV &amp; UMS charges_L'!$A$14:$A$297,0)),INDEX('Annex 4 LDNO charges_L'!$C$14:$C$118,MATCH($A54,'Annex 4 LDNO charges_L'!$A$14:$A$118,0)))</f>
        <v>0</v>
      </c>
      <c r="D54" s="46"/>
      <c r="E54" s="46"/>
      <c r="F54" s="250">
        <v>0.25</v>
      </c>
    </row>
    <row r="55" spans="1:6" ht="27.75" customHeight="1" x14ac:dyDescent="0.25">
      <c r="A55" s="172" t="s">
        <v>447</v>
      </c>
      <c r="B55" s="170">
        <f>IFERROR(INDEX('Annex 1 LV, HV &amp; UMS charges_L'!$B$14:$B$32,MATCH($A55,'Annex 1 LV, HV &amp; UMS charges_L'!$A$14:$A$297,0)),INDEX('Annex 4 LDNO charges_L'!$B$14:$B$118,MATCH($A55,'Annex 4 LDNO charges_L'!$A$14:$A$118,0)))</f>
        <v>0</v>
      </c>
      <c r="C55" s="171">
        <f>IFERROR(INDEX('Annex 1 LV, HV &amp; UMS charges_L'!$C$14:$C$32,MATCH($A55,'Annex 1 LV, HV &amp; UMS charges_L'!$A$14:$A$297,0)),INDEX('Annex 4 LDNO charges_L'!$C$14:$C$118,MATCH($A55,'Annex 4 LDNO charges_L'!$A$14:$A$118,0)))</f>
        <v>0</v>
      </c>
      <c r="D55" s="46"/>
      <c r="E55" s="46"/>
      <c r="F55" s="250">
        <v>0.25</v>
      </c>
    </row>
    <row r="56" spans="1:6" ht="27.75" customHeight="1" x14ac:dyDescent="0.25">
      <c r="A56" s="172" t="s">
        <v>448</v>
      </c>
      <c r="B56" s="170">
        <f>IFERROR(INDEX('Annex 1 LV, HV &amp; UMS charges_L'!$B$14:$B$32,MATCH($A56,'Annex 1 LV, HV &amp; UMS charges_L'!$A$14:$A$297,0)),INDEX('Annex 4 LDNO charges_L'!$B$14:$B$118,MATCH($A56,'Annex 4 LDNO charges_L'!$A$14:$A$118,0)))</f>
        <v>0</v>
      </c>
      <c r="C56" s="171">
        <f>IFERROR(INDEX('Annex 1 LV, HV &amp; UMS charges_L'!$C$14:$C$32,MATCH($A56,'Annex 1 LV, HV &amp; UMS charges_L'!$A$14:$A$297,0)),INDEX('Annex 4 LDNO charges_L'!$C$14:$C$118,MATCH($A56,'Annex 4 LDNO charges_L'!$A$14:$A$118,0)))</f>
        <v>0</v>
      </c>
      <c r="D56" s="46"/>
      <c r="E56" s="46"/>
      <c r="F56" s="250">
        <v>0.25</v>
      </c>
    </row>
    <row r="57" spans="1:6" ht="27.75" customHeight="1" x14ac:dyDescent="0.25">
      <c r="A57" s="172" t="s">
        <v>455</v>
      </c>
      <c r="B57" s="170">
        <f>IFERROR(INDEX('Annex 1 LV, HV &amp; UMS charges_L'!$B$14:$B$32,MATCH($A57,'Annex 1 LV, HV &amp; UMS charges_L'!$A$14:$A$297,0)),INDEX('Annex 4 LDNO charges_L'!$B$14:$B$118,MATCH($A57,'Annex 4 LDNO charges_L'!$A$14:$A$118,0)))</f>
        <v>0</v>
      </c>
      <c r="C57" s="171" t="str">
        <f>IFERROR(INDEX('Annex 1 LV, HV &amp; UMS charges_L'!$C$14:$C$32,MATCH($A57,'Annex 1 LV, HV &amp; UMS charges_L'!$A$14:$A$297,0)),INDEX('Annex 4 LDNO charges_L'!$C$14:$C$118,MATCH($A57,'Annex 4 LDNO charges_L'!$A$14:$A$118,0)))</f>
        <v>0, 1 or 2</v>
      </c>
      <c r="D57" s="250">
        <v>0.01</v>
      </c>
      <c r="E57" s="250">
        <v>0</v>
      </c>
      <c r="F57" s="250">
        <v>0.25</v>
      </c>
    </row>
    <row r="58" spans="1:6" ht="27.75" customHeight="1" x14ac:dyDescent="0.25">
      <c r="A58" s="172" t="s">
        <v>457</v>
      </c>
      <c r="B58" s="170">
        <f>IFERROR(INDEX('Annex 1 LV, HV &amp; UMS charges_L'!$B$14:$B$32,MATCH($A58,'Annex 1 LV, HV &amp; UMS charges_L'!$A$14:$A$297,0)),INDEX('Annex 4 LDNO charges_L'!$B$14:$B$118,MATCH($A58,'Annex 4 LDNO charges_L'!$A$14:$A$118,0)))</f>
        <v>0</v>
      </c>
      <c r="C58" s="171" t="str">
        <f>IFERROR(INDEX('Annex 1 LV, HV &amp; UMS charges_L'!$C$14:$C$32,MATCH($A58,'Annex 1 LV, HV &amp; UMS charges_L'!$A$14:$A$297,0)),INDEX('Annex 4 LDNO charges_L'!$C$14:$C$118,MATCH($A58,'Annex 4 LDNO charges_L'!$A$14:$A$118,0)))</f>
        <v>0 or 3-8</v>
      </c>
      <c r="D58" s="46"/>
      <c r="E58" s="46"/>
      <c r="F58" s="250">
        <v>0.25</v>
      </c>
    </row>
    <row r="59" spans="1:6" ht="27.75" customHeight="1" x14ac:dyDescent="0.25">
      <c r="A59" s="172" t="s">
        <v>459</v>
      </c>
      <c r="B59" s="170">
        <f>IFERROR(INDEX('Annex 1 LV, HV &amp; UMS charges_L'!$B$14:$B$32,MATCH($A59,'Annex 1 LV, HV &amp; UMS charges_L'!$A$14:$A$297,0)),INDEX('Annex 4 LDNO charges_L'!$B$14:$B$118,MATCH($A59,'Annex 4 LDNO charges_L'!$A$14:$A$118,0)))</f>
        <v>0</v>
      </c>
      <c r="C59" s="171">
        <f>IFERROR(INDEX('Annex 1 LV, HV &amp; UMS charges_L'!$C$14:$C$32,MATCH($A59,'Annex 1 LV, HV &amp; UMS charges_L'!$A$14:$A$297,0)),INDEX('Annex 4 LDNO charges_L'!$C$14:$C$118,MATCH($A59,'Annex 4 LDNO charges_L'!$A$14:$A$118,0)))</f>
        <v>0</v>
      </c>
      <c r="D59" s="46"/>
      <c r="E59" s="46"/>
      <c r="F59" s="250">
        <v>0.25</v>
      </c>
    </row>
    <row r="60" spans="1:6" ht="27.75" customHeight="1" x14ac:dyDescent="0.25">
      <c r="A60" s="172" t="s">
        <v>460</v>
      </c>
      <c r="B60" s="170">
        <f>IFERROR(INDEX('Annex 1 LV, HV &amp; UMS charges_L'!$B$14:$B$32,MATCH($A60,'Annex 1 LV, HV &amp; UMS charges_L'!$A$14:$A$297,0)),INDEX('Annex 4 LDNO charges_L'!$B$14:$B$118,MATCH($A60,'Annex 4 LDNO charges_L'!$A$14:$A$118,0)))</f>
        <v>0</v>
      </c>
      <c r="C60" s="171">
        <f>IFERROR(INDEX('Annex 1 LV, HV &amp; UMS charges_L'!$C$14:$C$32,MATCH($A60,'Annex 1 LV, HV &amp; UMS charges_L'!$A$14:$A$297,0)),INDEX('Annex 4 LDNO charges_L'!$C$14:$C$118,MATCH($A60,'Annex 4 LDNO charges_L'!$A$14:$A$118,0)))</f>
        <v>0</v>
      </c>
      <c r="D60" s="46"/>
      <c r="E60" s="46"/>
      <c r="F60" s="250">
        <v>0.25</v>
      </c>
    </row>
    <row r="61" spans="1:6" ht="27.75" customHeight="1" x14ac:dyDescent="0.25">
      <c r="A61" s="172" t="s">
        <v>461</v>
      </c>
      <c r="B61" s="170">
        <f>IFERROR(INDEX('Annex 1 LV, HV &amp; UMS charges_L'!$B$14:$B$32,MATCH($A61,'Annex 1 LV, HV &amp; UMS charges_L'!$A$14:$A$297,0)),INDEX('Annex 4 LDNO charges_L'!$B$14:$B$118,MATCH($A61,'Annex 4 LDNO charges_L'!$A$14:$A$118,0)))</f>
        <v>0</v>
      </c>
      <c r="C61" s="171">
        <f>IFERROR(INDEX('Annex 1 LV, HV &amp; UMS charges_L'!$C$14:$C$32,MATCH($A61,'Annex 1 LV, HV &amp; UMS charges_L'!$A$14:$A$297,0)),INDEX('Annex 4 LDNO charges_L'!$C$14:$C$118,MATCH($A61,'Annex 4 LDNO charges_L'!$A$14:$A$118,0)))</f>
        <v>0</v>
      </c>
      <c r="D61" s="46"/>
      <c r="E61" s="46"/>
      <c r="F61" s="250">
        <v>0.25</v>
      </c>
    </row>
    <row r="62" spans="1:6" ht="27.75" customHeight="1" x14ac:dyDescent="0.25">
      <c r="A62" s="172" t="s">
        <v>462</v>
      </c>
      <c r="B62" s="170">
        <f>IFERROR(INDEX('Annex 1 LV, HV &amp; UMS charges_L'!$B$14:$B$32,MATCH($A62,'Annex 1 LV, HV &amp; UMS charges_L'!$A$14:$A$297,0)),INDEX('Annex 4 LDNO charges_L'!$B$14:$B$118,MATCH($A62,'Annex 4 LDNO charges_L'!$A$14:$A$118,0)))</f>
        <v>0</v>
      </c>
      <c r="C62" s="171">
        <f>IFERROR(INDEX('Annex 1 LV, HV &amp; UMS charges_L'!$C$14:$C$32,MATCH($A62,'Annex 1 LV, HV &amp; UMS charges_L'!$A$14:$A$297,0)),INDEX('Annex 4 LDNO charges_L'!$C$14:$C$118,MATCH($A62,'Annex 4 LDNO charges_L'!$A$14:$A$118,0)))</f>
        <v>0</v>
      </c>
      <c r="D62" s="46"/>
      <c r="E62" s="46"/>
      <c r="F62" s="250">
        <v>0.25</v>
      </c>
    </row>
    <row r="63" spans="1:6" ht="27.75" customHeight="1" x14ac:dyDescent="0.25">
      <c r="A63" s="172" t="s">
        <v>463</v>
      </c>
      <c r="B63" s="170">
        <f>IFERROR(INDEX('Annex 1 LV, HV &amp; UMS charges_L'!$B$14:$B$32,MATCH($A63,'Annex 1 LV, HV &amp; UMS charges_L'!$A$14:$A$297,0)),INDEX('Annex 4 LDNO charges_L'!$B$14:$B$118,MATCH($A63,'Annex 4 LDNO charges_L'!$A$14:$A$118,0)))</f>
        <v>0</v>
      </c>
      <c r="C63" s="171">
        <f>IFERROR(INDEX('Annex 1 LV, HV &amp; UMS charges_L'!$C$14:$C$32,MATCH($A63,'Annex 1 LV, HV &amp; UMS charges_L'!$A$14:$A$297,0)),INDEX('Annex 4 LDNO charges_L'!$C$14:$C$118,MATCH($A63,'Annex 4 LDNO charges_L'!$A$14:$A$118,0)))</f>
        <v>0</v>
      </c>
      <c r="D63" s="46"/>
      <c r="E63" s="46"/>
      <c r="F63" s="250">
        <v>0.25</v>
      </c>
    </row>
    <row r="64" spans="1:6" ht="27.75" customHeight="1" x14ac:dyDescent="0.25">
      <c r="A64" s="172" t="s">
        <v>464</v>
      </c>
      <c r="B64" s="170">
        <f>IFERROR(INDEX('Annex 1 LV, HV &amp; UMS charges_L'!$B$14:$B$32,MATCH($A64,'Annex 1 LV, HV &amp; UMS charges_L'!$A$14:$A$297,0)),INDEX('Annex 4 LDNO charges_L'!$B$14:$B$118,MATCH($A64,'Annex 4 LDNO charges_L'!$A$14:$A$118,0)))</f>
        <v>0</v>
      </c>
      <c r="C64" s="171">
        <f>IFERROR(INDEX('Annex 1 LV, HV &amp; UMS charges_L'!$C$14:$C$32,MATCH($A64,'Annex 1 LV, HV &amp; UMS charges_L'!$A$14:$A$297,0)),INDEX('Annex 4 LDNO charges_L'!$C$14:$C$118,MATCH($A64,'Annex 4 LDNO charges_L'!$A$14:$A$118,0)))</f>
        <v>0</v>
      </c>
      <c r="D64" s="46"/>
      <c r="E64" s="46"/>
      <c r="F64" s="250">
        <v>0.25</v>
      </c>
    </row>
    <row r="65" spans="1:1" ht="27.75" customHeight="1" x14ac:dyDescent="0.25">
      <c r="A65" s="2" t="s">
        <v>601</v>
      </c>
    </row>
    <row r="66" spans="1:1" ht="27.75" customHeight="1" x14ac:dyDescent="0.25">
      <c r="A66" s="2" t="s">
        <v>602</v>
      </c>
    </row>
    <row r="67" spans="1:1" ht="27.75" customHeight="1" x14ac:dyDescent="0.25">
      <c r="A67" s="2" t="s">
        <v>603</v>
      </c>
    </row>
  </sheetData>
  <mergeCells count="2">
    <mergeCell ref="B1:C1"/>
    <mergeCell ref="A2:F2"/>
  </mergeCells>
  <hyperlinks>
    <hyperlink ref="A1" location="Overview!A1" display="Back to Overview" xr:uid="{00000000-0004-0000-31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Annex 7b &amp;"Arial,Regular"- Schedule of Charges to recover Excess Supplier of Last Resort pass-through costs</oddHeader>
    <oddFooter>&amp;R&amp;P of &amp;N</oddFooter>
  </headerFooter>
  <ignoredErrors>
    <ignoredError sqref="B5:C64" unlockedFormula="1"/>
  </ignoredError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F67"/>
  <sheetViews>
    <sheetView zoomScale="70" zoomScaleNormal="70" zoomScaleSheetLayoutView="100" workbookViewId="0">
      <selection activeCell="H2" sqref="H2"/>
    </sheetView>
  </sheetViews>
  <sheetFormatPr defaultColWidth="9.1796875" defaultRowHeight="27.75" customHeight="1" x14ac:dyDescent="0.25"/>
  <cols>
    <col min="1" max="1" width="49" style="2" bestFit="1" customWidth="1"/>
    <col min="2" max="2" width="24.7265625" style="3" customWidth="1"/>
    <col min="3" max="3" width="12.7265625" style="2" customWidth="1"/>
    <col min="4" max="6" width="17.54296875" style="3" customWidth="1"/>
    <col min="7" max="16384" width="9.1796875" style="2"/>
  </cols>
  <sheetData>
    <row r="1" spans="1:6" ht="27.75" customHeight="1" x14ac:dyDescent="0.25">
      <c r="A1" s="51" t="s">
        <v>34</v>
      </c>
      <c r="B1" s="420"/>
      <c r="C1" s="420"/>
      <c r="D1" s="182"/>
      <c r="E1" s="182"/>
      <c r="F1" s="182"/>
    </row>
    <row r="2" spans="1:6" ht="35.15" customHeight="1" x14ac:dyDescent="0.25">
      <c r="A2" s="370" t="str">
        <f>Overview!B4&amp; " - Effective from "&amp;Overview!D4&amp;" - "&amp;Overview!E4&amp;" Supplier of Last Resort and Eligible Bad Debt Pass-Through Costs in NPG Yorkshire Area (GSP Group _M)"</f>
        <v>Southern Electric Power Distribution plc - Effective from 1 April 2021 - Final Supplier of Last Resort and Eligible Bad Debt Pass-Through Costs in NPG Yorkshire Area (GSP Group _M)</v>
      </c>
      <c r="B2" s="371"/>
      <c r="C2" s="371"/>
      <c r="D2" s="371"/>
      <c r="E2" s="371"/>
      <c r="F2" s="372"/>
    </row>
    <row r="3" spans="1:6" s="84" customFormat="1" ht="21" customHeight="1" x14ac:dyDescent="0.25">
      <c r="A3" s="183"/>
      <c r="B3" s="183"/>
      <c r="C3" s="183"/>
      <c r="D3" s="183"/>
      <c r="E3" s="183"/>
      <c r="F3" s="183"/>
    </row>
    <row r="4" spans="1:6" ht="78.75" customHeight="1" x14ac:dyDescent="0.25">
      <c r="A4" s="26" t="s">
        <v>54</v>
      </c>
      <c r="B4" s="308" t="s">
        <v>597</v>
      </c>
      <c r="C4" s="308" t="s">
        <v>56</v>
      </c>
      <c r="D4" s="308" t="s">
        <v>598</v>
      </c>
      <c r="E4" s="308" t="s">
        <v>599</v>
      </c>
      <c r="F4" s="308" t="s">
        <v>600</v>
      </c>
    </row>
    <row r="5" spans="1:6" ht="28" x14ac:dyDescent="0.25">
      <c r="A5" s="17" t="s">
        <v>65</v>
      </c>
      <c r="B5" s="170" t="str">
        <f>IFERROR(INDEX('Annex 1 LV, HV &amp; UMS charges_M'!$B$14:$B$32,MATCH($A5,'Annex 1 LV, HV &amp; UMS charges_M'!$A$14:$A$297,0)),INDEX('Annex 4 LDNO charges_M'!$B$14:$B$118,MATCH($A5,'Annex 4 LDNO charges_M'!$A$14:$A$118,0)))</f>
        <v>189, 391-392, 491-492, 522</v>
      </c>
      <c r="C5" s="171" t="str">
        <f>IFERROR(INDEX('Annex 1 LV, HV &amp; UMS charges_M'!$C$14:$C$32,MATCH($A5,'Annex 1 LV, HV &amp; UMS charges_M'!$A$14:$A$297,0)),INDEX('Annex 4 LDNO charges_M'!$C$14:$C$118,MATCH($A5,'Annex 4 LDNO charges_M'!$A$14:$A$118,0)))</f>
        <v>0, 1, 2</v>
      </c>
      <c r="D5" s="250">
        <v>0.01</v>
      </c>
      <c r="E5" s="250"/>
      <c r="F5" s="250">
        <v>0.15</v>
      </c>
    </row>
    <row r="6" spans="1:6" ht="56" x14ac:dyDescent="0.25">
      <c r="A6" s="17" t="s">
        <v>69</v>
      </c>
      <c r="B6" s="170" t="str">
        <f>IFERROR(INDEX('Annex 1 LV, HV &amp; UMS charges_M'!$B$14:$B$32,MATCH($A6,'Annex 1 LV, HV &amp; UMS charges_M'!$A$14:$A$297,0)),INDEX('Annex 4 LDNO charges_M'!$B$14:$B$118,MATCH($A6,'Annex 4 LDNO charges_M'!$A$14:$A$118,0)))</f>
        <v>190, 393-395, 399, 416, 493-494, 523, M10-M24, M30-M39, M45-M59, R70-R74</v>
      </c>
      <c r="C6" s="171" t="str">
        <f>IFERROR(INDEX('Annex 1 LV, HV &amp; UMS charges_M'!$C$14:$C$32,MATCH($A6,'Annex 1 LV, HV &amp; UMS charges_M'!$A$14:$A$297,0)),INDEX('Annex 4 LDNO charges_M'!$C$14:$C$118,MATCH($A6,'Annex 4 LDNO charges_M'!$A$14:$A$118,0)))</f>
        <v>0, 3, 4, 5-8</v>
      </c>
      <c r="D6" s="46"/>
      <c r="E6" s="46"/>
      <c r="F6" s="250">
        <v>0.15</v>
      </c>
    </row>
    <row r="7" spans="1:6" ht="28.5" customHeight="1" x14ac:dyDescent="0.25">
      <c r="A7" s="17" t="s">
        <v>73</v>
      </c>
      <c r="B7" s="170" t="str">
        <f>IFERROR(INDEX('Annex 1 LV, HV &amp; UMS charges_M'!$B$14:$B$32,MATCH($A7,'Annex 1 LV, HV &amp; UMS charges_M'!$A$14:$A$297,0)),INDEX('Annex 4 LDNO charges_M'!$B$14:$B$118,MATCH($A7,'Annex 4 LDNO charges_M'!$A$14:$A$118,0)))</f>
        <v>390, M04, M61-M64, R66-R69</v>
      </c>
      <c r="C7" s="171">
        <f>IFERROR(INDEX('Annex 1 LV, HV &amp; UMS charges_M'!$C$14:$C$32,MATCH($A7,'Annex 1 LV, HV &amp; UMS charges_M'!$A$14:$A$297,0)),INDEX('Annex 4 LDNO charges_M'!$C$14:$C$118,MATCH($A7,'Annex 4 LDNO charges_M'!$A$14:$A$118,0)))</f>
        <v>0</v>
      </c>
      <c r="D7" s="46"/>
      <c r="E7" s="46"/>
      <c r="F7" s="250">
        <v>0.15</v>
      </c>
    </row>
    <row r="8" spans="1:6" ht="28.5" customHeight="1" x14ac:dyDescent="0.25">
      <c r="A8" s="17" t="s">
        <v>75</v>
      </c>
      <c r="B8" s="170" t="str">
        <f>IFERROR(INDEX('Annex 1 LV, HV &amp; UMS charges_M'!$B$14:$B$32,MATCH($A8,'Annex 1 LV, HV &amp; UMS charges_M'!$A$14:$A$297,0)),INDEX('Annex 4 LDNO charges_M'!$B$14:$B$118,MATCH($A8,'Annex 4 LDNO charges_M'!$A$14:$A$118,0)))</f>
        <v>449, M41-M44</v>
      </c>
      <c r="C8" s="171">
        <f>IFERROR(INDEX('Annex 1 LV, HV &amp; UMS charges_M'!$C$14:$C$32,MATCH($A8,'Annex 1 LV, HV &amp; UMS charges_M'!$A$14:$A$297,0)),INDEX('Annex 4 LDNO charges_M'!$C$14:$C$118,MATCH($A8,'Annex 4 LDNO charges_M'!$A$14:$A$118,0)))</f>
        <v>0</v>
      </c>
      <c r="D8" s="46"/>
      <c r="E8" s="46"/>
      <c r="F8" s="250">
        <v>0.15</v>
      </c>
    </row>
    <row r="9" spans="1:6" ht="28.5" customHeight="1" x14ac:dyDescent="0.25">
      <c r="A9" s="17" t="s">
        <v>77</v>
      </c>
      <c r="B9" s="170" t="str">
        <f>IFERROR(INDEX('Annex 1 LV, HV &amp; UMS charges_M'!$B$14:$B$32,MATCH($A9,'Annex 1 LV, HV &amp; UMS charges_M'!$A$14:$A$297,0)),INDEX('Annex 4 LDNO charges_M'!$B$14:$B$118,MATCH($A9,'Annex 4 LDNO charges_M'!$A$14:$A$118,0)))</f>
        <v>396, M26-M29</v>
      </c>
      <c r="C9" s="171">
        <f>IFERROR(INDEX('Annex 1 LV, HV &amp; UMS charges_M'!$C$14:$C$32,MATCH($A9,'Annex 1 LV, HV &amp; UMS charges_M'!$A$14:$A$297,0)),INDEX('Annex 4 LDNO charges_M'!$C$14:$C$118,MATCH($A9,'Annex 4 LDNO charges_M'!$A$14:$A$118,0)))</f>
        <v>0</v>
      </c>
      <c r="D9" s="46"/>
      <c r="E9" s="46"/>
      <c r="F9" s="250">
        <v>0.15</v>
      </c>
    </row>
    <row r="10" spans="1:6" ht="28.5" customHeight="1" x14ac:dyDescent="0.25">
      <c r="A10" s="17" t="s">
        <v>78</v>
      </c>
      <c r="B10" s="170" t="str">
        <f>IFERROR(INDEX('Annex 1 LV, HV &amp; UMS charges_M'!$B$14:$B$32,MATCH($A10,'Annex 1 LV, HV &amp; UMS charges_M'!$A$14:$A$297,0)),INDEX('Annex 4 LDNO charges_M'!$B$14:$B$118,MATCH($A10,'Annex 4 LDNO charges_M'!$A$14:$A$118,0)))</f>
        <v>R65, M60</v>
      </c>
      <c r="C10" s="171">
        <f>IFERROR(INDEX('Annex 1 LV, HV &amp; UMS charges_M'!$C$14:$C$32,MATCH($A10,'Annex 1 LV, HV &amp; UMS charges_M'!$A$14:$A$297,0)),INDEX('Annex 4 LDNO charges_M'!$C$14:$C$118,MATCH($A10,'Annex 4 LDNO charges_M'!$A$14:$A$118,0)))</f>
        <v>0</v>
      </c>
      <c r="D10" s="46"/>
      <c r="E10" s="46"/>
      <c r="F10" s="250">
        <v>0.15</v>
      </c>
    </row>
    <row r="11" spans="1:6" ht="28.5" customHeight="1" x14ac:dyDescent="0.25">
      <c r="A11" s="17" t="s">
        <v>80</v>
      </c>
      <c r="B11" s="170" t="str">
        <f>IFERROR(INDEX('Annex 1 LV, HV &amp; UMS charges_M'!$B$14:$B$32,MATCH($A11,'Annex 1 LV, HV &amp; UMS charges_M'!$A$14:$A$297,0)),INDEX('Annex 4 LDNO charges_M'!$B$14:$B$118,MATCH($A11,'Annex 4 LDNO charges_M'!$A$14:$A$118,0)))</f>
        <v>M40</v>
      </c>
      <c r="C11" s="171">
        <f>IFERROR(INDEX('Annex 1 LV, HV &amp; UMS charges_M'!$C$14:$C$32,MATCH($A11,'Annex 1 LV, HV &amp; UMS charges_M'!$A$14:$A$297,0)),INDEX('Annex 4 LDNO charges_M'!$C$14:$C$118,MATCH($A11,'Annex 4 LDNO charges_M'!$A$14:$A$118,0)))</f>
        <v>0</v>
      </c>
      <c r="D11" s="46"/>
      <c r="E11" s="46"/>
      <c r="F11" s="250">
        <v>0.15</v>
      </c>
    </row>
    <row r="12" spans="1:6" ht="28.5" customHeight="1" x14ac:dyDescent="0.25">
      <c r="A12" s="17" t="s">
        <v>82</v>
      </c>
      <c r="B12" s="170" t="str">
        <f>IFERROR(INDEX('Annex 1 LV, HV &amp; UMS charges_M'!$B$14:$B$32,MATCH($A12,'Annex 1 LV, HV &amp; UMS charges_M'!$A$14:$A$297,0)),INDEX('Annex 4 LDNO charges_M'!$B$14:$B$118,MATCH($A12,'Annex 4 LDNO charges_M'!$A$14:$A$118,0)))</f>
        <v>M25</v>
      </c>
      <c r="C12" s="171">
        <f>IFERROR(INDEX('Annex 1 LV, HV &amp; UMS charges_M'!$C$14:$C$32,MATCH($A12,'Annex 1 LV, HV &amp; UMS charges_M'!$A$14:$A$297,0)),INDEX('Annex 4 LDNO charges_M'!$C$14:$C$118,MATCH($A12,'Annex 4 LDNO charges_M'!$A$14:$A$118,0)))</f>
        <v>0</v>
      </c>
      <c r="D12" s="46"/>
      <c r="E12" s="46"/>
      <c r="F12" s="250">
        <v>0.15</v>
      </c>
    </row>
    <row r="13" spans="1:6" ht="28.5" customHeight="1" x14ac:dyDescent="0.25">
      <c r="A13" s="172" t="s">
        <v>366</v>
      </c>
      <c r="B13" s="170">
        <f>IFERROR(INDEX('Annex 1 LV, HV &amp; UMS charges_M'!$B$14:$B$32,MATCH($A13,'Annex 1 LV, HV &amp; UMS charges_M'!$A$14:$A$297,0)),INDEX('Annex 4 LDNO charges_M'!$B$14:$B$118,MATCH($A13,'Annex 4 LDNO charges_M'!$A$14:$A$118,0)))</f>
        <v>0</v>
      </c>
      <c r="C13" s="171" t="str">
        <f>IFERROR(INDEX('Annex 1 LV, HV &amp; UMS charges_M'!$C$14:$C$32,MATCH($A13,'Annex 1 LV, HV &amp; UMS charges_M'!$A$14:$A$297,0)),INDEX('Annex 4 LDNO charges_M'!$C$14:$C$118,MATCH($A13,'Annex 4 LDNO charges_M'!$A$14:$A$118,0)))</f>
        <v>0, 1, 2</v>
      </c>
      <c r="D13" s="250">
        <v>0.01</v>
      </c>
      <c r="E13" s="41"/>
      <c r="F13" s="250">
        <v>0.15</v>
      </c>
    </row>
    <row r="14" spans="1:6" ht="28.5" customHeight="1" x14ac:dyDescent="0.25">
      <c r="A14" s="172" t="s">
        <v>368</v>
      </c>
      <c r="B14" s="170">
        <f>IFERROR(INDEX('Annex 1 LV, HV &amp; UMS charges_M'!$B$14:$B$32,MATCH($A14,'Annex 1 LV, HV &amp; UMS charges_M'!$A$14:$A$297,0)),INDEX('Annex 4 LDNO charges_M'!$B$14:$B$118,MATCH($A14,'Annex 4 LDNO charges_M'!$A$14:$A$118,0)))</f>
        <v>0</v>
      </c>
      <c r="C14" s="171" t="str">
        <f>IFERROR(INDEX('Annex 1 LV, HV &amp; UMS charges_M'!$C$14:$C$32,MATCH($A14,'Annex 1 LV, HV &amp; UMS charges_M'!$A$14:$A$297,0)),INDEX('Annex 4 LDNO charges_M'!$C$14:$C$118,MATCH($A14,'Annex 4 LDNO charges_M'!$A$14:$A$118,0)))</f>
        <v>0, 3, 4, 5-8</v>
      </c>
      <c r="D14" s="46"/>
      <c r="E14" s="46"/>
      <c r="F14" s="250">
        <v>0.15</v>
      </c>
    </row>
    <row r="15" spans="1:6" ht="28.5" customHeight="1" x14ac:dyDescent="0.25">
      <c r="A15" s="172" t="s">
        <v>370</v>
      </c>
      <c r="B15" s="170">
        <f>IFERROR(INDEX('Annex 1 LV, HV &amp; UMS charges_M'!$B$14:$B$32,MATCH($A15,'Annex 1 LV, HV &amp; UMS charges_M'!$A$14:$A$297,0)),INDEX('Annex 4 LDNO charges_M'!$B$14:$B$118,MATCH($A15,'Annex 4 LDNO charges_M'!$A$14:$A$118,0)))</f>
        <v>0</v>
      </c>
      <c r="C15" s="171">
        <f>IFERROR(INDEX('Annex 1 LV, HV &amp; UMS charges_M'!$C$14:$C$32,MATCH($A15,'Annex 1 LV, HV &amp; UMS charges_M'!$A$14:$A$297,0)),INDEX('Annex 4 LDNO charges_M'!$C$14:$C$118,MATCH($A15,'Annex 4 LDNO charges_M'!$A$14:$A$118,0)))</f>
        <v>0</v>
      </c>
      <c r="D15" s="46"/>
      <c r="E15" s="46"/>
      <c r="F15" s="250">
        <v>0.15</v>
      </c>
    </row>
    <row r="16" spans="1:6" ht="28.5" customHeight="1" x14ac:dyDescent="0.25">
      <c r="A16" s="172" t="s">
        <v>371</v>
      </c>
      <c r="B16" s="170">
        <f>IFERROR(INDEX('Annex 1 LV, HV &amp; UMS charges_M'!$B$14:$B$32,MATCH($A16,'Annex 1 LV, HV &amp; UMS charges_M'!$A$14:$A$297,0)),INDEX('Annex 4 LDNO charges_M'!$B$14:$B$118,MATCH($A16,'Annex 4 LDNO charges_M'!$A$14:$A$118,0)))</f>
        <v>0</v>
      </c>
      <c r="C16" s="171">
        <f>IFERROR(INDEX('Annex 1 LV, HV &amp; UMS charges_M'!$C$14:$C$32,MATCH($A16,'Annex 1 LV, HV &amp; UMS charges_M'!$A$14:$A$297,0)),INDEX('Annex 4 LDNO charges_M'!$C$14:$C$118,MATCH($A16,'Annex 4 LDNO charges_M'!$A$14:$A$118,0)))</f>
        <v>0</v>
      </c>
      <c r="D16" s="46"/>
      <c r="E16" s="46"/>
      <c r="F16" s="250">
        <v>0.15</v>
      </c>
    </row>
    <row r="17" spans="1:6" ht="28.5" customHeight="1" x14ac:dyDescent="0.25">
      <c r="A17" s="176" t="s">
        <v>375</v>
      </c>
      <c r="B17" s="170">
        <f>IFERROR(INDEX('Annex 1 LV, HV &amp; UMS charges_M'!$B$14:$B$32,MATCH($A17,'Annex 1 LV, HV &amp; UMS charges_M'!$A$14:$A$297,0)),INDEX('Annex 4 LDNO charges_M'!$B$14:$B$118,MATCH($A17,'Annex 4 LDNO charges_M'!$A$14:$A$118,0)))</f>
        <v>0</v>
      </c>
      <c r="C17" s="171" t="str">
        <f>IFERROR(INDEX('Annex 1 LV, HV &amp; UMS charges_M'!$C$14:$C$32,MATCH($A17,'Annex 1 LV, HV &amp; UMS charges_M'!$A$14:$A$297,0)),INDEX('Annex 4 LDNO charges_M'!$C$14:$C$118,MATCH($A17,'Annex 4 LDNO charges_M'!$A$14:$A$118,0)))</f>
        <v>0, 1, 2</v>
      </c>
      <c r="D17" s="250">
        <v>0.01</v>
      </c>
      <c r="E17" s="41"/>
      <c r="F17" s="250">
        <v>0.15</v>
      </c>
    </row>
    <row r="18" spans="1:6" ht="28.5" customHeight="1" x14ac:dyDescent="0.25">
      <c r="A18" s="176" t="s">
        <v>377</v>
      </c>
      <c r="B18" s="170">
        <f>IFERROR(INDEX('Annex 1 LV, HV &amp; UMS charges_M'!$B$14:$B$32,MATCH($A18,'Annex 1 LV, HV &amp; UMS charges_M'!$A$14:$A$297,0)),INDEX('Annex 4 LDNO charges_M'!$B$14:$B$118,MATCH($A18,'Annex 4 LDNO charges_M'!$A$14:$A$118,0)))</f>
        <v>0</v>
      </c>
      <c r="C18" s="171" t="str">
        <f>IFERROR(INDEX('Annex 1 LV, HV &amp; UMS charges_M'!$C$14:$C$32,MATCH($A18,'Annex 1 LV, HV &amp; UMS charges_M'!$A$14:$A$297,0)),INDEX('Annex 4 LDNO charges_M'!$C$14:$C$118,MATCH($A18,'Annex 4 LDNO charges_M'!$A$14:$A$118,0)))</f>
        <v>0, 3, 4, 5-8</v>
      </c>
      <c r="D18" s="46"/>
      <c r="E18" s="46"/>
      <c r="F18" s="250">
        <v>0.15</v>
      </c>
    </row>
    <row r="19" spans="1:6" ht="28.5" customHeight="1" x14ac:dyDescent="0.25">
      <c r="A19" s="176" t="s">
        <v>379</v>
      </c>
      <c r="B19" s="170">
        <f>IFERROR(INDEX('Annex 1 LV, HV &amp; UMS charges_M'!$B$14:$B$32,MATCH($A19,'Annex 1 LV, HV &amp; UMS charges_M'!$A$14:$A$297,0)),INDEX('Annex 4 LDNO charges_M'!$B$14:$B$118,MATCH($A19,'Annex 4 LDNO charges_M'!$A$14:$A$118,0)))</f>
        <v>0</v>
      </c>
      <c r="C19" s="171">
        <f>IFERROR(INDEX('Annex 1 LV, HV &amp; UMS charges_M'!$C$14:$C$32,MATCH($A19,'Annex 1 LV, HV &amp; UMS charges_M'!$A$14:$A$297,0)),INDEX('Annex 4 LDNO charges_M'!$C$14:$C$118,MATCH($A19,'Annex 4 LDNO charges_M'!$A$14:$A$118,0)))</f>
        <v>0</v>
      </c>
      <c r="D19" s="46"/>
      <c r="E19" s="46"/>
      <c r="F19" s="250">
        <v>0.15</v>
      </c>
    </row>
    <row r="20" spans="1:6" ht="28.5" customHeight="1" x14ac:dyDescent="0.25">
      <c r="A20" s="176" t="s">
        <v>380</v>
      </c>
      <c r="B20" s="170">
        <f>IFERROR(INDEX('Annex 1 LV, HV &amp; UMS charges_M'!$B$14:$B$32,MATCH($A20,'Annex 1 LV, HV &amp; UMS charges_M'!$A$14:$A$297,0)),INDEX('Annex 4 LDNO charges_M'!$B$14:$B$118,MATCH($A20,'Annex 4 LDNO charges_M'!$A$14:$A$118,0)))</f>
        <v>0</v>
      </c>
      <c r="C20" s="171">
        <f>IFERROR(INDEX('Annex 1 LV, HV &amp; UMS charges_M'!$C$14:$C$32,MATCH($A20,'Annex 1 LV, HV &amp; UMS charges_M'!$A$14:$A$297,0)),INDEX('Annex 4 LDNO charges_M'!$C$14:$C$118,MATCH($A20,'Annex 4 LDNO charges_M'!$A$14:$A$118,0)))</f>
        <v>0</v>
      </c>
      <c r="D20" s="46"/>
      <c r="E20" s="46"/>
      <c r="F20" s="250">
        <v>0.15</v>
      </c>
    </row>
    <row r="21" spans="1:6" ht="28.5" customHeight="1" x14ac:dyDescent="0.25">
      <c r="A21" s="176" t="s">
        <v>381</v>
      </c>
      <c r="B21" s="170">
        <f>IFERROR(INDEX('Annex 1 LV, HV &amp; UMS charges_M'!$B$14:$B$32,MATCH($A21,'Annex 1 LV, HV &amp; UMS charges_M'!$A$14:$A$297,0)),INDEX('Annex 4 LDNO charges_M'!$B$14:$B$118,MATCH($A21,'Annex 4 LDNO charges_M'!$A$14:$A$118,0)))</f>
        <v>0</v>
      </c>
      <c r="C21" s="171">
        <f>IFERROR(INDEX('Annex 1 LV, HV &amp; UMS charges_M'!$C$14:$C$32,MATCH($A21,'Annex 1 LV, HV &amp; UMS charges_M'!$A$14:$A$297,0)),INDEX('Annex 4 LDNO charges_M'!$C$14:$C$118,MATCH($A21,'Annex 4 LDNO charges_M'!$A$14:$A$118,0)))</f>
        <v>0</v>
      </c>
      <c r="D21" s="46"/>
      <c r="E21" s="46"/>
      <c r="F21" s="250">
        <v>0.15</v>
      </c>
    </row>
    <row r="22" spans="1:6" ht="28.5" customHeight="1" x14ac:dyDescent="0.25">
      <c r="A22" s="176" t="s">
        <v>382</v>
      </c>
      <c r="B22" s="170">
        <f>IFERROR(INDEX('Annex 1 LV, HV &amp; UMS charges_M'!$B$14:$B$32,MATCH($A22,'Annex 1 LV, HV &amp; UMS charges_M'!$A$14:$A$297,0)),INDEX('Annex 4 LDNO charges_M'!$B$14:$B$118,MATCH($A22,'Annex 4 LDNO charges_M'!$A$14:$A$118,0)))</f>
        <v>0</v>
      </c>
      <c r="C22" s="171">
        <f>IFERROR(INDEX('Annex 1 LV, HV &amp; UMS charges_M'!$C$14:$C$32,MATCH($A22,'Annex 1 LV, HV &amp; UMS charges_M'!$A$14:$A$297,0)),INDEX('Annex 4 LDNO charges_M'!$C$14:$C$118,MATCH($A22,'Annex 4 LDNO charges_M'!$A$14:$A$118,0)))</f>
        <v>0</v>
      </c>
      <c r="D22" s="46"/>
      <c r="E22" s="46"/>
      <c r="F22" s="250">
        <v>0.15</v>
      </c>
    </row>
    <row r="23" spans="1:6" ht="28.5" customHeight="1" x14ac:dyDescent="0.25">
      <c r="A23" s="176" t="s">
        <v>383</v>
      </c>
      <c r="B23" s="170">
        <f>IFERROR(INDEX('Annex 1 LV, HV &amp; UMS charges_M'!$B$14:$B$32,MATCH($A23,'Annex 1 LV, HV &amp; UMS charges_M'!$A$14:$A$297,0)),INDEX('Annex 4 LDNO charges_M'!$B$14:$B$118,MATCH($A23,'Annex 4 LDNO charges_M'!$A$14:$A$118,0)))</f>
        <v>0</v>
      </c>
      <c r="C23" s="171">
        <f>IFERROR(INDEX('Annex 1 LV, HV &amp; UMS charges_M'!$C$14:$C$32,MATCH($A23,'Annex 1 LV, HV &amp; UMS charges_M'!$A$14:$A$297,0)),INDEX('Annex 4 LDNO charges_M'!$C$14:$C$118,MATCH($A23,'Annex 4 LDNO charges_M'!$A$14:$A$118,0)))</f>
        <v>0</v>
      </c>
      <c r="D23" s="46"/>
      <c r="E23" s="46"/>
      <c r="F23" s="250">
        <v>0.15</v>
      </c>
    </row>
    <row r="24" spans="1:6" ht="28.5" customHeight="1" x14ac:dyDescent="0.25">
      <c r="A24" s="176" t="s">
        <v>384</v>
      </c>
      <c r="B24" s="170">
        <f>IFERROR(INDEX('Annex 1 LV, HV &amp; UMS charges_M'!$B$14:$B$32,MATCH($A24,'Annex 1 LV, HV &amp; UMS charges_M'!$A$14:$A$297,0)),INDEX('Annex 4 LDNO charges_M'!$B$14:$B$118,MATCH($A24,'Annex 4 LDNO charges_M'!$A$14:$A$118,0)))</f>
        <v>0</v>
      </c>
      <c r="C24" s="171">
        <f>IFERROR(INDEX('Annex 1 LV, HV &amp; UMS charges_M'!$C$14:$C$32,MATCH($A24,'Annex 1 LV, HV &amp; UMS charges_M'!$A$14:$A$297,0)),INDEX('Annex 4 LDNO charges_M'!$C$14:$C$118,MATCH($A24,'Annex 4 LDNO charges_M'!$A$14:$A$118,0)))</f>
        <v>0</v>
      </c>
      <c r="D24" s="46"/>
      <c r="E24" s="46"/>
      <c r="F24" s="250">
        <v>0.15</v>
      </c>
    </row>
    <row r="25" spans="1:6" ht="28.5" customHeight="1" x14ac:dyDescent="0.25">
      <c r="A25" s="172" t="s">
        <v>391</v>
      </c>
      <c r="B25" s="170">
        <f>IFERROR(INDEX('Annex 1 LV, HV &amp; UMS charges_M'!$B$14:$B$32,MATCH($A25,'Annex 1 LV, HV &amp; UMS charges_M'!$A$14:$A$297,0)),INDEX('Annex 4 LDNO charges_M'!$B$14:$B$118,MATCH($A25,'Annex 4 LDNO charges_M'!$A$14:$A$118,0)))</f>
        <v>0</v>
      </c>
      <c r="C25" s="171" t="str">
        <f>IFERROR(INDEX('Annex 1 LV, HV &amp; UMS charges_M'!$C$14:$C$32,MATCH($A25,'Annex 1 LV, HV &amp; UMS charges_M'!$A$14:$A$297,0)),INDEX('Annex 4 LDNO charges_M'!$C$14:$C$118,MATCH($A25,'Annex 4 LDNO charges_M'!$A$14:$A$118,0)))</f>
        <v>0, 1, 2</v>
      </c>
      <c r="D25" s="250">
        <v>0.01</v>
      </c>
      <c r="E25" s="41"/>
      <c r="F25" s="250">
        <v>0.15</v>
      </c>
    </row>
    <row r="26" spans="1:6" ht="28.5" customHeight="1" x14ac:dyDescent="0.25">
      <c r="A26" s="172" t="s">
        <v>393</v>
      </c>
      <c r="B26" s="170">
        <f>IFERROR(INDEX('Annex 1 LV, HV &amp; UMS charges_M'!$B$14:$B$32,MATCH($A26,'Annex 1 LV, HV &amp; UMS charges_M'!$A$14:$A$297,0)),INDEX('Annex 4 LDNO charges_M'!$B$14:$B$118,MATCH($A26,'Annex 4 LDNO charges_M'!$A$14:$A$118,0)))</f>
        <v>0</v>
      </c>
      <c r="C26" s="171" t="str">
        <f>IFERROR(INDEX('Annex 1 LV, HV &amp; UMS charges_M'!$C$14:$C$32,MATCH($A26,'Annex 1 LV, HV &amp; UMS charges_M'!$A$14:$A$297,0)),INDEX('Annex 4 LDNO charges_M'!$C$14:$C$118,MATCH($A26,'Annex 4 LDNO charges_M'!$A$14:$A$118,0)))</f>
        <v>0, 3, 4, 5-8</v>
      </c>
      <c r="D26" s="46"/>
      <c r="E26" s="46"/>
      <c r="F26" s="250">
        <v>0.15</v>
      </c>
    </row>
    <row r="27" spans="1:6" ht="28.5" customHeight="1" x14ac:dyDescent="0.25">
      <c r="A27" s="172" t="s">
        <v>395</v>
      </c>
      <c r="B27" s="170">
        <f>IFERROR(INDEX('Annex 1 LV, HV &amp; UMS charges_M'!$B$14:$B$32,MATCH($A27,'Annex 1 LV, HV &amp; UMS charges_M'!$A$14:$A$297,0)),INDEX('Annex 4 LDNO charges_M'!$B$14:$B$118,MATCH($A27,'Annex 4 LDNO charges_M'!$A$14:$A$118,0)))</f>
        <v>0</v>
      </c>
      <c r="C27" s="171">
        <f>IFERROR(INDEX('Annex 1 LV, HV &amp; UMS charges_M'!$C$14:$C$32,MATCH($A27,'Annex 1 LV, HV &amp; UMS charges_M'!$A$14:$A$297,0)),INDEX('Annex 4 LDNO charges_M'!$C$14:$C$118,MATCH($A27,'Annex 4 LDNO charges_M'!$A$14:$A$118,0)))</f>
        <v>0</v>
      </c>
      <c r="D27" s="46"/>
      <c r="E27" s="46"/>
      <c r="F27" s="250">
        <v>0.15</v>
      </c>
    </row>
    <row r="28" spans="1:6" ht="28.5" customHeight="1" x14ac:dyDescent="0.25">
      <c r="A28" s="172" t="s">
        <v>396</v>
      </c>
      <c r="B28" s="170">
        <f>IFERROR(INDEX('Annex 1 LV, HV &amp; UMS charges_M'!$B$14:$B$32,MATCH($A28,'Annex 1 LV, HV &amp; UMS charges_M'!$A$14:$A$297,0)),INDEX('Annex 4 LDNO charges_M'!$B$14:$B$118,MATCH($A28,'Annex 4 LDNO charges_M'!$A$14:$A$118,0)))</f>
        <v>0</v>
      </c>
      <c r="C28" s="171">
        <f>IFERROR(INDEX('Annex 1 LV, HV &amp; UMS charges_M'!$C$14:$C$32,MATCH($A28,'Annex 1 LV, HV &amp; UMS charges_M'!$A$14:$A$297,0)),INDEX('Annex 4 LDNO charges_M'!$C$14:$C$118,MATCH($A28,'Annex 4 LDNO charges_M'!$A$14:$A$118,0)))</f>
        <v>0</v>
      </c>
      <c r="D28" s="46"/>
      <c r="E28" s="46"/>
      <c r="F28" s="250">
        <v>0.15</v>
      </c>
    </row>
    <row r="29" spans="1:6" ht="28.5" customHeight="1" x14ac:dyDescent="0.25">
      <c r="A29" s="172" t="s">
        <v>397</v>
      </c>
      <c r="B29" s="170">
        <f>IFERROR(INDEX('Annex 1 LV, HV &amp; UMS charges_M'!$B$14:$B$32,MATCH($A29,'Annex 1 LV, HV &amp; UMS charges_M'!$A$14:$A$297,0)),INDEX('Annex 4 LDNO charges_M'!$B$14:$B$118,MATCH($A29,'Annex 4 LDNO charges_M'!$A$14:$A$118,0)))</f>
        <v>0</v>
      </c>
      <c r="C29" s="171">
        <f>IFERROR(INDEX('Annex 1 LV, HV &amp; UMS charges_M'!$C$14:$C$32,MATCH($A29,'Annex 1 LV, HV &amp; UMS charges_M'!$A$14:$A$297,0)),INDEX('Annex 4 LDNO charges_M'!$C$14:$C$118,MATCH($A29,'Annex 4 LDNO charges_M'!$A$14:$A$118,0)))</f>
        <v>0</v>
      </c>
      <c r="D29" s="46"/>
      <c r="E29" s="46"/>
      <c r="F29" s="250">
        <v>0.15</v>
      </c>
    </row>
    <row r="30" spans="1:6" ht="28.5" customHeight="1" x14ac:dyDescent="0.25">
      <c r="A30" s="172" t="s">
        <v>398</v>
      </c>
      <c r="B30" s="170">
        <f>IFERROR(INDEX('Annex 1 LV, HV &amp; UMS charges_M'!$B$14:$B$32,MATCH($A30,'Annex 1 LV, HV &amp; UMS charges_M'!$A$14:$A$297,0)),INDEX('Annex 4 LDNO charges_M'!$B$14:$B$118,MATCH($A30,'Annex 4 LDNO charges_M'!$A$14:$A$118,0)))</f>
        <v>0</v>
      </c>
      <c r="C30" s="171">
        <f>IFERROR(INDEX('Annex 1 LV, HV &amp; UMS charges_M'!$C$14:$C$32,MATCH($A30,'Annex 1 LV, HV &amp; UMS charges_M'!$A$14:$A$297,0)),INDEX('Annex 4 LDNO charges_M'!$C$14:$C$118,MATCH($A30,'Annex 4 LDNO charges_M'!$A$14:$A$118,0)))</f>
        <v>0</v>
      </c>
      <c r="D30" s="46"/>
      <c r="E30" s="46"/>
      <c r="F30" s="250">
        <v>0.15</v>
      </c>
    </row>
    <row r="31" spans="1:6" ht="28.5" customHeight="1" x14ac:dyDescent="0.25">
      <c r="A31" s="172" t="s">
        <v>399</v>
      </c>
      <c r="B31" s="170">
        <f>IFERROR(INDEX('Annex 1 LV, HV &amp; UMS charges_M'!$B$14:$B$32,MATCH($A31,'Annex 1 LV, HV &amp; UMS charges_M'!$A$14:$A$297,0)),INDEX('Annex 4 LDNO charges_M'!$B$14:$B$118,MATCH($A31,'Annex 4 LDNO charges_M'!$A$14:$A$118,0)))</f>
        <v>0</v>
      </c>
      <c r="C31" s="171">
        <f>IFERROR(INDEX('Annex 1 LV, HV &amp; UMS charges_M'!$C$14:$C$32,MATCH($A31,'Annex 1 LV, HV &amp; UMS charges_M'!$A$14:$A$297,0)),INDEX('Annex 4 LDNO charges_M'!$C$14:$C$118,MATCH($A31,'Annex 4 LDNO charges_M'!$A$14:$A$118,0)))</f>
        <v>0</v>
      </c>
      <c r="D31" s="46"/>
      <c r="E31" s="46"/>
      <c r="F31" s="250">
        <v>0.15</v>
      </c>
    </row>
    <row r="32" spans="1:6" ht="28.5" customHeight="1" x14ac:dyDescent="0.25">
      <c r="A32" s="172" t="s">
        <v>400</v>
      </c>
      <c r="B32" s="170">
        <f>IFERROR(INDEX('Annex 1 LV, HV &amp; UMS charges_M'!$B$14:$B$32,MATCH($A32,'Annex 1 LV, HV &amp; UMS charges_M'!$A$14:$A$297,0)),INDEX('Annex 4 LDNO charges_M'!$B$14:$B$118,MATCH($A32,'Annex 4 LDNO charges_M'!$A$14:$A$118,0)))</f>
        <v>0</v>
      </c>
      <c r="C32" s="171">
        <f>IFERROR(INDEX('Annex 1 LV, HV &amp; UMS charges_M'!$C$14:$C$32,MATCH($A32,'Annex 1 LV, HV &amp; UMS charges_M'!$A$14:$A$297,0)),INDEX('Annex 4 LDNO charges_M'!$C$14:$C$118,MATCH($A32,'Annex 4 LDNO charges_M'!$A$14:$A$118,0)))</f>
        <v>0</v>
      </c>
      <c r="D32" s="46"/>
      <c r="E32" s="46"/>
      <c r="F32" s="250">
        <v>0.15</v>
      </c>
    </row>
    <row r="33" spans="1:6" ht="27.75" customHeight="1" x14ac:dyDescent="0.25">
      <c r="A33" s="172" t="s">
        <v>407</v>
      </c>
      <c r="B33" s="170">
        <f>IFERROR(INDEX('Annex 1 LV, HV &amp; UMS charges_M'!$B$14:$B$32,MATCH($A33,'Annex 1 LV, HV &amp; UMS charges_M'!$A$14:$A$297,0)),INDEX('Annex 4 LDNO charges_M'!$B$14:$B$118,MATCH($A33,'Annex 4 LDNO charges_M'!$A$14:$A$118,0)))</f>
        <v>0</v>
      </c>
      <c r="C33" s="171" t="str">
        <f>IFERROR(INDEX('Annex 1 LV, HV &amp; UMS charges_M'!$C$14:$C$32,MATCH($A33,'Annex 1 LV, HV &amp; UMS charges_M'!$A$14:$A$297,0)),INDEX('Annex 4 LDNO charges_M'!$C$14:$C$118,MATCH($A33,'Annex 4 LDNO charges_M'!$A$14:$A$118,0)))</f>
        <v>0, 1, 2</v>
      </c>
      <c r="D33" s="250">
        <v>0.01</v>
      </c>
      <c r="E33" s="41"/>
      <c r="F33" s="250">
        <v>0.15</v>
      </c>
    </row>
    <row r="34" spans="1:6" ht="27.75" customHeight="1" x14ac:dyDescent="0.25">
      <c r="A34" s="172" t="s">
        <v>409</v>
      </c>
      <c r="B34" s="170">
        <f>IFERROR(INDEX('Annex 1 LV, HV &amp; UMS charges_M'!$B$14:$B$32,MATCH($A34,'Annex 1 LV, HV &amp; UMS charges_M'!$A$14:$A$297,0)),INDEX('Annex 4 LDNO charges_M'!$B$14:$B$118,MATCH($A34,'Annex 4 LDNO charges_M'!$A$14:$A$118,0)))</f>
        <v>0</v>
      </c>
      <c r="C34" s="171" t="str">
        <f>IFERROR(INDEX('Annex 1 LV, HV &amp; UMS charges_M'!$C$14:$C$32,MATCH($A34,'Annex 1 LV, HV &amp; UMS charges_M'!$A$14:$A$297,0)),INDEX('Annex 4 LDNO charges_M'!$C$14:$C$118,MATCH($A34,'Annex 4 LDNO charges_M'!$A$14:$A$118,0)))</f>
        <v>0, 3, 4, 5-8</v>
      </c>
      <c r="D34" s="46"/>
      <c r="E34" s="46"/>
      <c r="F34" s="250">
        <v>0.15</v>
      </c>
    </row>
    <row r="35" spans="1:6" ht="27.75" customHeight="1" x14ac:dyDescent="0.25">
      <c r="A35" s="172" t="s">
        <v>411</v>
      </c>
      <c r="B35" s="170">
        <f>IFERROR(INDEX('Annex 1 LV, HV &amp; UMS charges_M'!$B$14:$B$32,MATCH($A35,'Annex 1 LV, HV &amp; UMS charges_M'!$A$14:$A$297,0)),INDEX('Annex 4 LDNO charges_M'!$B$14:$B$118,MATCH($A35,'Annex 4 LDNO charges_M'!$A$14:$A$118,0)))</f>
        <v>0</v>
      </c>
      <c r="C35" s="171">
        <f>IFERROR(INDEX('Annex 1 LV, HV &amp; UMS charges_M'!$C$14:$C$32,MATCH($A35,'Annex 1 LV, HV &amp; UMS charges_M'!$A$14:$A$297,0)),INDEX('Annex 4 LDNO charges_M'!$C$14:$C$118,MATCH($A35,'Annex 4 LDNO charges_M'!$A$14:$A$118,0)))</f>
        <v>0</v>
      </c>
      <c r="D35" s="46"/>
      <c r="E35" s="46"/>
      <c r="F35" s="250">
        <v>0.15</v>
      </c>
    </row>
    <row r="36" spans="1:6" ht="27.75" customHeight="1" x14ac:dyDescent="0.25">
      <c r="A36" s="172" t="s">
        <v>412</v>
      </c>
      <c r="B36" s="170">
        <f>IFERROR(INDEX('Annex 1 LV, HV &amp; UMS charges_M'!$B$14:$B$32,MATCH($A36,'Annex 1 LV, HV &amp; UMS charges_M'!$A$14:$A$297,0)),INDEX('Annex 4 LDNO charges_M'!$B$14:$B$118,MATCH($A36,'Annex 4 LDNO charges_M'!$A$14:$A$118,0)))</f>
        <v>0</v>
      </c>
      <c r="C36" s="171">
        <f>IFERROR(INDEX('Annex 1 LV, HV &amp; UMS charges_M'!$C$14:$C$32,MATCH($A36,'Annex 1 LV, HV &amp; UMS charges_M'!$A$14:$A$297,0)),INDEX('Annex 4 LDNO charges_M'!$C$14:$C$118,MATCH($A36,'Annex 4 LDNO charges_M'!$A$14:$A$118,0)))</f>
        <v>0</v>
      </c>
      <c r="D36" s="46"/>
      <c r="E36" s="46"/>
      <c r="F36" s="250">
        <v>0.15</v>
      </c>
    </row>
    <row r="37" spans="1:6" ht="27.75" customHeight="1" x14ac:dyDescent="0.25">
      <c r="A37" s="172" t="s">
        <v>413</v>
      </c>
      <c r="B37" s="170">
        <f>IFERROR(INDEX('Annex 1 LV, HV &amp; UMS charges_M'!$B$14:$B$32,MATCH($A37,'Annex 1 LV, HV &amp; UMS charges_M'!$A$14:$A$297,0)),INDEX('Annex 4 LDNO charges_M'!$B$14:$B$118,MATCH($A37,'Annex 4 LDNO charges_M'!$A$14:$A$118,0)))</f>
        <v>0</v>
      </c>
      <c r="C37" s="171">
        <f>IFERROR(INDEX('Annex 1 LV, HV &amp; UMS charges_M'!$C$14:$C$32,MATCH($A37,'Annex 1 LV, HV &amp; UMS charges_M'!$A$14:$A$297,0)),INDEX('Annex 4 LDNO charges_M'!$C$14:$C$118,MATCH($A37,'Annex 4 LDNO charges_M'!$A$14:$A$118,0)))</f>
        <v>0</v>
      </c>
      <c r="D37" s="46"/>
      <c r="E37" s="46"/>
      <c r="F37" s="250">
        <v>0.15</v>
      </c>
    </row>
    <row r="38" spans="1:6" ht="27.75" customHeight="1" x14ac:dyDescent="0.25">
      <c r="A38" s="172" t="s">
        <v>414</v>
      </c>
      <c r="B38" s="170">
        <f>IFERROR(INDEX('Annex 1 LV, HV &amp; UMS charges_M'!$B$14:$B$32,MATCH($A38,'Annex 1 LV, HV &amp; UMS charges_M'!$A$14:$A$297,0)),INDEX('Annex 4 LDNO charges_M'!$B$14:$B$118,MATCH($A38,'Annex 4 LDNO charges_M'!$A$14:$A$118,0)))</f>
        <v>0</v>
      </c>
      <c r="C38" s="171">
        <f>IFERROR(INDEX('Annex 1 LV, HV &amp; UMS charges_M'!$C$14:$C$32,MATCH($A38,'Annex 1 LV, HV &amp; UMS charges_M'!$A$14:$A$297,0)),INDEX('Annex 4 LDNO charges_M'!$C$14:$C$118,MATCH($A38,'Annex 4 LDNO charges_M'!$A$14:$A$118,0)))</f>
        <v>0</v>
      </c>
      <c r="D38" s="46"/>
      <c r="E38" s="46"/>
      <c r="F38" s="250">
        <v>0.15</v>
      </c>
    </row>
    <row r="39" spans="1:6" ht="27.75" customHeight="1" x14ac:dyDescent="0.25">
      <c r="A39" s="172" t="s">
        <v>415</v>
      </c>
      <c r="B39" s="170">
        <f>IFERROR(INDEX('Annex 1 LV, HV &amp; UMS charges_M'!$B$14:$B$32,MATCH($A39,'Annex 1 LV, HV &amp; UMS charges_M'!$A$14:$A$297,0)),INDEX('Annex 4 LDNO charges_M'!$B$14:$B$118,MATCH($A39,'Annex 4 LDNO charges_M'!$A$14:$A$118,0)))</f>
        <v>0</v>
      </c>
      <c r="C39" s="171">
        <f>IFERROR(INDEX('Annex 1 LV, HV &amp; UMS charges_M'!$C$14:$C$32,MATCH($A39,'Annex 1 LV, HV &amp; UMS charges_M'!$A$14:$A$297,0)),INDEX('Annex 4 LDNO charges_M'!$C$14:$C$118,MATCH($A39,'Annex 4 LDNO charges_M'!$A$14:$A$118,0)))</f>
        <v>0</v>
      </c>
      <c r="D39" s="46"/>
      <c r="E39" s="46"/>
      <c r="F39" s="250">
        <v>0.15</v>
      </c>
    </row>
    <row r="40" spans="1:6" ht="27.75" customHeight="1" x14ac:dyDescent="0.25">
      <c r="A40" s="172" t="s">
        <v>416</v>
      </c>
      <c r="B40" s="170">
        <f>IFERROR(INDEX('Annex 1 LV, HV &amp; UMS charges_M'!$B$14:$B$32,MATCH($A40,'Annex 1 LV, HV &amp; UMS charges_M'!$A$14:$A$297,0)),INDEX('Annex 4 LDNO charges_M'!$B$14:$B$118,MATCH($A40,'Annex 4 LDNO charges_M'!$A$14:$A$118,0)))</f>
        <v>0</v>
      </c>
      <c r="C40" s="171">
        <f>IFERROR(INDEX('Annex 1 LV, HV &amp; UMS charges_M'!$C$14:$C$32,MATCH($A40,'Annex 1 LV, HV &amp; UMS charges_M'!$A$14:$A$297,0)),INDEX('Annex 4 LDNO charges_M'!$C$14:$C$118,MATCH($A40,'Annex 4 LDNO charges_M'!$A$14:$A$118,0)))</f>
        <v>0</v>
      </c>
      <c r="D40" s="46"/>
      <c r="E40" s="46"/>
      <c r="F40" s="250">
        <v>0.15</v>
      </c>
    </row>
    <row r="41" spans="1:6" ht="27.75" customHeight="1" x14ac:dyDescent="0.25">
      <c r="A41" s="172" t="s">
        <v>423</v>
      </c>
      <c r="B41" s="170">
        <f>IFERROR(INDEX('Annex 1 LV, HV &amp; UMS charges_M'!$B$14:$B$32,MATCH($A41,'Annex 1 LV, HV &amp; UMS charges_M'!$A$14:$A$297,0)),INDEX('Annex 4 LDNO charges_M'!$B$14:$B$118,MATCH($A41,'Annex 4 LDNO charges_M'!$A$14:$A$118,0)))</f>
        <v>0</v>
      </c>
      <c r="C41" s="171" t="str">
        <f>IFERROR(INDEX('Annex 1 LV, HV &amp; UMS charges_M'!$C$14:$C$32,MATCH($A41,'Annex 1 LV, HV &amp; UMS charges_M'!$A$14:$A$297,0)),INDEX('Annex 4 LDNO charges_M'!$C$14:$C$118,MATCH($A41,'Annex 4 LDNO charges_M'!$A$14:$A$118,0)))</f>
        <v>0, 1, 2</v>
      </c>
      <c r="D41" s="250">
        <v>0.01</v>
      </c>
      <c r="E41" s="41"/>
      <c r="F41" s="250">
        <v>0.15</v>
      </c>
    </row>
    <row r="42" spans="1:6" ht="27.75" customHeight="1" x14ac:dyDescent="0.25">
      <c r="A42" s="172" t="s">
        <v>425</v>
      </c>
      <c r="B42" s="170">
        <f>IFERROR(INDEX('Annex 1 LV, HV &amp; UMS charges_M'!$B$14:$B$32,MATCH($A42,'Annex 1 LV, HV &amp; UMS charges_M'!$A$14:$A$297,0)),INDEX('Annex 4 LDNO charges_M'!$B$14:$B$118,MATCH($A42,'Annex 4 LDNO charges_M'!$A$14:$A$118,0)))</f>
        <v>0</v>
      </c>
      <c r="C42" s="171" t="str">
        <f>IFERROR(INDEX('Annex 1 LV, HV &amp; UMS charges_M'!$C$14:$C$32,MATCH($A42,'Annex 1 LV, HV &amp; UMS charges_M'!$A$14:$A$297,0)),INDEX('Annex 4 LDNO charges_M'!$C$14:$C$118,MATCH($A42,'Annex 4 LDNO charges_M'!$A$14:$A$118,0)))</f>
        <v>0, 3, 4, 5-8</v>
      </c>
      <c r="D42" s="46"/>
      <c r="E42" s="46"/>
      <c r="F42" s="250">
        <v>0.15</v>
      </c>
    </row>
    <row r="43" spans="1:6" ht="27.75" customHeight="1" x14ac:dyDescent="0.25">
      <c r="A43" s="172" t="s">
        <v>427</v>
      </c>
      <c r="B43" s="170">
        <f>IFERROR(INDEX('Annex 1 LV, HV &amp; UMS charges_M'!$B$14:$B$32,MATCH($A43,'Annex 1 LV, HV &amp; UMS charges_M'!$A$14:$A$297,0)),INDEX('Annex 4 LDNO charges_M'!$B$14:$B$118,MATCH($A43,'Annex 4 LDNO charges_M'!$A$14:$A$118,0)))</f>
        <v>0</v>
      </c>
      <c r="C43" s="171">
        <f>IFERROR(INDEX('Annex 1 LV, HV &amp; UMS charges_M'!$C$14:$C$32,MATCH($A43,'Annex 1 LV, HV &amp; UMS charges_M'!$A$14:$A$297,0)),INDEX('Annex 4 LDNO charges_M'!$C$14:$C$118,MATCH($A43,'Annex 4 LDNO charges_M'!$A$14:$A$118,0)))</f>
        <v>0</v>
      </c>
      <c r="D43" s="46"/>
      <c r="E43" s="46"/>
      <c r="F43" s="250">
        <v>0.15</v>
      </c>
    </row>
    <row r="44" spans="1:6" ht="27.75" customHeight="1" x14ac:dyDescent="0.25">
      <c r="A44" s="172" t="s">
        <v>428</v>
      </c>
      <c r="B44" s="170">
        <f>IFERROR(INDEX('Annex 1 LV, HV &amp; UMS charges_M'!$B$14:$B$32,MATCH($A44,'Annex 1 LV, HV &amp; UMS charges_M'!$A$14:$A$297,0)),INDEX('Annex 4 LDNO charges_M'!$B$14:$B$118,MATCH($A44,'Annex 4 LDNO charges_M'!$A$14:$A$118,0)))</f>
        <v>0</v>
      </c>
      <c r="C44" s="171">
        <f>IFERROR(INDEX('Annex 1 LV, HV &amp; UMS charges_M'!$C$14:$C$32,MATCH($A44,'Annex 1 LV, HV &amp; UMS charges_M'!$A$14:$A$297,0)),INDEX('Annex 4 LDNO charges_M'!$C$14:$C$118,MATCH($A44,'Annex 4 LDNO charges_M'!$A$14:$A$118,0)))</f>
        <v>0</v>
      </c>
      <c r="D44" s="46"/>
      <c r="E44" s="46"/>
      <c r="F44" s="250">
        <v>0.15</v>
      </c>
    </row>
    <row r="45" spans="1:6" ht="27.75" customHeight="1" x14ac:dyDescent="0.25">
      <c r="A45" s="172" t="s">
        <v>429</v>
      </c>
      <c r="B45" s="170">
        <f>IFERROR(INDEX('Annex 1 LV, HV &amp; UMS charges_M'!$B$14:$B$32,MATCH($A45,'Annex 1 LV, HV &amp; UMS charges_M'!$A$14:$A$297,0)),INDEX('Annex 4 LDNO charges_M'!$B$14:$B$118,MATCH($A45,'Annex 4 LDNO charges_M'!$A$14:$A$118,0)))</f>
        <v>0</v>
      </c>
      <c r="C45" s="171">
        <f>IFERROR(INDEX('Annex 1 LV, HV &amp; UMS charges_M'!$C$14:$C$32,MATCH($A45,'Annex 1 LV, HV &amp; UMS charges_M'!$A$14:$A$297,0)),INDEX('Annex 4 LDNO charges_M'!$C$14:$C$118,MATCH($A45,'Annex 4 LDNO charges_M'!$A$14:$A$118,0)))</f>
        <v>0</v>
      </c>
      <c r="D45" s="46"/>
      <c r="E45" s="46"/>
      <c r="F45" s="250">
        <v>0.15</v>
      </c>
    </row>
    <row r="46" spans="1:6" ht="27.75" customHeight="1" x14ac:dyDescent="0.25">
      <c r="A46" s="172" t="s">
        <v>430</v>
      </c>
      <c r="B46" s="170">
        <f>IFERROR(INDEX('Annex 1 LV, HV &amp; UMS charges_M'!$B$14:$B$32,MATCH($A46,'Annex 1 LV, HV &amp; UMS charges_M'!$A$14:$A$297,0)),INDEX('Annex 4 LDNO charges_M'!$B$14:$B$118,MATCH($A46,'Annex 4 LDNO charges_M'!$A$14:$A$118,0)))</f>
        <v>0</v>
      </c>
      <c r="C46" s="171">
        <f>IFERROR(INDEX('Annex 1 LV, HV &amp; UMS charges_M'!$C$14:$C$32,MATCH($A46,'Annex 1 LV, HV &amp; UMS charges_M'!$A$14:$A$297,0)),INDEX('Annex 4 LDNO charges_M'!$C$14:$C$118,MATCH($A46,'Annex 4 LDNO charges_M'!$A$14:$A$118,0)))</f>
        <v>0</v>
      </c>
      <c r="D46" s="46"/>
      <c r="E46" s="46"/>
      <c r="F46" s="250">
        <v>0.15</v>
      </c>
    </row>
    <row r="47" spans="1:6" ht="27.75" customHeight="1" x14ac:dyDescent="0.25">
      <c r="A47" s="172" t="s">
        <v>431</v>
      </c>
      <c r="B47" s="170">
        <f>IFERROR(INDEX('Annex 1 LV, HV &amp; UMS charges_M'!$B$14:$B$32,MATCH($A47,'Annex 1 LV, HV &amp; UMS charges_M'!$A$14:$A$297,0)),INDEX('Annex 4 LDNO charges_M'!$B$14:$B$118,MATCH($A47,'Annex 4 LDNO charges_M'!$A$14:$A$118,0)))</f>
        <v>0</v>
      </c>
      <c r="C47" s="171">
        <f>IFERROR(INDEX('Annex 1 LV, HV &amp; UMS charges_M'!$C$14:$C$32,MATCH($A47,'Annex 1 LV, HV &amp; UMS charges_M'!$A$14:$A$297,0)),INDEX('Annex 4 LDNO charges_M'!$C$14:$C$118,MATCH($A47,'Annex 4 LDNO charges_M'!$A$14:$A$118,0)))</f>
        <v>0</v>
      </c>
      <c r="D47" s="46"/>
      <c r="E47" s="46"/>
      <c r="F47" s="250">
        <v>0.15</v>
      </c>
    </row>
    <row r="48" spans="1:6" ht="27.75" customHeight="1" x14ac:dyDescent="0.25">
      <c r="A48" s="172" t="s">
        <v>432</v>
      </c>
      <c r="B48" s="170">
        <f>IFERROR(INDEX('Annex 1 LV, HV &amp; UMS charges_M'!$B$14:$B$32,MATCH($A48,'Annex 1 LV, HV &amp; UMS charges_M'!$A$14:$A$297,0)),INDEX('Annex 4 LDNO charges_M'!$B$14:$B$118,MATCH($A48,'Annex 4 LDNO charges_M'!$A$14:$A$118,0)))</f>
        <v>0</v>
      </c>
      <c r="C48" s="171">
        <f>IFERROR(INDEX('Annex 1 LV, HV &amp; UMS charges_M'!$C$14:$C$32,MATCH($A48,'Annex 1 LV, HV &amp; UMS charges_M'!$A$14:$A$297,0)),INDEX('Annex 4 LDNO charges_M'!$C$14:$C$118,MATCH($A48,'Annex 4 LDNO charges_M'!$A$14:$A$118,0)))</f>
        <v>0</v>
      </c>
      <c r="D48" s="46"/>
      <c r="E48" s="46"/>
      <c r="F48" s="250">
        <v>0.15</v>
      </c>
    </row>
    <row r="49" spans="1:6" ht="27.75" customHeight="1" x14ac:dyDescent="0.25">
      <c r="A49" s="172" t="s">
        <v>439</v>
      </c>
      <c r="B49" s="170">
        <f>IFERROR(INDEX('Annex 1 LV, HV &amp; UMS charges_M'!$B$14:$B$32,MATCH($A49,'Annex 1 LV, HV &amp; UMS charges_M'!$A$14:$A$297,0)),INDEX('Annex 4 LDNO charges_M'!$B$14:$B$118,MATCH($A49,'Annex 4 LDNO charges_M'!$A$14:$A$118,0)))</f>
        <v>0</v>
      </c>
      <c r="C49" s="171" t="str">
        <f>IFERROR(INDEX('Annex 1 LV, HV &amp; UMS charges_M'!$C$14:$C$32,MATCH($A49,'Annex 1 LV, HV &amp; UMS charges_M'!$A$14:$A$297,0)),INDEX('Annex 4 LDNO charges_M'!$C$14:$C$118,MATCH($A49,'Annex 4 LDNO charges_M'!$A$14:$A$118,0)))</f>
        <v>0, 1, 2</v>
      </c>
      <c r="D49" s="250">
        <v>0.01</v>
      </c>
      <c r="E49" s="41"/>
      <c r="F49" s="250">
        <v>0.15</v>
      </c>
    </row>
    <row r="50" spans="1:6" ht="27.75" customHeight="1" x14ac:dyDescent="0.25">
      <c r="A50" s="172" t="s">
        <v>441</v>
      </c>
      <c r="B50" s="170">
        <f>IFERROR(INDEX('Annex 1 LV, HV &amp; UMS charges_M'!$B$14:$B$32,MATCH($A50,'Annex 1 LV, HV &amp; UMS charges_M'!$A$14:$A$297,0)),INDEX('Annex 4 LDNO charges_M'!$B$14:$B$118,MATCH($A50,'Annex 4 LDNO charges_M'!$A$14:$A$118,0)))</f>
        <v>0</v>
      </c>
      <c r="C50" s="171" t="str">
        <f>IFERROR(INDEX('Annex 1 LV, HV &amp; UMS charges_M'!$C$14:$C$32,MATCH($A50,'Annex 1 LV, HV &amp; UMS charges_M'!$A$14:$A$297,0)),INDEX('Annex 4 LDNO charges_M'!$C$14:$C$118,MATCH($A50,'Annex 4 LDNO charges_M'!$A$14:$A$118,0)))</f>
        <v>0, 3, 4, 5-8</v>
      </c>
      <c r="D50" s="46"/>
      <c r="E50" s="46"/>
      <c r="F50" s="250">
        <v>0.15</v>
      </c>
    </row>
    <row r="51" spans="1:6" ht="27.75" customHeight="1" x14ac:dyDescent="0.25">
      <c r="A51" s="172" t="s">
        <v>443</v>
      </c>
      <c r="B51" s="170">
        <f>IFERROR(INDEX('Annex 1 LV, HV &amp; UMS charges_M'!$B$14:$B$32,MATCH($A51,'Annex 1 LV, HV &amp; UMS charges_M'!$A$14:$A$297,0)),INDEX('Annex 4 LDNO charges_M'!$B$14:$B$118,MATCH($A51,'Annex 4 LDNO charges_M'!$A$14:$A$118,0)))</f>
        <v>0</v>
      </c>
      <c r="C51" s="171">
        <f>IFERROR(INDEX('Annex 1 LV, HV &amp; UMS charges_M'!$C$14:$C$32,MATCH($A51,'Annex 1 LV, HV &amp; UMS charges_M'!$A$14:$A$297,0)),INDEX('Annex 4 LDNO charges_M'!$C$14:$C$118,MATCH($A51,'Annex 4 LDNO charges_M'!$A$14:$A$118,0)))</f>
        <v>0</v>
      </c>
      <c r="D51" s="46"/>
      <c r="E51" s="46"/>
      <c r="F51" s="250">
        <v>0.15</v>
      </c>
    </row>
    <row r="52" spans="1:6" ht="27.75" customHeight="1" x14ac:dyDescent="0.25">
      <c r="A52" s="172" t="s">
        <v>444</v>
      </c>
      <c r="B52" s="170">
        <f>IFERROR(INDEX('Annex 1 LV, HV &amp; UMS charges_M'!$B$14:$B$32,MATCH($A52,'Annex 1 LV, HV &amp; UMS charges_M'!$A$14:$A$297,0)),INDEX('Annex 4 LDNO charges_M'!$B$14:$B$118,MATCH($A52,'Annex 4 LDNO charges_M'!$A$14:$A$118,0)))</f>
        <v>0</v>
      </c>
      <c r="C52" s="171">
        <f>IFERROR(INDEX('Annex 1 LV, HV &amp; UMS charges_M'!$C$14:$C$32,MATCH($A52,'Annex 1 LV, HV &amp; UMS charges_M'!$A$14:$A$297,0)),INDEX('Annex 4 LDNO charges_M'!$C$14:$C$118,MATCH($A52,'Annex 4 LDNO charges_M'!$A$14:$A$118,0)))</f>
        <v>0</v>
      </c>
      <c r="D52" s="46"/>
      <c r="E52" s="46"/>
      <c r="F52" s="250">
        <v>0.15</v>
      </c>
    </row>
    <row r="53" spans="1:6" ht="27.75" customHeight="1" x14ac:dyDescent="0.25">
      <c r="A53" s="172" t="s">
        <v>445</v>
      </c>
      <c r="B53" s="170">
        <f>IFERROR(INDEX('Annex 1 LV, HV &amp; UMS charges_M'!$B$14:$B$32,MATCH($A53,'Annex 1 LV, HV &amp; UMS charges_M'!$A$14:$A$297,0)),INDEX('Annex 4 LDNO charges_M'!$B$14:$B$118,MATCH($A53,'Annex 4 LDNO charges_M'!$A$14:$A$118,0)))</f>
        <v>0</v>
      </c>
      <c r="C53" s="171">
        <f>IFERROR(INDEX('Annex 1 LV, HV &amp; UMS charges_M'!$C$14:$C$32,MATCH($A53,'Annex 1 LV, HV &amp; UMS charges_M'!$A$14:$A$297,0)),INDEX('Annex 4 LDNO charges_M'!$C$14:$C$118,MATCH($A53,'Annex 4 LDNO charges_M'!$A$14:$A$118,0)))</f>
        <v>0</v>
      </c>
      <c r="D53" s="46"/>
      <c r="E53" s="46"/>
      <c r="F53" s="250">
        <v>0.15</v>
      </c>
    </row>
    <row r="54" spans="1:6" ht="27.75" customHeight="1" x14ac:dyDescent="0.25">
      <c r="A54" s="172" t="s">
        <v>446</v>
      </c>
      <c r="B54" s="170">
        <f>IFERROR(INDEX('Annex 1 LV, HV &amp; UMS charges_M'!$B$14:$B$32,MATCH($A54,'Annex 1 LV, HV &amp; UMS charges_M'!$A$14:$A$297,0)),INDEX('Annex 4 LDNO charges_M'!$B$14:$B$118,MATCH($A54,'Annex 4 LDNO charges_M'!$A$14:$A$118,0)))</f>
        <v>0</v>
      </c>
      <c r="C54" s="171">
        <f>IFERROR(INDEX('Annex 1 LV, HV &amp; UMS charges_M'!$C$14:$C$32,MATCH($A54,'Annex 1 LV, HV &amp; UMS charges_M'!$A$14:$A$297,0)),INDEX('Annex 4 LDNO charges_M'!$C$14:$C$118,MATCH($A54,'Annex 4 LDNO charges_M'!$A$14:$A$118,0)))</f>
        <v>0</v>
      </c>
      <c r="D54" s="46"/>
      <c r="E54" s="46"/>
      <c r="F54" s="250">
        <v>0.15</v>
      </c>
    </row>
    <row r="55" spans="1:6" ht="27.75" customHeight="1" x14ac:dyDescent="0.25">
      <c r="A55" s="172" t="s">
        <v>447</v>
      </c>
      <c r="B55" s="170">
        <f>IFERROR(INDEX('Annex 1 LV, HV &amp; UMS charges_M'!$B$14:$B$32,MATCH($A55,'Annex 1 LV, HV &amp; UMS charges_M'!$A$14:$A$297,0)),INDEX('Annex 4 LDNO charges_M'!$B$14:$B$118,MATCH($A55,'Annex 4 LDNO charges_M'!$A$14:$A$118,0)))</f>
        <v>0</v>
      </c>
      <c r="C55" s="171">
        <f>IFERROR(INDEX('Annex 1 LV, HV &amp; UMS charges_M'!$C$14:$C$32,MATCH($A55,'Annex 1 LV, HV &amp; UMS charges_M'!$A$14:$A$297,0)),INDEX('Annex 4 LDNO charges_M'!$C$14:$C$118,MATCH($A55,'Annex 4 LDNO charges_M'!$A$14:$A$118,0)))</f>
        <v>0</v>
      </c>
      <c r="D55" s="46"/>
      <c r="E55" s="46"/>
      <c r="F55" s="250">
        <v>0.15</v>
      </c>
    </row>
    <row r="56" spans="1:6" ht="27.75" customHeight="1" x14ac:dyDescent="0.25">
      <c r="A56" s="172" t="s">
        <v>448</v>
      </c>
      <c r="B56" s="170">
        <f>IFERROR(INDEX('Annex 1 LV, HV &amp; UMS charges_M'!$B$14:$B$32,MATCH($A56,'Annex 1 LV, HV &amp; UMS charges_M'!$A$14:$A$297,0)),INDEX('Annex 4 LDNO charges_M'!$B$14:$B$118,MATCH($A56,'Annex 4 LDNO charges_M'!$A$14:$A$118,0)))</f>
        <v>0</v>
      </c>
      <c r="C56" s="171">
        <f>IFERROR(INDEX('Annex 1 LV, HV &amp; UMS charges_M'!$C$14:$C$32,MATCH($A56,'Annex 1 LV, HV &amp; UMS charges_M'!$A$14:$A$297,0)),INDEX('Annex 4 LDNO charges_M'!$C$14:$C$118,MATCH($A56,'Annex 4 LDNO charges_M'!$A$14:$A$118,0)))</f>
        <v>0</v>
      </c>
      <c r="D56" s="46"/>
      <c r="E56" s="46"/>
      <c r="F56" s="250">
        <v>0.15</v>
      </c>
    </row>
    <row r="57" spans="1:6" ht="27.75" customHeight="1" x14ac:dyDescent="0.25">
      <c r="A57" s="172" t="s">
        <v>455</v>
      </c>
      <c r="B57" s="170">
        <f>IFERROR(INDEX('Annex 1 LV, HV &amp; UMS charges_M'!$B$14:$B$32,MATCH($A57,'Annex 1 LV, HV &amp; UMS charges_M'!$A$14:$A$297,0)),INDEX('Annex 4 LDNO charges_M'!$B$14:$B$118,MATCH($A57,'Annex 4 LDNO charges_M'!$A$14:$A$118,0)))</f>
        <v>0</v>
      </c>
      <c r="C57" s="171" t="str">
        <f>IFERROR(INDEX('Annex 1 LV, HV &amp; UMS charges_M'!$C$14:$C$32,MATCH($A57,'Annex 1 LV, HV &amp; UMS charges_M'!$A$14:$A$297,0)),INDEX('Annex 4 LDNO charges_M'!$C$14:$C$118,MATCH($A57,'Annex 4 LDNO charges_M'!$A$14:$A$118,0)))</f>
        <v>0, 1, 2</v>
      </c>
      <c r="D57" s="250">
        <v>0.01</v>
      </c>
      <c r="E57" s="41"/>
      <c r="F57" s="250">
        <v>0.15</v>
      </c>
    </row>
    <row r="58" spans="1:6" ht="27.75" customHeight="1" x14ac:dyDescent="0.25">
      <c r="A58" s="172" t="s">
        <v>457</v>
      </c>
      <c r="B58" s="170">
        <f>IFERROR(INDEX('Annex 1 LV, HV &amp; UMS charges_M'!$B$14:$B$32,MATCH($A58,'Annex 1 LV, HV &amp; UMS charges_M'!$A$14:$A$297,0)),INDEX('Annex 4 LDNO charges_M'!$B$14:$B$118,MATCH($A58,'Annex 4 LDNO charges_M'!$A$14:$A$118,0)))</f>
        <v>0</v>
      </c>
      <c r="C58" s="171" t="str">
        <f>IFERROR(INDEX('Annex 1 LV, HV &amp; UMS charges_M'!$C$14:$C$32,MATCH($A58,'Annex 1 LV, HV &amp; UMS charges_M'!$A$14:$A$297,0)),INDEX('Annex 4 LDNO charges_M'!$C$14:$C$118,MATCH($A58,'Annex 4 LDNO charges_M'!$A$14:$A$118,0)))</f>
        <v>0, 3, 4, 5-8</v>
      </c>
      <c r="D58" s="46"/>
      <c r="E58" s="46"/>
      <c r="F58" s="250">
        <v>0.15</v>
      </c>
    </row>
    <row r="59" spans="1:6" ht="27.75" customHeight="1" x14ac:dyDescent="0.25">
      <c r="A59" s="172" t="s">
        <v>459</v>
      </c>
      <c r="B59" s="170">
        <f>IFERROR(INDEX('Annex 1 LV, HV &amp; UMS charges_M'!$B$14:$B$32,MATCH($A59,'Annex 1 LV, HV &amp; UMS charges_M'!$A$14:$A$297,0)),INDEX('Annex 4 LDNO charges_M'!$B$14:$B$118,MATCH($A59,'Annex 4 LDNO charges_M'!$A$14:$A$118,0)))</f>
        <v>0</v>
      </c>
      <c r="C59" s="171">
        <f>IFERROR(INDEX('Annex 1 LV, HV &amp; UMS charges_M'!$C$14:$C$32,MATCH($A59,'Annex 1 LV, HV &amp; UMS charges_M'!$A$14:$A$297,0)),INDEX('Annex 4 LDNO charges_M'!$C$14:$C$118,MATCH($A59,'Annex 4 LDNO charges_M'!$A$14:$A$118,0)))</f>
        <v>0</v>
      </c>
      <c r="D59" s="46"/>
      <c r="E59" s="46"/>
      <c r="F59" s="250">
        <v>0.15</v>
      </c>
    </row>
    <row r="60" spans="1:6" ht="27.75" customHeight="1" x14ac:dyDescent="0.25">
      <c r="A60" s="172" t="s">
        <v>460</v>
      </c>
      <c r="B60" s="170">
        <f>IFERROR(INDEX('Annex 1 LV, HV &amp; UMS charges_M'!$B$14:$B$32,MATCH($A60,'Annex 1 LV, HV &amp; UMS charges_M'!$A$14:$A$297,0)),INDEX('Annex 4 LDNO charges_M'!$B$14:$B$118,MATCH($A60,'Annex 4 LDNO charges_M'!$A$14:$A$118,0)))</f>
        <v>0</v>
      </c>
      <c r="C60" s="171">
        <f>IFERROR(INDEX('Annex 1 LV, HV &amp; UMS charges_M'!$C$14:$C$32,MATCH($A60,'Annex 1 LV, HV &amp; UMS charges_M'!$A$14:$A$297,0)),INDEX('Annex 4 LDNO charges_M'!$C$14:$C$118,MATCH($A60,'Annex 4 LDNO charges_M'!$A$14:$A$118,0)))</f>
        <v>0</v>
      </c>
      <c r="D60" s="46"/>
      <c r="E60" s="46"/>
      <c r="F60" s="250">
        <v>0.15</v>
      </c>
    </row>
    <row r="61" spans="1:6" ht="27.75" customHeight="1" x14ac:dyDescent="0.25">
      <c r="A61" s="172" t="s">
        <v>461</v>
      </c>
      <c r="B61" s="170">
        <f>IFERROR(INDEX('Annex 1 LV, HV &amp; UMS charges_M'!$B$14:$B$32,MATCH($A61,'Annex 1 LV, HV &amp; UMS charges_M'!$A$14:$A$297,0)),INDEX('Annex 4 LDNO charges_M'!$B$14:$B$118,MATCH($A61,'Annex 4 LDNO charges_M'!$A$14:$A$118,0)))</f>
        <v>0</v>
      </c>
      <c r="C61" s="171">
        <f>IFERROR(INDEX('Annex 1 LV, HV &amp; UMS charges_M'!$C$14:$C$32,MATCH($A61,'Annex 1 LV, HV &amp; UMS charges_M'!$A$14:$A$297,0)),INDEX('Annex 4 LDNO charges_M'!$C$14:$C$118,MATCH($A61,'Annex 4 LDNO charges_M'!$A$14:$A$118,0)))</f>
        <v>0</v>
      </c>
      <c r="D61" s="46"/>
      <c r="E61" s="46"/>
      <c r="F61" s="250">
        <v>0.15</v>
      </c>
    </row>
    <row r="62" spans="1:6" ht="27.75" customHeight="1" x14ac:dyDescent="0.25">
      <c r="A62" s="172" t="s">
        <v>462</v>
      </c>
      <c r="B62" s="170">
        <f>IFERROR(INDEX('Annex 1 LV, HV &amp; UMS charges_M'!$B$14:$B$32,MATCH($A62,'Annex 1 LV, HV &amp; UMS charges_M'!$A$14:$A$297,0)),INDEX('Annex 4 LDNO charges_M'!$B$14:$B$118,MATCH($A62,'Annex 4 LDNO charges_M'!$A$14:$A$118,0)))</f>
        <v>0</v>
      </c>
      <c r="C62" s="171">
        <f>IFERROR(INDEX('Annex 1 LV, HV &amp; UMS charges_M'!$C$14:$C$32,MATCH($A62,'Annex 1 LV, HV &amp; UMS charges_M'!$A$14:$A$297,0)),INDEX('Annex 4 LDNO charges_M'!$C$14:$C$118,MATCH($A62,'Annex 4 LDNO charges_M'!$A$14:$A$118,0)))</f>
        <v>0</v>
      </c>
      <c r="D62" s="46"/>
      <c r="E62" s="46"/>
      <c r="F62" s="250">
        <v>0.15</v>
      </c>
    </row>
    <row r="63" spans="1:6" ht="27.75" customHeight="1" x14ac:dyDescent="0.25">
      <c r="A63" s="172" t="s">
        <v>463</v>
      </c>
      <c r="B63" s="170">
        <f>IFERROR(INDEX('Annex 1 LV, HV &amp; UMS charges_M'!$B$14:$B$32,MATCH($A63,'Annex 1 LV, HV &amp; UMS charges_M'!$A$14:$A$297,0)),INDEX('Annex 4 LDNO charges_M'!$B$14:$B$118,MATCH($A63,'Annex 4 LDNO charges_M'!$A$14:$A$118,0)))</f>
        <v>0</v>
      </c>
      <c r="C63" s="171">
        <f>IFERROR(INDEX('Annex 1 LV, HV &amp; UMS charges_M'!$C$14:$C$32,MATCH($A63,'Annex 1 LV, HV &amp; UMS charges_M'!$A$14:$A$297,0)),INDEX('Annex 4 LDNO charges_M'!$C$14:$C$118,MATCH($A63,'Annex 4 LDNO charges_M'!$A$14:$A$118,0)))</f>
        <v>0</v>
      </c>
      <c r="D63" s="46"/>
      <c r="E63" s="46"/>
      <c r="F63" s="250">
        <v>0.15</v>
      </c>
    </row>
    <row r="64" spans="1:6" ht="27.75" customHeight="1" x14ac:dyDescent="0.25">
      <c r="A64" s="172" t="s">
        <v>464</v>
      </c>
      <c r="B64" s="170">
        <f>IFERROR(INDEX('Annex 1 LV, HV &amp; UMS charges_M'!$B$14:$B$32,MATCH($A64,'Annex 1 LV, HV &amp; UMS charges_M'!$A$14:$A$297,0)),INDEX('Annex 4 LDNO charges_M'!$B$14:$B$118,MATCH($A64,'Annex 4 LDNO charges_M'!$A$14:$A$118,0)))</f>
        <v>0</v>
      </c>
      <c r="C64" s="171">
        <f>IFERROR(INDEX('Annex 1 LV, HV &amp; UMS charges_M'!$C$14:$C$32,MATCH($A64,'Annex 1 LV, HV &amp; UMS charges_M'!$A$14:$A$297,0)),INDEX('Annex 4 LDNO charges_M'!$C$14:$C$118,MATCH($A64,'Annex 4 LDNO charges_M'!$A$14:$A$118,0)))</f>
        <v>0</v>
      </c>
      <c r="D64" s="46"/>
      <c r="E64" s="46"/>
      <c r="F64" s="250">
        <v>0.15</v>
      </c>
    </row>
    <row r="65" spans="1:1" ht="27.75" customHeight="1" x14ac:dyDescent="0.25">
      <c r="A65" s="2" t="s">
        <v>601</v>
      </c>
    </row>
    <row r="66" spans="1:1" ht="27.75" customHeight="1" x14ac:dyDescent="0.25">
      <c r="A66" s="2" t="s">
        <v>602</v>
      </c>
    </row>
    <row r="67" spans="1:1" ht="27.75" customHeight="1" x14ac:dyDescent="0.25">
      <c r="A67" s="2" t="s">
        <v>603</v>
      </c>
    </row>
  </sheetData>
  <mergeCells count="2">
    <mergeCell ref="B1:C1"/>
    <mergeCell ref="A2:F2"/>
  </mergeCells>
  <hyperlinks>
    <hyperlink ref="A1" location="Overview!A1" display="Back to Overview" xr:uid="{00000000-0004-0000-32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Annex 7b &amp;"Arial,Regular"- Schedule of Charges to recover Excess Supplier of Last Resort pass-through costs</oddHeader>
    <oddFooter>&amp;R&amp;P of &amp;N</oddFooter>
  </headerFooter>
  <ignoredErrors>
    <ignoredError sqref="B5:C64" unlockedFormula="1"/>
  </ignoredError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10">
    <pageSetUpPr fitToPage="1"/>
  </sheetPr>
  <dimension ref="A1:G823"/>
  <sheetViews>
    <sheetView zoomScale="70" zoomScaleNormal="70" zoomScaleSheetLayoutView="100" workbookViewId="0">
      <selection activeCell="E2" sqref="E2"/>
    </sheetView>
  </sheetViews>
  <sheetFormatPr defaultColWidth="9.1796875" defaultRowHeight="27.75" customHeight="1" x14ac:dyDescent="0.25"/>
  <cols>
    <col min="1" max="1" width="29.81640625" style="2" customWidth="1"/>
    <col min="2" max="2" width="48.54296875" style="2" customWidth="1"/>
    <col min="3" max="4" width="23.7265625" style="3" customWidth="1"/>
    <col min="5" max="5" width="15.54296875" style="2" customWidth="1"/>
    <col min="6" max="16384" width="9.1796875" style="2"/>
  </cols>
  <sheetData>
    <row r="1" spans="1:7" ht="27.75" customHeight="1" x14ac:dyDescent="0.25">
      <c r="A1" s="51" t="s">
        <v>34</v>
      </c>
      <c r="B1" s="3"/>
      <c r="C1" s="2"/>
      <c r="E1" s="10"/>
      <c r="F1" s="4"/>
      <c r="G1" s="4"/>
    </row>
    <row r="2" spans="1:7" s="11" customFormat="1" ht="39" customHeight="1" x14ac:dyDescent="0.25">
      <c r="A2" s="370" t="str">
        <f>Overview!B4&amp; " - Effective from "&amp;Overview!D4&amp;" - "&amp;Overview!E4&amp;" Nodal/Zonal charges in UKPN EPN Area (GSP Group _A)"</f>
        <v>Southern Electric Power Distribution plc - Effective from 1 April 2021 - Final Nodal/Zonal charges in UKPN EPN Area (GSP Group _A)</v>
      </c>
      <c r="B2" s="371"/>
      <c r="C2" s="371"/>
      <c r="D2" s="372"/>
    </row>
    <row r="3" spans="1:7" ht="60.75" customHeight="1" x14ac:dyDescent="0.25">
      <c r="A3" s="233" t="s">
        <v>604</v>
      </c>
      <c r="B3" s="233" t="s">
        <v>605</v>
      </c>
      <c r="C3" s="233" t="s">
        <v>606</v>
      </c>
      <c r="D3" s="233" t="s">
        <v>607</v>
      </c>
    </row>
    <row r="4" spans="1:7" ht="21.75" customHeight="1" x14ac:dyDescent="0.25">
      <c r="A4" s="234" t="s">
        <v>608</v>
      </c>
      <c r="B4" s="234" t="s">
        <v>609</v>
      </c>
      <c r="C4" s="238">
        <v>4.0204972906019893</v>
      </c>
      <c r="D4" s="238">
        <v>6.6686748219301002</v>
      </c>
    </row>
    <row r="5" spans="1:7" ht="21.75" customHeight="1" x14ac:dyDescent="0.25">
      <c r="A5" s="234" t="s">
        <v>610</v>
      </c>
      <c r="B5" s="236" t="s">
        <v>611</v>
      </c>
      <c r="C5" s="238">
        <v>-0.31411177085104103</v>
      </c>
      <c r="D5" s="238">
        <v>0.65700742163495851</v>
      </c>
    </row>
    <row r="6" spans="1:7" ht="21.75" customHeight="1" x14ac:dyDescent="0.25">
      <c r="A6" s="234" t="s">
        <v>612</v>
      </c>
      <c r="B6" s="234" t="s">
        <v>613</v>
      </c>
      <c r="C6" s="238">
        <v>-8.491966945798568E-2</v>
      </c>
      <c r="D6" s="238">
        <v>0.72227865637513233</v>
      </c>
    </row>
    <row r="7" spans="1:7" ht="21.75" customHeight="1" x14ac:dyDescent="0.25">
      <c r="A7" s="234" t="s">
        <v>614</v>
      </c>
      <c r="B7" s="234" t="s">
        <v>613</v>
      </c>
      <c r="C7" s="238">
        <v>6.4158910186639592E-2</v>
      </c>
      <c r="D7" s="238">
        <v>4.4335756769007553</v>
      </c>
    </row>
    <row r="8" spans="1:7" ht="21.75" customHeight="1" x14ac:dyDescent="0.25">
      <c r="A8" s="234" t="s">
        <v>615</v>
      </c>
      <c r="B8" s="234" t="s">
        <v>616</v>
      </c>
      <c r="C8" s="238">
        <v>0.1198288161992048</v>
      </c>
      <c r="D8" s="238">
        <v>1.5550460166364586</v>
      </c>
    </row>
    <row r="9" spans="1:7" ht="21.75" customHeight="1" x14ac:dyDescent="0.25">
      <c r="A9" s="234" t="s">
        <v>617</v>
      </c>
      <c r="B9" s="234" t="s">
        <v>618</v>
      </c>
      <c r="C9" s="238">
        <v>-6.5630070371863886E-2</v>
      </c>
      <c r="D9" s="238">
        <v>23.132760681276743</v>
      </c>
    </row>
    <row r="10" spans="1:7" ht="21.75" customHeight="1" x14ac:dyDescent="0.25">
      <c r="A10" s="234" t="s">
        <v>619</v>
      </c>
      <c r="B10" s="234" t="s">
        <v>620</v>
      </c>
      <c r="C10" s="238">
        <v>1.3897666526376797</v>
      </c>
      <c r="D10" s="238">
        <v>3.5443967975832873</v>
      </c>
    </row>
    <row r="11" spans="1:7" ht="21.75" customHeight="1" x14ac:dyDescent="0.25">
      <c r="A11" s="234" t="s">
        <v>621</v>
      </c>
      <c r="B11" s="234" t="s">
        <v>622</v>
      </c>
      <c r="C11" s="238">
        <v>3.593924559080095</v>
      </c>
      <c r="D11" s="238">
        <v>12.49800857105363</v>
      </c>
    </row>
    <row r="12" spans="1:7" ht="21.75" customHeight="1" x14ac:dyDescent="0.25">
      <c r="A12" s="234" t="s">
        <v>623</v>
      </c>
      <c r="B12" s="234" t="s">
        <v>624</v>
      </c>
      <c r="C12" s="238">
        <v>4.4599301699771088</v>
      </c>
      <c r="D12" s="238">
        <v>2.2274580269568247</v>
      </c>
    </row>
    <row r="13" spans="1:7" ht="21.75" customHeight="1" x14ac:dyDescent="0.25">
      <c r="A13" s="234" t="s">
        <v>625</v>
      </c>
      <c r="B13" s="234" t="s">
        <v>624</v>
      </c>
      <c r="C13" s="238">
        <v>0.15275973277194155</v>
      </c>
      <c r="D13" s="238">
        <v>10.883317546584296</v>
      </c>
    </row>
    <row r="14" spans="1:7" ht="21.75" customHeight="1" x14ac:dyDescent="0.25">
      <c r="A14" s="234" t="s">
        <v>626</v>
      </c>
      <c r="B14" s="234" t="s">
        <v>627</v>
      </c>
      <c r="C14" s="238">
        <v>0</v>
      </c>
      <c r="D14" s="238">
        <v>0</v>
      </c>
    </row>
    <row r="15" spans="1:7" ht="21.75" customHeight="1" x14ac:dyDescent="0.25">
      <c r="A15" s="234" t="s">
        <v>628</v>
      </c>
      <c r="B15" s="234" t="s">
        <v>627</v>
      </c>
      <c r="C15" s="238">
        <v>0.15275973277194155</v>
      </c>
      <c r="D15" s="238">
        <v>10.883317546584296</v>
      </c>
    </row>
    <row r="16" spans="1:7" ht="21.75" customHeight="1" x14ac:dyDescent="0.25">
      <c r="A16" s="234" t="s">
        <v>629</v>
      </c>
      <c r="B16" s="234" t="s">
        <v>627</v>
      </c>
      <c r="C16" s="238">
        <v>1.0385244959052999E-2</v>
      </c>
      <c r="D16" s="238">
        <v>-0.19057471162721973</v>
      </c>
    </row>
    <row r="17" spans="1:4" ht="21.75" customHeight="1" x14ac:dyDescent="0.25">
      <c r="A17" s="234" t="s">
        <v>630</v>
      </c>
      <c r="B17" s="234" t="s">
        <v>631</v>
      </c>
      <c r="C17" s="238">
        <v>8.7651590821128098E-2</v>
      </c>
      <c r="D17" s="238">
        <v>5.1468517958628928</v>
      </c>
    </row>
    <row r="18" spans="1:4" ht="21.75" customHeight="1" x14ac:dyDescent="0.25">
      <c r="A18" s="234" t="s">
        <v>632</v>
      </c>
      <c r="B18" s="234" t="s">
        <v>633</v>
      </c>
      <c r="C18" s="238">
        <v>7.9013172158612102E-2</v>
      </c>
      <c r="D18" s="238">
        <v>6.8201824069429691</v>
      </c>
    </row>
    <row r="19" spans="1:4" ht="21.75" customHeight="1" x14ac:dyDescent="0.25">
      <c r="A19" s="234" t="s">
        <v>634</v>
      </c>
      <c r="B19" s="234" t="s">
        <v>633</v>
      </c>
      <c r="C19" s="238">
        <v>0.6611965400407166</v>
      </c>
      <c r="D19" s="238">
        <v>6.4489225289614387</v>
      </c>
    </row>
    <row r="20" spans="1:4" ht="21.75" customHeight="1" x14ac:dyDescent="0.25">
      <c r="A20" s="234" t="s">
        <v>635</v>
      </c>
      <c r="B20" s="234" t="s">
        <v>636</v>
      </c>
      <c r="C20" s="238">
        <v>2.2087368754650512</v>
      </c>
      <c r="D20" s="238">
        <v>3.5533790702229555</v>
      </c>
    </row>
    <row r="21" spans="1:4" ht="21.75" customHeight="1" x14ac:dyDescent="0.25">
      <c r="A21" s="234" t="s">
        <v>637</v>
      </c>
      <c r="B21" s="234" t="s">
        <v>638</v>
      </c>
      <c r="C21" s="238">
        <v>5.6788058263291799E-3</v>
      </c>
      <c r="D21" s="238">
        <v>1.1941338306312159</v>
      </c>
    </row>
    <row r="22" spans="1:4" ht="21.75" customHeight="1" x14ac:dyDescent="0.25">
      <c r="A22" s="234" t="s">
        <v>639</v>
      </c>
      <c r="B22" s="234" t="s">
        <v>640</v>
      </c>
      <c r="C22" s="238">
        <v>5.4487878907758984E-3</v>
      </c>
      <c r="D22" s="238">
        <v>1.0254085138070204</v>
      </c>
    </row>
    <row r="23" spans="1:4" ht="21.75" customHeight="1" x14ac:dyDescent="0.25">
      <c r="A23" s="234" t="s">
        <v>641</v>
      </c>
      <c r="B23" s="234" t="s">
        <v>640</v>
      </c>
      <c r="C23" s="238">
        <v>2.3815951635471699</v>
      </c>
      <c r="D23" s="238">
        <v>1.9552861906634065</v>
      </c>
    </row>
    <row r="24" spans="1:4" ht="21.75" customHeight="1" x14ac:dyDescent="0.25">
      <c r="A24" s="234" t="s">
        <v>642</v>
      </c>
      <c r="B24" s="234" t="s">
        <v>643</v>
      </c>
      <c r="C24" s="238">
        <v>0</v>
      </c>
      <c r="D24" s="238">
        <v>0</v>
      </c>
    </row>
    <row r="25" spans="1:4" ht="21.75" customHeight="1" x14ac:dyDescent="0.25">
      <c r="A25" s="234" t="s">
        <v>644</v>
      </c>
      <c r="B25" s="234" t="s">
        <v>645</v>
      </c>
      <c r="C25" s="238">
        <v>0.88049938821271101</v>
      </c>
      <c r="D25" s="238">
        <v>4.6200884308520074</v>
      </c>
    </row>
    <row r="26" spans="1:4" ht="21.75" customHeight="1" x14ac:dyDescent="0.25">
      <c r="A26" s="234" t="s">
        <v>646</v>
      </c>
      <c r="B26" s="234" t="s">
        <v>647</v>
      </c>
      <c r="C26" s="238">
        <v>6.9041705644999812E-2</v>
      </c>
      <c r="D26" s="238">
        <v>5.6916041212896484</v>
      </c>
    </row>
    <row r="27" spans="1:4" ht="27.75" customHeight="1" x14ac:dyDescent="0.25">
      <c r="A27" s="234" t="s">
        <v>648</v>
      </c>
      <c r="B27" s="234" t="s">
        <v>647</v>
      </c>
      <c r="C27" s="238">
        <v>0</v>
      </c>
      <c r="D27" s="238">
        <v>0</v>
      </c>
    </row>
    <row r="28" spans="1:4" ht="27.75" customHeight="1" x14ac:dyDescent="0.25">
      <c r="A28" s="234" t="s">
        <v>649</v>
      </c>
      <c r="B28" s="234" t="s">
        <v>650</v>
      </c>
      <c r="C28" s="238">
        <v>6.2444767881579898E-2</v>
      </c>
      <c r="D28" s="238">
        <v>0.49288997286607822</v>
      </c>
    </row>
    <row r="29" spans="1:4" ht="27.75" customHeight="1" x14ac:dyDescent="0.25">
      <c r="A29" s="234" t="s">
        <v>651</v>
      </c>
      <c r="B29" s="234" t="s">
        <v>652</v>
      </c>
      <c r="C29" s="238">
        <v>0.65201690156769132</v>
      </c>
      <c r="D29" s="238">
        <v>15.566033146851698</v>
      </c>
    </row>
    <row r="30" spans="1:4" ht="27.75" customHeight="1" x14ac:dyDescent="0.25">
      <c r="A30" s="234" t="s">
        <v>653</v>
      </c>
      <c r="B30" s="234" t="s">
        <v>654</v>
      </c>
      <c r="C30" s="238">
        <v>-0.12674601562598498</v>
      </c>
      <c r="D30" s="238">
        <v>3.5645498072773885</v>
      </c>
    </row>
    <row r="31" spans="1:4" ht="27.75" customHeight="1" x14ac:dyDescent="0.25">
      <c r="A31" s="234" t="s">
        <v>655</v>
      </c>
      <c r="B31" s="234" t="s">
        <v>656</v>
      </c>
      <c r="C31" s="238">
        <v>1.3152415578053169</v>
      </c>
      <c r="D31" s="238">
        <v>5.2855766195616587</v>
      </c>
    </row>
    <row r="32" spans="1:4" ht="27.75" customHeight="1" x14ac:dyDescent="0.25">
      <c r="A32" s="234" t="s">
        <v>657</v>
      </c>
      <c r="B32" s="234" t="s">
        <v>658</v>
      </c>
      <c r="C32" s="238">
        <v>1.2669339769547161</v>
      </c>
      <c r="D32" s="238">
        <v>6.3878266067884137</v>
      </c>
    </row>
    <row r="33" spans="1:4" ht="27.75" customHeight="1" x14ac:dyDescent="0.25">
      <c r="A33" s="234" t="s">
        <v>659</v>
      </c>
      <c r="B33" s="234" t="s">
        <v>660</v>
      </c>
      <c r="C33" s="238">
        <v>0.2208660004066072</v>
      </c>
      <c r="D33" s="238">
        <v>-2.1836526845567552</v>
      </c>
    </row>
    <row r="34" spans="1:4" ht="27.75" customHeight="1" x14ac:dyDescent="0.25">
      <c r="A34" s="234" t="s">
        <v>661</v>
      </c>
      <c r="B34" s="234" t="s">
        <v>662</v>
      </c>
      <c r="C34" s="238">
        <v>0.99094980872008853</v>
      </c>
      <c r="D34" s="238">
        <v>-0.13806731087804502</v>
      </c>
    </row>
    <row r="35" spans="1:4" ht="27.75" customHeight="1" x14ac:dyDescent="0.25">
      <c r="A35" s="234" t="s">
        <v>663</v>
      </c>
      <c r="B35" s="234" t="s">
        <v>664</v>
      </c>
      <c r="C35" s="238">
        <v>1.1221360228346291</v>
      </c>
      <c r="D35" s="238">
        <v>2.8177359028683178</v>
      </c>
    </row>
    <row r="36" spans="1:4" ht="27.75" customHeight="1" x14ac:dyDescent="0.25">
      <c r="A36" s="234" t="s">
        <v>665</v>
      </c>
      <c r="B36" s="234" t="s">
        <v>666</v>
      </c>
      <c r="C36" s="238">
        <v>1.7385728075148461</v>
      </c>
      <c r="D36" s="238">
        <v>3.0688894294027524</v>
      </c>
    </row>
    <row r="37" spans="1:4" ht="27.75" customHeight="1" x14ac:dyDescent="0.25">
      <c r="A37" s="234" t="s">
        <v>667</v>
      </c>
      <c r="B37" s="234" t="s">
        <v>668</v>
      </c>
      <c r="C37" s="238">
        <v>1.2304638291914891</v>
      </c>
      <c r="D37" s="238">
        <v>5.017681192238336</v>
      </c>
    </row>
    <row r="38" spans="1:4" ht="27.75" customHeight="1" x14ac:dyDescent="0.25">
      <c r="A38" s="234" t="s">
        <v>669</v>
      </c>
      <c r="B38" s="234" t="s">
        <v>670</v>
      </c>
      <c r="C38" s="238">
        <v>0</v>
      </c>
      <c r="D38" s="238">
        <v>0</v>
      </c>
    </row>
    <row r="39" spans="1:4" ht="27.75" customHeight="1" x14ac:dyDescent="0.25">
      <c r="A39" s="234" t="s">
        <v>671</v>
      </c>
      <c r="B39" s="236" t="s">
        <v>672</v>
      </c>
      <c r="C39" s="238">
        <v>7.4707136682811398E-2</v>
      </c>
      <c r="D39" s="238">
        <v>2.7499972152471894</v>
      </c>
    </row>
    <row r="40" spans="1:4" ht="27.75" customHeight="1" x14ac:dyDescent="0.25">
      <c r="A40" s="234" t="s">
        <v>673</v>
      </c>
      <c r="B40" s="234" t="s">
        <v>674</v>
      </c>
      <c r="C40" s="238">
        <v>1.0078131090404052</v>
      </c>
      <c r="D40" s="238">
        <v>6.4432329589479576</v>
      </c>
    </row>
    <row r="41" spans="1:4" ht="27.75" customHeight="1" x14ac:dyDescent="0.25">
      <c r="A41" s="234" t="s">
        <v>675</v>
      </c>
      <c r="B41" s="234" t="s">
        <v>676</v>
      </c>
      <c r="C41" s="238">
        <v>0.63324769666135494</v>
      </c>
      <c r="D41" s="238">
        <v>5.4039402026149403</v>
      </c>
    </row>
    <row r="42" spans="1:4" ht="27.75" customHeight="1" x14ac:dyDescent="0.25">
      <c r="A42" s="234" t="s">
        <v>677</v>
      </c>
      <c r="B42" s="234" t="s">
        <v>678</v>
      </c>
      <c r="C42" s="238">
        <v>0.66308067796904335</v>
      </c>
      <c r="D42" s="238">
        <v>13.965687702524288</v>
      </c>
    </row>
    <row r="43" spans="1:4" ht="27.75" customHeight="1" x14ac:dyDescent="0.25">
      <c r="A43" s="234" t="s">
        <v>679</v>
      </c>
      <c r="B43" s="234" t="s">
        <v>680</v>
      </c>
      <c r="C43" s="238">
        <v>0.31540886658425704</v>
      </c>
      <c r="D43" s="238">
        <v>1.1461748450325051</v>
      </c>
    </row>
    <row r="44" spans="1:4" ht="27.75" customHeight="1" x14ac:dyDescent="0.25">
      <c r="A44" s="234" t="s">
        <v>681</v>
      </c>
      <c r="B44" s="234" t="s">
        <v>682</v>
      </c>
      <c r="C44" s="238">
        <v>-0.31851191934409939</v>
      </c>
      <c r="D44" s="238">
        <v>-5.4453764915693537E-2</v>
      </c>
    </row>
    <row r="45" spans="1:4" ht="27.75" customHeight="1" x14ac:dyDescent="0.25">
      <c r="A45" s="234" t="s">
        <v>683</v>
      </c>
      <c r="B45" s="234" t="s">
        <v>684</v>
      </c>
      <c r="C45" s="238">
        <v>-0.14562311424125884</v>
      </c>
      <c r="D45" s="238">
        <v>20.205289905065762</v>
      </c>
    </row>
    <row r="46" spans="1:4" ht="27.75" customHeight="1" x14ac:dyDescent="0.25">
      <c r="A46" s="234" t="s">
        <v>685</v>
      </c>
      <c r="B46" s="234" t="s">
        <v>686</v>
      </c>
      <c r="C46" s="238">
        <v>2.71381245740175E-2</v>
      </c>
      <c r="D46" s="238">
        <v>2.0942369167356509</v>
      </c>
    </row>
    <row r="47" spans="1:4" ht="27.75" customHeight="1" x14ac:dyDescent="0.25">
      <c r="A47" s="234" t="s">
        <v>687</v>
      </c>
      <c r="B47" s="234" t="s">
        <v>688</v>
      </c>
      <c r="C47" s="238">
        <v>0.99481855348482151</v>
      </c>
      <c r="D47" s="238">
        <v>9.7105178203307361</v>
      </c>
    </row>
    <row r="48" spans="1:4" ht="27.75" customHeight="1" x14ac:dyDescent="0.25">
      <c r="A48" s="234" t="s">
        <v>689</v>
      </c>
      <c r="B48" s="234" t="s">
        <v>690</v>
      </c>
      <c r="C48" s="238">
        <v>0.39877143121119274</v>
      </c>
      <c r="D48" s="238">
        <v>2.3198421559393534</v>
      </c>
    </row>
    <row r="49" spans="1:4" ht="27.75" customHeight="1" x14ac:dyDescent="0.25">
      <c r="A49" s="234" t="s">
        <v>691</v>
      </c>
      <c r="B49" s="234" t="s">
        <v>692</v>
      </c>
      <c r="C49" s="238">
        <v>0.49259213341278485</v>
      </c>
      <c r="D49" s="238">
        <v>2.427982017342726</v>
      </c>
    </row>
    <row r="50" spans="1:4" ht="27.75" customHeight="1" x14ac:dyDescent="0.25">
      <c r="A50" s="234" t="s">
        <v>693</v>
      </c>
      <c r="B50" s="234" t="s">
        <v>694</v>
      </c>
      <c r="C50" s="238">
        <v>1.5011181670798128</v>
      </c>
      <c r="D50" s="238">
        <v>12.277871404831961</v>
      </c>
    </row>
    <row r="51" spans="1:4" ht="27.75" customHeight="1" x14ac:dyDescent="0.25">
      <c r="A51" s="234" t="s">
        <v>695</v>
      </c>
      <c r="B51" s="234" t="s">
        <v>696</v>
      </c>
      <c r="C51" s="238">
        <v>1.7317018703617797</v>
      </c>
      <c r="D51" s="238">
        <v>13.895087212828615</v>
      </c>
    </row>
    <row r="52" spans="1:4" ht="27.75" customHeight="1" x14ac:dyDescent="0.25">
      <c r="A52" s="234" t="s">
        <v>697</v>
      </c>
      <c r="B52" s="234" t="s">
        <v>698</v>
      </c>
      <c r="C52" s="238">
        <v>1.6399695368577851</v>
      </c>
      <c r="D52" s="238">
        <v>-2.3389207328424431</v>
      </c>
    </row>
    <row r="53" spans="1:4" ht="27.75" customHeight="1" x14ac:dyDescent="0.25">
      <c r="A53" s="234" t="s">
        <v>699</v>
      </c>
      <c r="B53" s="234" t="s">
        <v>700</v>
      </c>
      <c r="C53" s="238">
        <v>2.0054846217265201</v>
      </c>
      <c r="D53" s="238">
        <v>-2.422280919867509</v>
      </c>
    </row>
    <row r="54" spans="1:4" ht="27.75" customHeight="1" x14ac:dyDescent="0.25">
      <c r="A54" s="234" t="s">
        <v>701</v>
      </c>
      <c r="B54" s="234" t="s">
        <v>700</v>
      </c>
      <c r="C54" s="238">
        <v>2.2628921171669729</v>
      </c>
      <c r="D54" s="238">
        <v>5.9472077884863728</v>
      </c>
    </row>
    <row r="55" spans="1:4" ht="27.75" customHeight="1" x14ac:dyDescent="0.25">
      <c r="A55" s="234" t="s">
        <v>702</v>
      </c>
      <c r="B55" s="234" t="s">
        <v>703</v>
      </c>
      <c r="C55" s="238">
        <v>0.18759326605226961</v>
      </c>
      <c r="D55" s="238">
        <v>2.5142272426602572</v>
      </c>
    </row>
    <row r="56" spans="1:4" ht="27.75" customHeight="1" x14ac:dyDescent="0.25">
      <c r="A56" s="234" t="s">
        <v>704</v>
      </c>
      <c r="B56" s="234" t="s">
        <v>705</v>
      </c>
      <c r="C56" s="238">
        <v>6.6558659878354201E-2</v>
      </c>
      <c r="D56" s="238">
        <v>1.1878319216618709</v>
      </c>
    </row>
    <row r="57" spans="1:4" ht="27.75" customHeight="1" x14ac:dyDescent="0.25">
      <c r="A57" s="234" t="s">
        <v>706</v>
      </c>
      <c r="B57" s="234" t="s">
        <v>707</v>
      </c>
      <c r="C57" s="238">
        <v>0.397975397811132</v>
      </c>
      <c r="D57" s="238">
        <v>4.6410452866189944</v>
      </c>
    </row>
    <row r="58" spans="1:4" ht="27.75" customHeight="1" x14ac:dyDescent="0.25">
      <c r="A58" s="234" t="s">
        <v>708</v>
      </c>
      <c r="B58" s="234" t="s">
        <v>709</v>
      </c>
      <c r="C58" s="238">
        <v>0.37847722024965974</v>
      </c>
      <c r="D58" s="238">
        <v>12.064637147775583</v>
      </c>
    </row>
    <row r="59" spans="1:4" ht="27.75" customHeight="1" x14ac:dyDescent="0.25">
      <c r="A59" s="234" t="s">
        <v>710</v>
      </c>
      <c r="B59" s="234" t="s">
        <v>711</v>
      </c>
      <c r="C59" s="238">
        <v>1.5187081743204713</v>
      </c>
      <c r="D59" s="238">
        <v>15.670783512019783</v>
      </c>
    </row>
    <row r="60" spans="1:4" ht="27.75" customHeight="1" x14ac:dyDescent="0.25">
      <c r="A60" s="234" t="s">
        <v>712</v>
      </c>
      <c r="B60" s="234" t="s">
        <v>713</v>
      </c>
      <c r="C60" s="238">
        <v>0.3888763288211638</v>
      </c>
      <c r="D60" s="238">
        <v>18.470833208319558</v>
      </c>
    </row>
    <row r="61" spans="1:4" ht="27.75" customHeight="1" x14ac:dyDescent="0.25">
      <c r="A61" s="234" t="s">
        <v>714</v>
      </c>
      <c r="B61" s="234" t="s">
        <v>715</v>
      </c>
      <c r="C61" s="238">
        <v>0.10733243363907483</v>
      </c>
      <c r="D61" s="238">
        <v>7.9163861683022017</v>
      </c>
    </row>
    <row r="62" spans="1:4" ht="27.75" customHeight="1" x14ac:dyDescent="0.25">
      <c r="A62" s="234" t="s">
        <v>716</v>
      </c>
      <c r="B62" s="234" t="s">
        <v>717</v>
      </c>
      <c r="C62" s="238">
        <v>0.31605652271471901</v>
      </c>
      <c r="D62" s="238">
        <v>2.095229161418855</v>
      </c>
    </row>
    <row r="63" spans="1:4" ht="27.75" customHeight="1" x14ac:dyDescent="0.25">
      <c r="A63" s="234" t="s">
        <v>718</v>
      </c>
      <c r="B63" s="234" t="s">
        <v>719</v>
      </c>
      <c r="C63" s="238">
        <v>0.35158464298704001</v>
      </c>
      <c r="D63" s="238">
        <v>4.6572175762042543</v>
      </c>
    </row>
    <row r="64" spans="1:4" ht="27.75" customHeight="1" x14ac:dyDescent="0.25">
      <c r="A64" s="234" t="s">
        <v>720</v>
      </c>
      <c r="B64" s="234" t="s">
        <v>721</v>
      </c>
      <c r="C64" s="238">
        <v>0</v>
      </c>
      <c r="D64" s="238">
        <v>0</v>
      </c>
    </row>
    <row r="65" spans="1:4" ht="27.75" customHeight="1" x14ac:dyDescent="0.25">
      <c r="A65" s="234" t="s">
        <v>722</v>
      </c>
      <c r="B65" s="234" t="s">
        <v>721</v>
      </c>
      <c r="C65" s="238">
        <v>3.3414108474068103</v>
      </c>
      <c r="D65" s="238">
        <v>4.8129013785146908</v>
      </c>
    </row>
    <row r="66" spans="1:4" ht="27.75" customHeight="1" x14ac:dyDescent="0.25">
      <c r="A66" s="234" t="s">
        <v>723</v>
      </c>
      <c r="B66" s="234" t="s">
        <v>724</v>
      </c>
      <c r="C66" s="238">
        <v>0.79971040425887074</v>
      </c>
      <c r="D66" s="238">
        <v>0.13240030182362883</v>
      </c>
    </row>
    <row r="67" spans="1:4" ht="27.75" customHeight="1" x14ac:dyDescent="0.25">
      <c r="A67" s="234" t="s">
        <v>725</v>
      </c>
      <c r="B67" s="234" t="s">
        <v>726</v>
      </c>
      <c r="C67" s="238">
        <v>1.0774049710723248</v>
      </c>
      <c r="D67" s="238">
        <v>1.2002040420092497</v>
      </c>
    </row>
    <row r="68" spans="1:4" ht="27.75" customHeight="1" x14ac:dyDescent="0.25">
      <c r="A68" s="234" t="s">
        <v>727</v>
      </c>
      <c r="B68" s="234" t="s">
        <v>728</v>
      </c>
      <c r="C68" s="238">
        <v>0.23654972720744111</v>
      </c>
      <c r="D68" s="238">
        <v>21.281910066738995</v>
      </c>
    </row>
    <row r="69" spans="1:4" ht="27.75" customHeight="1" x14ac:dyDescent="0.25">
      <c r="A69" s="234" t="s">
        <v>729</v>
      </c>
      <c r="B69" s="234" t="s">
        <v>730</v>
      </c>
      <c r="C69" s="238">
        <v>0.26429737972841827</v>
      </c>
      <c r="D69" s="238">
        <v>6.4029947301490635</v>
      </c>
    </row>
    <row r="70" spans="1:4" ht="27.75" customHeight="1" x14ac:dyDescent="0.25">
      <c r="A70" s="234" t="s">
        <v>731</v>
      </c>
      <c r="B70" s="234" t="s">
        <v>730</v>
      </c>
      <c r="C70" s="238">
        <v>4.7509496668861546</v>
      </c>
      <c r="D70" s="238">
        <v>1.0515237634056716</v>
      </c>
    </row>
    <row r="71" spans="1:4" ht="27.75" customHeight="1" x14ac:dyDescent="0.25">
      <c r="A71" s="234" t="s">
        <v>732</v>
      </c>
      <c r="B71" s="234" t="s">
        <v>733</v>
      </c>
      <c r="C71" s="238">
        <v>2.3133325180762228</v>
      </c>
      <c r="D71" s="238">
        <v>6.8575950753647295</v>
      </c>
    </row>
    <row r="72" spans="1:4" ht="27.75" customHeight="1" x14ac:dyDescent="0.25">
      <c r="A72" s="234" t="s">
        <v>734</v>
      </c>
      <c r="B72" s="234" t="s">
        <v>735</v>
      </c>
      <c r="C72" s="238">
        <v>1.5826698058152919</v>
      </c>
      <c r="D72" s="238">
        <v>-1.4994675477257693</v>
      </c>
    </row>
    <row r="73" spans="1:4" ht="27.75" customHeight="1" x14ac:dyDescent="0.25">
      <c r="A73" s="234" t="s">
        <v>736</v>
      </c>
      <c r="B73" s="234" t="s">
        <v>737</v>
      </c>
      <c r="C73" s="238">
        <v>0.88785616781540144</v>
      </c>
      <c r="D73" s="238">
        <v>1.593302238889359</v>
      </c>
    </row>
    <row r="74" spans="1:4" ht="27.75" customHeight="1" x14ac:dyDescent="0.25">
      <c r="A74" s="234" t="s">
        <v>738</v>
      </c>
      <c r="B74" s="234" t="s">
        <v>739</v>
      </c>
      <c r="C74" s="238">
        <v>2.2329058391392995</v>
      </c>
      <c r="D74" s="238">
        <v>-5.7421282977092147E-2</v>
      </c>
    </row>
    <row r="75" spans="1:4" ht="27.75" customHeight="1" x14ac:dyDescent="0.25">
      <c r="A75" s="234" t="s">
        <v>740</v>
      </c>
      <c r="B75" s="234" t="s">
        <v>741</v>
      </c>
      <c r="C75" s="238">
        <v>2.4865951204293011</v>
      </c>
      <c r="D75" s="238">
        <v>-0.43669316461147423</v>
      </c>
    </row>
    <row r="76" spans="1:4" ht="27.75" customHeight="1" x14ac:dyDescent="0.25">
      <c r="A76" s="234" t="s">
        <v>742</v>
      </c>
      <c r="B76" s="234" t="s">
        <v>741</v>
      </c>
      <c r="C76" s="238">
        <v>4.2344130435083125</v>
      </c>
      <c r="D76" s="238">
        <v>9.9943172517772432</v>
      </c>
    </row>
    <row r="77" spans="1:4" ht="27.75" customHeight="1" x14ac:dyDescent="0.25">
      <c r="A77" s="234" t="s">
        <v>743</v>
      </c>
      <c r="B77" s="234" t="s">
        <v>744</v>
      </c>
      <c r="C77" s="238">
        <v>4.2170138117498057</v>
      </c>
      <c r="D77" s="238">
        <v>0.61751900194809384</v>
      </c>
    </row>
    <row r="78" spans="1:4" ht="27.75" customHeight="1" x14ac:dyDescent="0.25">
      <c r="A78" s="234" t="s">
        <v>745</v>
      </c>
      <c r="B78" s="234" t="s">
        <v>746</v>
      </c>
      <c r="C78" s="238">
        <v>0.83547787686987407</v>
      </c>
      <c r="D78" s="238">
        <v>-0.30731005840070824</v>
      </c>
    </row>
    <row r="79" spans="1:4" ht="27.75" customHeight="1" x14ac:dyDescent="0.25">
      <c r="A79" s="234" t="s">
        <v>747</v>
      </c>
      <c r="B79" s="234" t="s">
        <v>748</v>
      </c>
      <c r="C79" s="238">
        <v>4.4808959606733603E-2</v>
      </c>
      <c r="D79" s="238">
        <v>0.7833176033362641</v>
      </c>
    </row>
    <row r="80" spans="1:4" ht="27.75" customHeight="1" x14ac:dyDescent="0.25">
      <c r="A80" s="234" t="s">
        <v>749</v>
      </c>
      <c r="B80" s="234" t="s">
        <v>750</v>
      </c>
      <c r="C80" s="238">
        <v>0</v>
      </c>
      <c r="D80" s="238">
        <v>0</v>
      </c>
    </row>
    <row r="81" spans="1:4" ht="27.75" customHeight="1" x14ac:dyDescent="0.25">
      <c r="A81" s="234" t="s">
        <v>751</v>
      </c>
      <c r="B81" s="234" t="s">
        <v>752</v>
      </c>
      <c r="C81" s="238">
        <v>0.61398416385331001</v>
      </c>
      <c r="D81" s="238">
        <v>0.76908891742724006</v>
      </c>
    </row>
    <row r="82" spans="1:4" ht="27.75" customHeight="1" x14ac:dyDescent="0.25">
      <c r="A82" s="234" t="s">
        <v>753</v>
      </c>
      <c r="B82" s="234" t="s">
        <v>754</v>
      </c>
      <c r="C82" s="238">
        <v>0</v>
      </c>
      <c r="D82" s="238">
        <v>4.7138726066610001E-3</v>
      </c>
    </row>
    <row r="83" spans="1:4" ht="27.75" customHeight="1" x14ac:dyDescent="0.25">
      <c r="A83" s="234" t="s">
        <v>755</v>
      </c>
      <c r="B83" s="234" t="s">
        <v>756</v>
      </c>
      <c r="C83" s="238">
        <v>1.5900582872928606</v>
      </c>
      <c r="D83" s="238">
        <v>-0.26998370775850145</v>
      </c>
    </row>
    <row r="84" spans="1:4" ht="27.75" customHeight="1" x14ac:dyDescent="0.25">
      <c r="A84" s="234" t="s">
        <v>757</v>
      </c>
      <c r="B84" s="234" t="s">
        <v>758</v>
      </c>
      <c r="C84" s="238">
        <v>6.9377347840510698E-3</v>
      </c>
      <c r="D84" s="238">
        <v>2.0194185790972199</v>
      </c>
    </row>
    <row r="85" spans="1:4" ht="27.75" customHeight="1" x14ac:dyDescent="0.25">
      <c r="A85" s="234" t="s">
        <v>759</v>
      </c>
      <c r="B85" s="234" t="s">
        <v>760</v>
      </c>
      <c r="C85" s="238">
        <v>-4.3541083417713037E-4</v>
      </c>
      <c r="D85" s="238">
        <v>13.948774738636903</v>
      </c>
    </row>
    <row r="86" spans="1:4" ht="27.75" customHeight="1" x14ac:dyDescent="0.25">
      <c r="A86" s="234" t="s">
        <v>761</v>
      </c>
      <c r="B86" s="234" t="s">
        <v>762</v>
      </c>
      <c r="C86" s="238">
        <v>-0.57642310394463014</v>
      </c>
      <c r="D86" s="238">
        <v>5.7658023283971058</v>
      </c>
    </row>
    <row r="87" spans="1:4" ht="27.75" customHeight="1" x14ac:dyDescent="0.25">
      <c r="A87" s="234" t="s">
        <v>763</v>
      </c>
      <c r="B87" s="234" t="s">
        <v>762</v>
      </c>
      <c r="C87" s="238">
        <v>0.56966268525810593</v>
      </c>
      <c r="D87" s="238">
        <v>0.5541024094865783</v>
      </c>
    </row>
    <row r="88" spans="1:4" ht="27.75" customHeight="1" x14ac:dyDescent="0.25">
      <c r="A88" s="234" t="s">
        <v>764</v>
      </c>
      <c r="B88" s="234" t="s">
        <v>765</v>
      </c>
      <c r="C88" s="238">
        <v>1.494804318065541</v>
      </c>
      <c r="D88" s="238">
        <v>-4.7980637422613031</v>
      </c>
    </row>
    <row r="89" spans="1:4" ht="27.75" customHeight="1" x14ac:dyDescent="0.25">
      <c r="A89" s="234" t="s">
        <v>766</v>
      </c>
      <c r="B89" s="234" t="s">
        <v>767</v>
      </c>
      <c r="C89" s="238">
        <v>1.99961871764159</v>
      </c>
      <c r="D89" s="238">
        <v>8.0925420212604333</v>
      </c>
    </row>
    <row r="90" spans="1:4" ht="27.75" customHeight="1" x14ac:dyDescent="0.25">
      <c r="A90" s="234" t="s">
        <v>768</v>
      </c>
      <c r="B90" s="234" t="s">
        <v>769</v>
      </c>
      <c r="C90" s="238">
        <v>0.23887020327958564</v>
      </c>
      <c r="D90" s="238">
        <v>-0.95631040965898395</v>
      </c>
    </row>
    <row r="91" spans="1:4" ht="27.75" customHeight="1" x14ac:dyDescent="0.25">
      <c r="A91" s="234" t="s">
        <v>770</v>
      </c>
      <c r="B91" s="234" t="s">
        <v>771</v>
      </c>
      <c r="C91" s="238">
        <v>0.2238026988744479</v>
      </c>
      <c r="D91" s="238">
        <v>-2.2172291155945691</v>
      </c>
    </row>
    <row r="92" spans="1:4" ht="27.75" customHeight="1" x14ac:dyDescent="0.25">
      <c r="A92" s="234" t="s">
        <v>772</v>
      </c>
      <c r="B92" s="234" t="s">
        <v>771</v>
      </c>
      <c r="C92" s="238">
        <v>5.24744447051681E-3</v>
      </c>
      <c r="D92" s="238">
        <v>7.3166452340558408E-3</v>
      </c>
    </row>
    <row r="93" spans="1:4" ht="27.75" customHeight="1" x14ac:dyDescent="0.25">
      <c r="A93" s="234" t="s">
        <v>773</v>
      </c>
      <c r="B93" s="234" t="s">
        <v>774</v>
      </c>
      <c r="C93" s="238">
        <v>3.8068736717142642</v>
      </c>
      <c r="D93" s="238">
        <v>11.580491877526487</v>
      </c>
    </row>
    <row r="94" spans="1:4" ht="27.75" customHeight="1" x14ac:dyDescent="0.25">
      <c r="A94" s="234" t="s">
        <v>775</v>
      </c>
      <c r="B94" s="234" t="s">
        <v>776</v>
      </c>
      <c r="C94" s="238">
        <v>3.7104744966485872</v>
      </c>
      <c r="D94" s="238">
        <v>2.8943051713608892E-2</v>
      </c>
    </row>
    <row r="95" spans="1:4" ht="27.75" customHeight="1" x14ac:dyDescent="0.25">
      <c r="A95" s="234" t="s">
        <v>777</v>
      </c>
      <c r="B95" s="234" t="s">
        <v>778</v>
      </c>
      <c r="C95" s="238">
        <v>3.6980427831825486</v>
      </c>
      <c r="D95" s="238">
        <v>2.7923755946685169E-2</v>
      </c>
    </row>
    <row r="96" spans="1:4" ht="27.75" customHeight="1" x14ac:dyDescent="0.25">
      <c r="A96" s="234" t="s">
        <v>779</v>
      </c>
      <c r="B96" s="234" t="s">
        <v>778</v>
      </c>
      <c r="C96" s="238">
        <v>0.57186903274315803</v>
      </c>
      <c r="D96" s="238">
        <v>4.5229974342425958</v>
      </c>
    </row>
    <row r="97" spans="1:4" ht="27.75" customHeight="1" x14ac:dyDescent="0.25">
      <c r="A97" s="234" t="s">
        <v>780</v>
      </c>
      <c r="B97" s="234" t="s">
        <v>781</v>
      </c>
      <c r="C97" s="238">
        <v>0.9521950180920068</v>
      </c>
      <c r="D97" s="238">
        <v>0</v>
      </c>
    </row>
    <row r="98" spans="1:4" ht="27.75" customHeight="1" x14ac:dyDescent="0.25">
      <c r="A98" s="234" t="s">
        <v>782</v>
      </c>
      <c r="B98" s="234" t="s">
        <v>783</v>
      </c>
      <c r="C98" s="238">
        <v>2.8889598889262551</v>
      </c>
      <c r="D98" s="238">
        <v>-0.20019300497577053</v>
      </c>
    </row>
    <row r="99" spans="1:4" ht="27.75" customHeight="1" x14ac:dyDescent="0.25">
      <c r="A99" s="234" t="s">
        <v>784</v>
      </c>
      <c r="B99" s="234" t="s">
        <v>785</v>
      </c>
      <c r="C99" s="238">
        <v>-0.38180012308477473</v>
      </c>
      <c r="D99" s="238">
        <v>-1.3699193553000921E-2</v>
      </c>
    </row>
    <row r="100" spans="1:4" ht="27.75" customHeight="1" x14ac:dyDescent="0.25">
      <c r="A100" s="234" t="s">
        <v>786</v>
      </c>
      <c r="B100" s="234" t="s">
        <v>787</v>
      </c>
      <c r="C100" s="238">
        <v>-0.38222707878935641</v>
      </c>
      <c r="D100" s="238">
        <v>-1.3686065121083169E-2</v>
      </c>
    </row>
    <row r="101" spans="1:4" ht="27.75" customHeight="1" x14ac:dyDescent="0.25">
      <c r="A101" s="234" t="s">
        <v>788</v>
      </c>
      <c r="B101" s="234" t="s">
        <v>787</v>
      </c>
      <c r="C101" s="238">
        <v>0</v>
      </c>
      <c r="D101" s="238">
        <v>0</v>
      </c>
    </row>
    <row r="102" spans="1:4" ht="27.75" customHeight="1" x14ac:dyDescent="0.25">
      <c r="A102" s="234" t="s">
        <v>789</v>
      </c>
      <c r="B102" s="234" t="s">
        <v>790</v>
      </c>
      <c r="C102" s="238">
        <v>8.9015448319623401E-3</v>
      </c>
      <c r="D102" s="238">
        <v>-3.1952967352591982E-2</v>
      </c>
    </row>
    <row r="103" spans="1:4" ht="27.75" customHeight="1" x14ac:dyDescent="0.25">
      <c r="A103" s="234" t="s">
        <v>791</v>
      </c>
      <c r="B103" s="234" t="s">
        <v>792</v>
      </c>
      <c r="C103" s="238">
        <v>3.5608317406320502</v>
      </c>
      <c r="D103" s="238">
        <v>0</v>
      </c>
    </row>
    <row r="104" spans="1:4" ht="27.75" customHeight="1" x14ac:dyDescent="0.25">
      <c r="A104" s="234" t="s">
        <v>793</v>
      </c>
      <c r="B104" s="234" t="s">
        <v>794</v>
      </c>
      <c r="C104" s="238">
        <v>-0.96343058249982028</v>
      </c>
      <c r="D104" s="238">
        <v>-6.2334742131679222E-2</v>
      </c>
    </row>
    <row r="105" spans="1:4" ht="27.75" customHeight="1" x14ac:dyDescent="0.25">
      <c r="A105" s="234" t="s">
        <v>795</v>
      </c>
      <c r="B105" s="234" t="s">
        <v>796</v>
      </c>
      <c r="C105" s="238">
        <v>0.4839960052235428</v>
      </c>
      <c r="D105" s="238">
        <v>-3.3977197625480127E-2</v>
      </c>
    </row>
    <row r="106" spans="1:4" ht="27.75" customHeight="1" x14ac:dyDescent="0.25">
      <c r="A106" s="234" t="s">
        <v>797</v>
      </c>
      <c r="B106" s="234" t="s">
        <v>798</v>
      </c>
      <c r="C106" s="238">
        <v>0.13930276280409121</v>
      </c>
      <c r="D106" s="238">
        <v>1.4392506358326673E-4</v>
      </c>
    </row>
    <row r="107" spans="1:4" ht="27.75" customHeight="1" x14ac:dyDescent="0.25">
      <c r="A107" s="234" t="s">
        <v>799</v>
      </c>
      <c r="B107" s="234" t="s">
        <v>800</v>
      </c>
      <c r="C107" s="238">
        <v>0.22412125828792473</v>
      </c>
      <c r="D107" s="238">
        <v>-8.8431513529744182E-2</v>
      </c>
    </row>
    <row r="108" spans="1:4" ht="27.75" customHeight="1" x14ac:dyDescent="0.25">
      <c r="A108" s="234" t="s">
        <v>801</v>
      </c>
      <c r="B108" s="234" t="s">
        <v>802</v>
      </c>
      <c r="C108" s="238">
        <v>1.906821767382793</v>
      </c>
      <c r="D108" s="238">
        <v>0</v>
      </c>
    </row>
    <row r="109" spans="1:4" ht="27.75" customHeight="1" x14ac:dyDescent="0.25">
      <c r="A109" s="234" t="s">
        <v>803</v>
      </c>
      <c r="B109" s="234" t="s">
        <v>804</v>
      </c>
      <c r="C109" s="238">
        <v>0</v>
      </c>
      <c r="D109" s="238">
        <v>1.7700203065115994E-2</v>
      </c>
    </row>
    <row r="110" spans="1:4" ht="27.75" customHeight="1" x14ac:dyDescent="0.25">
      <c r="A110" s="234" t="s">
        <v>805</v>
      </c>
      <c r="B110" s="234" t="s">
        <v>806</v>
      </c>
      <c r="C110" s="238">
        <v>0</v>
      </c>
      <c r="D110" s="238">
        <v>-4.1404792938690704E-3</v>
      </c>
    </row>
    <row r="111" spans="1:4" ht="27.75" customHeight="1" x14ac:dyDescent="0.25">
      <c r="A111" s="234" t="s">
        <v>807</v>
      </c>
      <c r="B111" s="234" t="s">
        <v>806</v>
      </c>
      <c r="C111" s="238">
        <v>1.8355010140629604</v>
      </c>
      <c r="D111" s="238">
        <v>7.9899754249414814</v>
      </c>
    </row>
    <row r="112" spans="1:4" ht="27.75" customHeight="1" x14ac:dyDescent="0.25">
      <c r="A112" s="234" t="s">
        <v>808</v>
      </c>
      <c r="B112" s="234" t="s">
        <v>809</v>
      </c>
      <c r="C112" s="238">
        <v>-1.6759593280051366</v>
      </c>
      <c r="D112" s="238">
        <v>-1.1649960740210057</v>
      </c>
    </row>
    <row r="113" spans="1:4" ht="27.75" customHeight="1" x14ac:dyDescent="0.25">
      <c r="A113" s="234" t="s">
        <v>810</v>
      </c>
      <c r="B113" s="234" t="s">
        <v>811</v>
      </c>
      <c r="C113" s="238">
        <v>-1.8190208319715453</v>
      </c>
      <c r="D113" s="238">
        <v>-0.77617907562314303</v>
      </c>
    </row>
    <row r="114" spans="1:4" ht="27.75" customHeight="1" x14ac:dyDescent="0.25">
      <c r="A114" s="234" t="s">
        <v>812</v>
      </c>
      <c r="B114" s="234" t="s">
        <v>811</v>
      </c>
      <c r="C114" s="238">
        <v>1.3505161560308063</v>
      </c>
      <c r="D114" s="238">
        <v>0</v>
      </c>
    </row>
    <row r="115" spans="1:4" ht="27.75" customHeight="1" x14ac:dyDescent="0.25">
      <c r="A115" s="234" t="s">
        <v>813</v>
      </c>
      <c r="B115" s="234" t="s">
        <v>814</v>
      </c>
      <c r="C115" s="238">
        <v>1.524545434935952</v>
      </c>
      <c r="D115" s="238">
        <v>-1.0994659334823353E-2</v>
      </c>
    </row>
    <row r="116" spans="1:4" ht="27.75" customHeight="1" x14ac:dyDescent="0.25">
      <c r="A116" s="234" t="s">
        <v>815</v>
      </c>
      <c r="B116" s="234" t="s">
        <v>814</v>
      </c>
      <c r="C116" s="238">
        <v>2.9259111617356832</v>
      </c>
      <c r="D116" s="238">
        <v>4.7128582391309237E-4</v>
      </c>
    </row>
    <row r="117" spans="1:4" ht="27.75" customHeight="1" x14ac:dyDescent="0.25">
      <c r="A117" s="234" t="s">
        <v>816</v>
      </c>
      <c r="B117" s="234" t="s">
        <v>817</v>
      </c>
      <c r="C117" s="238">
        <v>2.9303186213885568</v>
      </c>
      <c r="D117" s="238">
        <v>3.3249839114946056E-4</v>
      </c>
    </row>
    <row r="118" spans="1:4" ht="27.75" customHeight="1" x14ac:dyDescent="0.25">
      <c r="A118" s="234" t="s">
        <v>818</v>
      </c>
      <c r="B118" s="234" t="s">
        <v>817</v>
      </c>
      <c r="C118" s="238">
        <v>1.2948912678677149</v>
      </c>
      <c r="D118" s="238">
        <v>4.6720061080220976E-3</v>
      </c>
    </row>
    <row r="119" spans="1:4" ht="27.75" customHeight="1" x14ac:dyDescent="0.25">
      <c r="A119" s="234" t="s">
        <v>819</v>
      </c>
      <c r="B119" s="234" t="s">
        <v>820</v>
      </c>
      <c r="C119" s="238">
        <v>1.2813949689160495</v>
      </c>
      <c r="D119" s="238">
        <v>4.5613734611715806E-3</v>
      </c>
    </row>
    <row r="120" spans="1:4" ht="27.75" customHeight="1" x14ac:dyDescent="0.25">
      <c r="A120" s="234" t="s">
        <v>821</v>
      </c>
      <c r="B120" s="234" t="s">
        <v>820</v>
      </c>
      <c r="C120" s="238">
        <v>4.1366012907817034</v>
      </c>
      <c r="D120" s="238">
        <v>-1.8251335894664322E-2</v>
      </c>
    </row>
    <row r="121" spans="1:4" ht="27.75" customHeight="1" x14ac:dyDescent="0.25">
      <c r="A121" s="234" t="s">
        <v>822</v>
      </c>
      <c r="B121" s="234" t="s">
        <v>823</v>
      </c>
      <c r="C121" s="238">
        <v>1.4959683635763081</v>
      </c>
      <c r="D121" s="238">
        <v>3.2567769992881024E-2</v>
      </c>
    </row>
    <row r="122" spans="1:4" ht="27.75" customHeight="1" x14ac:dyDescent="0.25">
      <c r="A122" s="234" t="s">
        <v>824</v>
      </c>
      <c r="B122" s="234" t="s">
        <v>825</v>
      </c>
      <c r="C122" s="238">
        <v>1.1137789219865484</v>
      </c>
      <c r="D122" s="238">
        <v>-1.6094457958610864E-2</v>
      </c>
    </row>
    <row r="123" spans="1:4" ht="27.75" customHeight="1" x14ac:dyDescent="0.25">
      <c r="A123" s="234" t="s">
        <v>826</v>
      </c>
      <c r="B123" s="234" t="s">
        <v>827</v>
      </c>
      <c r="C123" s="238">
        <v>1.2502228377263047</v>
      </c>
      <c r="D123" s="238">
        <v>-7.2544211937413117E-3</v>
      </c>
    </row>
    <row r="124" spans="1:4" ht="27.75" customHeight="1" x14ac:dyDescent="0.25">
      <c r="A124" s="234" t="s">
        <v>828</v>
      </c>
      <c r="B124" s="234" t="s">
        <v>827</v>
      </c>
      <c r="C124" s="238">
        <v>0</v>
      </c>
      <c r="D124" s="238">
        <v>0</v>
      </c>
    </row>
    <row r="125" spans="1:4" ht="27.75" customHeight="1" x14ac:dyDescent="0.25">
      <c r="A125" s="234" t="s">
        <v>829</v>
      </c>
      <c r="B125" s="234" t="s">
        <v>830</v>
      </c>
      <c r="C125" s="238">
        <v>0</v>
      </c>
      <c r="D125" s="238">
        <v>0</v>
      </c>
    </row>
    <row r="126" spans="1:4" ht="27.75" customHeight="1" x14ac:dyDescent="0.25">
      <c r="A126" s="234" t="s">
        <v>831</v>
      </c>
      <c r="B126" s="234" t="s">
        <v>830</v>
      </c>
      <c r="C126" s="238">
        <v>5.5408212186524905E-2</v>
      </c>
      <c r="D126" s="238">
        <v>0.70801101478000039</v>
      </c>
    </row>
    <row r="127" spans="1:4" ht="27.75" customHeight="1" x14ac:dyDescent="0.25">
      <c r="A127" s="234" t="s">
        <v>832</v>
      </c>
      <c r="B127" s="234" t="s">
        <v>833</v>
      </c>
      <c r="C127" s="238">
        <v>-3.4089041013109371</v>
      </c>
      <c r="D127" s="238">
        <v>-1.5313635303918423</v>
      </c>
    </row>
    <row r="128" spans="1:4" ht="27.75" customHeight="1" x14ac:dyDescent="0.25">
      <c r="A128" s="234" t="s">
        <v>834</v>
      </c>
      <c r="B128" s="234" t="s">
        <v>835</v>
      </c>
      <c r="C128" s="238">
        <v>2.4390888852895016</v>
      </c>
      <c r="D128" s="238">
        <v>2.3155286637735322</v>
      </c>
    </row>
    <row r="129" spans="1:4" ht="27.75" customHeight="1" x14ac:dyDescent="0.25">
      <c r="A129" s="234" t="s">
        <v>836</v>
      </c>
      <c r="B129" s="234" t="s">
        <v>837</v>
      </c>
      <c r="C129" s="238">
        <v>0.54780414625698803</v>
      </c>
      <c r="D129" s="238">
        <v>0</v>
      </c>
    </row>
    <row r="130" spans="1:4" ht="27.75" customHeight="1" x14ac:dyDescent="0.25">
      <c r="A130" s="234" t="s">
        <v>838</v>
      </c>
      <c r="B130" s="234" t="s">
        <v>839</v>
      </c>
      <c r="C130" s="238">
        <v>0.1884872664591887</v>
      </c>
      <c r="D130" s="238">
        <v>-0.2250189404114982</v>
      </c>
    </row>
    <row r="131" spans="1:4" ht="27.75" customHeight="1" x14ac:dyDescent="0.25">
      <c r="A131" s="234" t="s">
        <v>840</v>
      </c>
      <c r="B131" s="234" t="s">
        <v>841</v>
      </c>
      <c r="C131" s="238">
        <v>5.1857740146924414</v>
      </c>
      <c r="D131" s="238">
        <v>17.310065895396203</v>
      </c>
    </row>
    <row r="132" spans="1:4" ht="27.75" customHeight="1" x14ac:dyDescent="0.25">
      <c r="A132" s="234" t="s">
        <v>842</v>
      </c>
      <c r="B132" s="234" t="s">
        <v>843</v>
      </c>
      <c r="C132" s="238">
        <v>6.02272789027892E-2</v>
      </c>
      <c r="D132" s="238">
        <v>0.38392382071168285</v>
      </c>
    </row>
    <row r="133" spans="1:4" ht="27.75" customHeight="1" x14ac:dyDescent="0.25">
      <c r="A133" s="234" t="s">
        <v>844</v>
      </c>
      <c r="B133" s="234" t="s">
        <v>845</v>
      </c>
      <c r="C133" s="238">
        <v>0.63514391071132215</v>
      </c>
      <c r="D133" s="238">
        <v>3.1951377500284344</v>
      </c>
    </row>
    <row r="134" spans="1:4" ht="27.75" customHeight="1" x14ac:dyDescent="0.25">
      <c r="A134" s="234" t="s">
        <v>846</v>
      </c>
      <c r="B134" s="234" t="s">
        <v>847</v>
      </c>
      <c r="C134" s="238">
        <v>-6.7942941687925001E-3</v>
      </c>
      <c r="D134" s="238">
        <v>7.5428163835810231</v>
      </c>
    </row>
    <row r="135" spans="1:4" ht="27.75" customHeight="1" x14ac:dyDescent="0.25">
      <c r="A135" s="234" t="s">
        <v>848</v>
      </c>
      <c r="B135" s="234" t="s">
        <v>849</v>
      </c>
      <c r="C135" s="238">
        <v>1.925874199033583</v>
      </c>
      <c r="D135" s="238">
        <v>16.270805434336072</v>
      </c>
    </row>
    <row r="136" spans="1:4" ht="27.75" customHeight="1" x14ac:dyDescent="0.25">
      <c r="A136" s="234" t="s">
        <v>850</v>
      </c>
      <c r="B136" s="234" t="s">
        <v>851</v>
      </c>
      <c r="C136" s="238">
        <v>0.79971040425887074</v>
      </c>
      <c r="D136" s="238">
        <v>0.13240001453092409</v>
      </c>
    </row>
    <row r="137" spans="1:4" ht="27.75" customHeight="1" x14ac:dyDescent="0.25">
      <c r="A137" s="234" t="s">
        <v>852</v>
      </c>
      <c r="B137" s="234" t="s">
        <v>853</v>
      </c>
      <c r="C137" s="238">
        <v>0.75480140953155606</v>
      </c>
      <c r="D137" s="238">
        <v>2.9339065023108679</v>
      </c>
    </row>
    <row r="138" spans="1:4" ht="27.75" customHeight="1" x14ac:dyDescent="0.25">
      <c r="A138" s="234" t="s">
        <v>854</v>
      </c>
      <c r="B138" s="234" t="s">
        <v>855</v>
      </c>
      <c r="C138" s="238">
        <v>0</v>
      </c>
      <c r="D138" s="238">
        <v>0</v>
      </c>
    </row>
    <row r="139" spans="1:4" ht="27.75" customHeight="1" x14ac:dyDescent="0.25">
      <c r="A139" s="234" t="s">
        <v>856</v>
      </c>
      <c r="B139" s="234" t="s">
        <v>857</v>
      </c>
      <c r="C139" s="238">
        <v>0.30406199147124191</v>
      </c>
      <c r="D139" s="238">
        <v>13.854622314795524</v>
      </c>
    </row>
    <row r="140" spans="1:4" ht="27.75" customHeight="1" x14ac:dyDescent="0.25">
      <c r="A140" s="234" t="s">
        <v>858</v>
      </c>
      <c r="B140" s="234" t="s">
        <v>859</v>
      </c>
      <c r="C140" s="238">
        <v>3.1220296568313328</v>
      </c>
      <c r="D140" s="238">
        <v>0.11101675430797453</v>
      </c>
    </row>
    <row r="141" spans="1:4" ht="27.75" customHeight="1" x14ac:dyDescent="0.25">
      <c r="A141" s="234" t="s">
        <v>860</v>
      </c>
      <c r="B141" s="234" t="s">
        <v>861</v>
      </c>
      <c r="C141" s="238">
        <v>0.48625502920319602</v>
      </c>
      <c r="D141" s="238">
        <v>5.2731477703818124</v>
      </c>
    </row>
    <row r="142" spans="1:4" ht="27.75" customHeight="1" x14ac:dyDescent="0.25">
      <c r="A142" s="234" t="s">
        <v>862</v>
      </c>
      <c r="B142" s="234" t="s">
        <v>863</v>
      </c>
      <c r="C142" s="238">
        <v>0.70002841886035339</v>
      </c>
      <c r="D142" s="238">
        <v>3.397009373816684</v>
      </c>
    </row>
    <row r="143" spans="1:4" ht="27.75" customHeight="1" x14ac:dyDescent="0.25">
      <c r="A143" s="234" t="s">
        <v>864</v>
      </c>
      <c r="B143" s="234" t="s">
        <v>865</v>
      </c>
      <c r="C143" s="238">
        <v>1.0685344727725701</v>
      </c>
      <c r="D143" s="238">
        <v>1.1772930162575204</v>
      </c>
    </row>
    <row r="144" spans="1:4" ht="27.75" customHeight="1" x14ac:dyDescent="0.25">
      <c r="A144" s="234" t="s">
        <v>866</v>
      </c>
      <c r="B144" s="234" t="s">
        <v>867</v>
      </c>
      <c r="C144" s="238">
        <v>1.917813109597196</v>
      </c>
      <c r="D144" s="238">
        <v>10.326985074494621</v>
      </c>
    </row>
    <row r="145" spans="1:4" ht="27.75" customHeight="1" x14ac:dyDescent="0.25">
      <c r="A145" s="234" t="s">
        <v>868</v>
      </c>
      <c r="B145" s="234" t="s">
        <v>869</v>
      </c>
      <c r="C145" s="238">
        <v>0.23112919551764002</v>
      </c>
      <c r="D145" s="238">
        <v>0.51709742171365458</v>
      </c>
    </row>
    <row r="146" spans="1:4" ht="27.75" customHeight="1" x14ac:dyDescent="0.25">
      <c r="A146" s="234" t="s">
        <v>870</v>
      </c>
      <c r="B146" s="234" t="s">
        <v>871</v>
      </c>
      <c r="C146" s="238">
        <v>0</v>
      </c>
      <c r="D146" s="238">
        <v>0</v>
      </c>
    </row>
    <row r="147" spans="1:4" ht="27.75" customHeight="1" x14ac:dyDescent="0.25">
      <c r="A147" s="234" t="s">
        <v>872</v>
      </c>
      <c r="B147" s="234" t="s">
        <v>871</v>
      </c>
      <c r="C147" s="238">
        <v>0.23438793283630899</v>
      </c>
      <c r="D147" s="238">
        <v>7.0256526265727217</v>
      </c>
    </row>
    <row r="148" spans="1:4" ht="27.75" customHeight="1" x14ac:dyDescent="0.25">
      <c r="A148" s="234" t="s">
        <v>873</v>
      </c>
      <c r="B148" s="234" t="s">
        <v>874</v>
      </c>
      <c r="C148" s="238">
        <v>0.18659800661473747</v>
      </c>
      <c r="D148" s="238">
        <v>-0.6586874246439105</v>
      </c>
    </row>
    <row r="149" spans="1:4" ht="27.75" customHeight="1" x14ac:dyDescent="0.25">
      <c r="A149" s="234" t="s">
        <v>875</v>
      </c>
      <c r="B149" s="234" t="s">
        <v>876</v>
      </c>
      <c r="C149" s="238">
        <v>0.95436149100262901</v>
      </c>
      <c r="D149" s="238">
        <v>20.920210420530427</v>
      </c>
    </row>
    <row r="150" spans="1:4" ht="27.75" customHeight="1" x14ac:dyDescent="0.25">
      <c r="A150" s="234" t="s">
        <v>877</v>
      </c>
      <c r="B150" s="234" t="s">
        <v>878</v>
      </c>
      <c r="C150" s="238">
        <v>3.4135888478526448</v>
      </c>
      <c r="D150" s="238">
        <v>0.22576070584736074</v>
      </c>
    </row>
    <row r="151" spans="1:4" ht="27.75" customHeight="1" x14ac:dyDescent="0.25">
      <c r="A151" s="234" t="s">
        <v>879</v>
      </c>
      <c r="B151" s="234" t="s">
        <v>880</v>
      </c>
      <c r="C151" s="238">
        <v>1.392865849519306</v>
      </c>
      <c r="D151" s="238">
        <v>1.195844356039331</v>
      </c>
    </row>
    <row r="152" spans="1:4" ht="27.75" customHeight="1" x14ac:dyDescent="0.25">
      <c r="A152" s="234" t="s">
        <v>881</v>
      </c>
      <c r="B152" s="234" t="s">
        <v>882</v>
      </c>
      <c r="C152" s="238">
        <v>0.1709640297931409</v>
      </c>
      <c r="D152" s="238">
        <v>3.3057851100931366</v>
      </c>
    </row>
    <row r="153" spans="1:4" ht="27.75" customHeight="1" x14ac:dyDescent="0.25">
      <c r="A153" s="234" t="s">
        <v>883</v>
      </c>
      <c r="B153" s="234" t="s">
        <v>884</v>
      </c>
      <c r="C153" s="238">
        <v>0</v>
      </c>
      <c r="D153" s="238">
        <v>0.15371477705807066</v>
      </c>
    </row>
    <row r="154" spans="1:4" ht="27.75" customHeight="1" x14ac:dyDescent="0.25">
      <c r="A154" s="234" t="s">
        <v>885</v>
      </c>
      <c r="B154" s="234" t="s">
        <v>886</v>
      </c>
      <c r="C154" s="238">
        <v>0</v>
      </c>
      <c r="D154" s="238">
        <v>0</v>
      </c>
    </row>
    <row r="155" spans="1:4" ht="27.75" customHeight="1" x14ac:dyDescent="0.25">
      <c r="A155" s="234" t="s">
        <v>887</v>
      </c>
      <c r="B155" s="234" t="s">
        <v>888</v>
      </c>
      <c r="C155" s="238">
        <v>0.23712946389264278</v>
      </c>
      <c r="D155" s="238">
        <v>7.8738547317875902</v>
      </c>
    </row>
    <row r="156" spans="1:4" ht="27.75" customHeight="1" x14ac:dyDescent="0.25">
      <c r="A156" s="234" t="s">
        <v>889</v>
      </c>
      <c r="B156" s="234" t="s">
        <v>890</v>
      </c>
      <c r="C156" s="238">
        <v>3.0075602281532889</v>
      </c>
      <c r="D156" s="238">
        <v>2.6633725473792556</v>
      </c>
    </row>
    <row r="157" spans="1:4" ht="27.75" customHeight="1" x14ac:dyDescent="0.25">
      <c r="A157" s="234" t="s">
        <v>891</v>
      </c>
      <c r="B157" s="234" t="s">
        <v>892</v>
      </c>
      <c r="C157" s="238">
        <v>0.42082490963943497</v>
      </c>
      <c r="D157" s="238">
        <v>6.0869605848863095</v>
      </c>
    </row>
    <row r="158" spans="1:4" ht="27.75" customHeight="1" x14ac:dyDescent="0.25">
      <c r="A158" s="234" t="s">
        <v>893</v>
      </c>
      <c r="B158" s="234" t="s">
        <v>894</v>
      </c>
      <c r="C158" s="238">
        <v>0.54652447934392057</v>
      </c>
      <c r="D158" s="238">
        <v>3.228282076773537</v>
      </c>
    </row>
    <row r="159" spans="1:4" ht="27.75" customHeight="1" x14ac:dyDescent="0.25">
      <c r="A159" s="234" t="s">
        <v>895</v>
      </c>
      <c r="B159" s="234" t="s">
        <v>896</v>
      </c>
      <c r="C159" s="238">
        <v>2.2727177481977283</v>
      </c>
      <c r="D159" s="238">
        <v>3.2438715027722016</v>
      </c>
    </row>
    <row r="160" spans="1:4" ht="27.75" customHeight="1" x14ac:dyDescent="0.25">
      <c r="A160" s="234" t="s">
        <v>897</v>
      </c>
      <c r="B160" s="234" t="s">
        <v>898</v>
      </c>
      <c r="C160" s="238">
        <v>5.7181188640068957E-2</v>
      </c>
      <c r="D160" s="238">
        <v>0.14369248399946552</v>
      </c>
    </row>
    <row r="161" spans="1:4" ht="27.75" customHeight="1" x14ac:dyDescent="0.25">
      <c r="A161" s="234" t="s">
        <v>899</v>
      </c>
      <c r="B161" s="234" t="s">
        <v>900</v>
      </c>
      <c r="C161" s="238">
        <v>-0.49135874810224633</v>
      </c>
      <c r="D161" s="238">
        <v>0.32574364658374982</v>
      </c>
    </row>
    <row r="162" spans="1:4" ht="27.75" customHeight="1" x14ac:dyDescent="0.25">
      <c r="A162" s="234" t="s">
        <v>901</v>
      </c>
      <c r="B162" s="234" t="s">
        <v>902</v>
      </c>
      <c r="C162" s="238">
        <v>1.0181142627286854</v>
      </c>
      <c r="D162" s="238">
        <v>7.43625650597542</v>
      </c>
    </row>
    <row r="163" spans="1:4" ht="27.75" customHeight="1" x14ac:dyDescent="0.25">
      <c r="A163" s="234" t="s">
        <v>903</v>
      </c>
      <c r="B163" s="234" t="s">
        <v>904</v>
      </c>
      <c r="C163" s="238">
        <v>1.651897880404225</v>
      </c>
      <c r="D163" s="238">
        <v>6.1355025682338198</v>
      </c>
    </row>
    <row r="164" spans="1:4" ht="27.75" customHeight="1" x14ac:dyDescent="0.25">
      <c r="A164" s="234" t="s">
        <v>905</v>
      </c>
      <c r="B164" s="234" t="s">
        <v>906</v>
      </c>
      <c r="C164" s="238">
        <v>2.4543525715925569</v>
      </c>
      <c r="D164" s="238">
        <v>20.197343673760038</v>
      </c>
    </row>
    <row r="165" spans="1:4" ht="27.75" customHeight="1" x14ac:dyDescent="0.25">
      <c r="A165" s="234" t="s">
        <v>907</v>
      </c>
      <c r="B165" s="234" t="s">
        <v>908</v>
      </c>
      <c r="C165" s="238">
        <v>3.0479242279634597</v>
      </c>
      <c r="D165" s="238">
        <v>20.027137839245782</v>
      </c>
    </row>
    <row r="166" spans="1:4" ht="27.75" customHeight="1" x14ac:dyDescent="0.25">
      <c r="A166" s="234" t="s">
        <v>909</v>
      </c>
      <c r="B166" s="234" t="s">
        <v>910</v>
      </c>
      <c r="C166" s="238">
        <v>0.51428986958251599</v>
      </c>
      <c r="D166" s="238">
        <v>-0.84108603786452085</v>
      </c>
    </row>
    <row r="167" spans="1:4" ht="27.75" customHeight="1" x14ac:dyDescent="0.25">
      <c r="A167" s="234" t="s">
        <v>911</v>
      </c>
      <c r="B167" s="234" t="s">
        <v>912</v>
      </c>
      <c r="C167" s="238">
        <v>0.70958885899364199</v>
      </c>
      <c r="D167" s="238">
        <v>3.0242284593766611</v>
      </c>
    </row>
    <row r="168" spans="1:4" ht="27.75" customHeight="1" x14ac:dyDescent="0.25">
      <c r="A168" s="234" t="s">
        <v>913</v>
      </c>
      <c r="B168" s="234" t="s">
        <v>914</v>
      </c>
      <c r="C168" s="238">
        <v>2.1493238541580499</v>
      </c>
      <c r="D168" s="238">
        <v>5.7176836070747408</v>
      </c>
    </row>
    <row r="169" spans="1:4" ht="27.75" customHeight="1" x14ac:dyDescent="0.25">
      <c r="A169" s="234" t="s">
        <v>915</v>
      </c>
      <c r="B169" s="234" t="s">
        <v>914</v>
      </c>
      <c r="C169" s="238">
        <v>5.7677025876154602</v>
      </c>
      <c r="D169" s="238">
        <v>17.043644787799249</v>
      </c>
    </row>
    <row r="170" spans="1:4" ht="27.75" customHeight="1" x14ac:dyDescent="0.25">
      <c r="A170" s="234" t="s">
        <v>916</v>
      </c>
      <c r="B170" s="234" t="s">
        <v>917</v>
      </c>
      <c r="C170" s="238">
        <v>4.5700323803422744</v>
      </c>
      <c r="D170" s="238">
        <v>3.4387908494026753</v>
      </c>
    </row>
    <row r="171" spans="1:4" ht="27.75" customHeight="1" x14ac:dyDescent="0.25">
      <c r="A171" s="234" t="s">
        <v>918</v>
      </c>
      <c r="B171" s="234" t="s">
        <v>919</v>
      </c>
      <c r="C171" s="238">
        <v>0.600598048199535</v>
      </c>
      <c r="D171" s="238">
        <v>0.43375356805905629</v>
      </c>
    </row>
    <row r="172" spans="1:4" ht="27.75" customHeight="1" x14ac:dyDescent="0.25">
      <c r="A172" s="234" t="s">
        <v>920</v>
      </c>
      <c r="B172" s="234" t="s">
        <v>921</v>
      </c>
      <c r="C172" s="238">
        <v>0.67858302625969336</v>
      </c>
      <c r="D172" s="238">
        <v>27.089526246808582</v>
      </c>
    </row>
    <row r="173" spans="1:4" ht="27.75" customHeight="1" x14ac:dyDescent="0.25">
      <c r="A173" s="234" t="s">
        <v>922</v>
      </c>
      <c r="B173" s="234" t="s">
        <v>923</v>
      </c>
      <c r="C173" s="238">
        <v>0.24801693976883732</v>
      </c>
      <c r="D173" s="238">
        <v>5.4489162233270401</v>
      </c>
    </row>
    <row r="174" spans="1:4" ht="27.75" customHeight="1" x14ac:dyDescent="0.25">
      <c r="A174" s="234" t="s">
        <v>924</v>
      </c>
      <c r="B174" s="234" t="s">
        <v>925</v>
      </c>
      <c r="C174" s="238">
        <v>4.6569555720279787</v>
      </c>
      <c r="D174" s="238">
        <v>8.6124169599252518</v>
      </c>
    </row>
    <row r="175" spans="1:4" ht="27.75" customHeight="1" x14ac:dyDescent="0.25">
      <c r="A175" s="234" t="s">
        <v>926</v>
      </c>
      <c r="B175" s="234" t="s">
        <v>927</v>
      </c>
      <c r="C175" s="238">
        <v>0.55288421160137624</v>
      </c>
      <c r="D175" s="238">
        <v>1.4970288372758183</v>
      </c>
    </row>
    <row r="176" spans="1:4" ht="27.75" customHeight="1" x14ac:dyDescent="0.25">
      <c r="A176" s="234" t="s">
        <v>928</v>
      </c>
      <c r="B176" s="234" t="s">
        <v>929</v>
      </c>
      <c r="C176" s="238">
        <v>1.1545091119875284</v>
      </c>
      <c r="D176" s="238">
        <v>0.24115652344187199</v>
      </c>
    </row>
    <row r="177" spans="1:4" ht="27.75" customHeight="1" x14ac:dyDescent="0.25">
      <c r="A177" s="234" t="s">
        <v>930</v>
      </c>
      <c r="B177" s="234" t="s">
        <v>931</v>
      </c>
      <c r="C177" s="238">
        <v>3.1922982669807398</v>
      </c>
      <c r="D177" s="238">
        <v>4.1860680456058974</v>
      </c>
    </row>
    <row r="178" spans="1:4" ht="27.75" customHeight="1" x14ac:dyDescent="0.25">
      <c r="A178" s="234" t="s">
        <v>932</v>
      </c>
      <c r="B178" s="234" t="s">
        <v>933</v>
      </c>
      <c r="C178" s="238">
        <v>0</v>
      </c>
      <c r="D178" s="238">
        <v>0</v>
      </c>
    </row>
    <row r="179" spans="1:4" ht="27.75" customHeight="1" x14ac:dyDescent="0.25">
      <c r="A179" s="234" t="s">
        <v>934</v>
      </c>
      <c r="B179" s="234" t="s">
        <v>935</v>
      </c>
      <c r="C179" s="238">
        <v>0.50940827581980797</v>
      </c>
      <c r="D179" s="238">
        <v>0.83524906813780131</v>
      </c>
    </row>
    <row r="180" spans="1:4" ht="27.75" customHeight="1" x14ac:dyDescent="0.25">
      <c r="A180" s="234" t="s">
        <v>936</v>
      </c>
      <c r="B180" s="234" t="s">
        <v>937</v>
      </c>
      <c r="C180" s="238">
        <v>0.2872503489739624</v>
      </c>
      <c r="D180" s="238">
        <v>10.658013812109765</v>
      </c>
    </row>
    <row r="181" spans="1:4" ht="27.75" customHeight="1" x14ac:dyDescent="0.25">
      <c r="A181" s="234" t="s">
        <v>938</v>
      </c>
      <c r="B181" s="234" t="s">
        <v>939</v>
      </c>
      <c r="C181" s="238">
        <v>-1.0792759261990645</v>
      </c>
      <c r="D181" s="238">
        <v>-6.769439275132072E-2</v>
      </c>
    </row>
    <row r="182" spans="1:4" ht="27.75" customHeight="1" x14ac:dyDescent="0.25">
      <c r="A182" s="234" t="s">
        <v>940</v>
      </c>
      <c r="B182" s="234" t="s">
        <v>941</v>
      </c>
      <c r="C182" s="238">
        <v>0</v>
      </c>
      <c r="D182" s="238">
        <v>0</v>
      </c>
    </row>
    <row r="183" spans="1:4" ht="27.75" customHeight="1" x14ac:dyDescent="0.25">
      <c r="A183" s="234" t="s">
        <v>942</v>
      </c>
      <c r="B183" s="234" t="s">
        <v>943</v>
      </c>
      <c r="C183" s="238">
        <v>1.3610753092280026</v>
      </c>
      <c r="D183" s="238">
        <v>-1.0410471357385103</v>
      </c>
    </row>
    <row r="184" spans="1:4" ht="27.75" customHeight="1" x14ac:dyDescent="0.25">
      <c r="A184" s="234" t="s">
        <v>944</v>
      </c>
      <c r="B184" s="234" t="s">
        <v>945</v>
      </c>
      <c r="C184" s="238">
        <v>1.7836987678288385</v>
      </c>
      <c r="D184" s="238">
        <v>-0.62260975202136581</v>
      </c>
    </row>
    <row r="185" spans="1:4" ht="27.75" customHeight="1" x14ac:dyDescent="0.25">
      <c r="A185" s="234" t="s">
        <v>946</v>
      </c>
      <c r="B185" s="234" t="s">
        <v>947</v>
      </c>
      <c r="C185" s="238">
        <v>1.312883013214134</v>
      </c>
      <c r="D185" s="238">
        <v>8.8057452467387023</v>
      </c>
    </row>
    <row r="186" spans="1:4" ht="27.75" customHeight="1" x14ac:dyDescent="0.25">
      <c r="A186" s="234" t="s">
        <v>948</v>
      </c>
      <c r="B186" s="234" t="s">
        <v>949</v>
      </c>
      <c r="C186" s="238">
        <v>3.7421605186656048E-3</v>
      </c>
      <c r="D186" s="238">
        <v>3.2610708924724277</v>
      </c>
    </row>
    <row r="187" spans="1:4" ht="27.75" customHeight="1" x14ac:dyDescent="0.25">
      <c r="A187" s="234" t="s">
        <v>950</v>
      </c>
      <c r="B187" s="234" t="s">
        <v>951</v>
      </c>
      <c r="C187" s="238">
        <v>1.0893656368634934</v>
      </c>
      <c r="D187" s="238">
        <v>9.2068171526748692</v>
      </c>
    </row>
    <row r="188" spans="1:4" ht="27.75" customHeight="1" x14ac:dyDescent="0.25">
      <c r="A188" s="234" t="s">
        <v>952</v>
      </c>
      <c r="B188" s="234" t="s">
        <v>953</v>
      </c>
      <c r="C188" s="238">
        <v>0.70830819935725731</v>
      </c>
      <c r="D188" s="238">
        <v>-0.1026443019215022</v>
      </c>
    </row>
    <row r="189" spans="1:4" ht="27.75" customHeight="1" x14ac:dyDescent="0.25">
      <c r="A189" s="234" t="s">
        <v>954</v>
      </c>
      <c r="B189" s="234" t="s">
        <v>955</v>
      </c>
      <c r="C189" s="238">
        <v>8.3536542488574006E-2</v>
      </c>
      <c r="D189" s="238">
        <v>2.1765054572795868</v>
      </c>
    </row>
    <row r="190" spans="1:4" ht="27.75" customHeight="1" x14ac:dyDescent="0.25">
      <c r="A190" s="234" t="s">
        <v>956</v>
      </c>
      <c r="B190" s="234" t="s">
        <v>955</v>
      </c>
      <c r="C190" s="238">
        <v>2.7067078467171926</v>
      </c>
      <c r="D190" s="238">
        <v>8.241044948845877E-2</v>
      </c>
    </row>
    <row r="191" spans="1:4" ht="27.75" customHeight="1" x14ac:dyDescent="0.25">
      <c r="A191" s="234" t="s">
        <v>957</v>
      </c>
      <c r="B191" s="234" t="s">
        <v>958</v>
      </c>
      <c r="C191" s="238">
        <v>3.7406748579437016E-3</v>
      </c>
      <c r="D191" s="238">
        <v>3.2610317318616837</v>
      </c>
    </row>
    <row r="192" spans="1:4" ht="27.75" customHeight="1" x14ac:dyDescent="0.25">
      <c r="A192" s="234" t="s">
        <v>959</v>
      </c>
      <c r="B192" s="234" t="s">
        <v>960</v>
      </c>
      <c r="C192" s="238">
        <v>0</v>
      </c>
      <c r="D192" s="238">
        <v>0</v>
      </c>
    </row>
    <row r="193" spans="1:4" ht="27.75" customHeight="1" x14ac:dyDescent="0.25">
      <c r="A193" s="234" t="s">
        <v>961</v>
      </c>
      <c r="B193" s="234" t="s">
        <v>960</v>
      </c>
      <c r="C193" s="238">
        <v>-1.5740498989894518</v>
      </c>
      <c r="D193" s="238">
        <v>1.635709259657584</v>
      </c>
    </row>
    <row r="194" spans="1:4" ht="27.75" customHeight="1" x14ac:dyDescent="0.25">
      <c r="A194" s="234" t="s">
        <v>962</v>
      </c>
      <c r="B194" s="234" t="s">
        <v>963</v>
      </c>
      <c r="C194" s="238">
        <v>-0.2136711260739603</v>
      </c>
      <c r="D194" s="238">
        <v>24.628867623407746</v>
      </c>
    </row>
    <row r="195" spans="1:4" ht="27.75" customHeight="1" x14ac:dyDescent="0.25">
      <c r="A195" s="234" t="s">
        <v>964</v>
      </c>
      <c r="B195" s="234" t="s">
        <v>965</v>
      </c>
      <c r="C195" s="238">
        <v>0.82179951620172687</v>
      </c>
      <c r="D195" s="238">
        <v>1.4011430856186118</v>
      </c>
    </row>
    <row r="196" spans="1:4" ht="27.75" customHeight="1" x14ac:dyDescent="0.25">
      <c r="A196" s="234" t="s">
        <v>966</v>
      </c>
      <c r="B196" s="234" t="s">
        <v>967</v>
      </c>
      <c r="C196" s="238">
        <v>1.2965323478605932</v>
      </c>
      <c r="D196" s="238">
        <v>2.914392801705691</v>
      </c>
    </row>
    <row r="197" spans="1:4" ht="27.75" customHeight="1" x14ac:dyDescent="0.25">
      <c r="A197" s="234" t="s">
        <v>968</v>
      </c>
      <c r="B197" s="234" t="s">
        <v>969</v>
      </c>
      <c r="C197" s="238">
        <v>6.8566071470628724</v>
      </c>
      <c r="D197" s="238">
        <v>0.96245922840788456</v>
      </c>
    </row>
    <row r="198" spans="1:4" ht="27.75" customHeight="1" x14ac:dyDescent="0.25">
      <c r="A198" s="234" t="s">
        <v>970</v>
      </c>
      <c r="B198" s="234" t="s">
        <v>971</v>
      </c>
      <c r="C198" s="238">
        <v>0.29738152862163197</v>
      </c>
      <c r="D198" s="238">
        <v>6.5158419762864996</v>
      </c>
    </row>
    <row r="199" spans="1:4" ht="27.75" customHeight="1" x14ac:dyDescent="0.25">
      <c r="A199" s="234" t="s">
        <v>972</v>
      </c>
      <c r="B199" s="234" t="s">
        <v>973</v>
      </c>
      <c r="C199" s="238">
        <v>3.9145534330068905E-2</v>
      </c>
      <c r="D199" s="238">
        <v>-3.115707235507844E-2</v>
      </c>
    </row>
    <row r="200" spans="1:4" ht="27.75" customHeight="1" x14ac:dyDescent="0.25">
      <c r="A200" s="234" t="s">
        <v>974</v>
      </c>
      <c r="B200" s="234" t="s">
        <v>975</v>
      </c>
      <c r="C200" s="238">
        <v>0.17159117430384868</v>
      </c>
      <c r="D200" s="238">
        <v>2.3747777414859912</v>
      </c>
    </row>
    <row r="201" spans="1:4" ht="27.75" customHeight="1" x14ac:dyDescent="0.25">
      <c r="A201" s="234" t="s">
        <v>976</v>
      </c>
      <c r="B201" s="236" t="s">
        <v>977</v>
      </c>
      <c r="C201" s="238">
        <v>0.78367321071044782</v>
      </c>
      <c r="D201" s="238">
        <v>0.31001207816410115</v>
      </c>
    </row>
    <row r="202" spans="1:4" ht="27.75" customHeight="1" x14ac:dyDescent="0.25">
      <c r="A202" s="234" t="s">
        <v>978</v>
      </c>
      <c r="B202" s="234" t="s">
        <v>979</v>
      </c>
      <c r="C202" s="238">
        <v>3.7251742376121805E-2</v>
      </c>
      <c r="D202" s="238">
        <v>1.3061726969846563</v>
      </c>
    </row>
    <row r="203" spans="1:4" ht="27.75" customHeight="1" x14ac:dyDescent="0.25">
      <c r="A203" s="234" t="s">
        <v>980</v>
      </c>
      <c r="B203" s="234" t="s">
        <v>981</v>
      </c>
      <c r="C203" s="238">
        <v>0.83773836682277458</v>
      </c>
      <c r="D203" s="238">
        <v>15.160374546521561</v>
      </c>
    </row>
    <row r="204" spans="1:4" ht="27.75" customHeight="1" x14ac:dyDescent="0.25">
      <c r="A204" s="234" t="s">
        <v>982</v>
      </c>
      <c r="B204" s="234" t="s">
        <v>983</v>
      </c>
      <c r="C204" s="238">
        <v>2.4809390075699698</v>
      </c>
      <c r="D204" s="238">
        <v>7.4081246393257087</v>
      </c>
    </row>
    <row r="205" spans="1:4" ht="27.75" customHeight="1" x14ac:dyDescent="0.25">
      <c r="A205" s="234" t="s">
        <v>984</v>
      </c>
      <c r="B205" s="234" t="s">
        <v>985</v>
      </c>
      <c r="C205" s="238">
        <v>3.15030972150028</v>
      </c>
      <c r="D205" s="238">
        <v>0.16283284949870147</v>
      </c>
    </row>
    <row r="206" spans="1:4" ht="27.75" customHeight="1" x14ac:dyDescent="0.25">
      <c r="A206" s="234" t="s">
        <v>986</v>
      </c>
      <c r="B206" s="234" t="s">
        <v>987</v>
      </c>
      <c r="C206" s="238">
        <v>0</v>
      </c>
      <c r="D206" s="238">
        <v>0</v>
      </c>
    </row>
    <row r="207" spans="1:4" ht="27.75" customHeight="1" x14ac:dyDescent="0.25">
      <c r="A207" s="234" t="s">
        <v>988</v>
      </c>
      <c r="B207" s="234" t="s">
        <v>989</v>
      </c>
      <c r="C207" s="238">
        <v>-6.9638129430667009E-3</v>
      </c>
      <c r="D207" s="238">
        <v>-0.57723017801947851</v>
      </c>
    </row>
    <row r="208" spans="1:4" ht="27.75" customHeight="1" x14ac:dyDescent="0.25">
      <c r="A208" s="234" t="s">
        <v>990</v>
      </c>
      <c r="B208" s="234" t="s">
        <v>991</v>
      </c>
      <c r="C208" s="238">
        <v>1.107593610531465</v>
      </c>
      <c r="D208" s="238">
        <v>4.1174195529728657</v>
      </c>
    </row>
    <row r="209" spans="1:4" ht="27.75" customHeight="1" x14ac:dyDescent="0.25">
      <c r="A209" s="234" t="s">
        <v>992</v>
      </c>
      <c r="B209" s="234" t="s">
        <v>993</v>
      </c>
      <c r="C209" s="238">
        <v>1.5542394959349561</v>
      </c>
      <c r="D209" s="238">
        <v>14.773305906907749</v>
      </c>
    </row>
    <row r="210" spans="1:4" ht="27.75" customHeight="1" x14ac:dyDescent="0.25">
      <c r="A210" s="234" t="s">
        <v>994</v>
      </c>
      <c r="B210" s="234" t="s">
        <v>995</v>
      </c>
      <c r="C210" s="238">
        <v>1.107741374531743</v>
      </c>
      <c r="D210" s="238">
        <v>7.2276786562144455</v>
      </c>
    </row>
    <row r="211" spans="1:4" ht="27.75" customHeight="1" x14ac:dyDescent="0.25">
      <c r="A211" s="234" t="s">
        <v>996</v>
      </c>
      <c r="B211" s="234" t="s">
        <v>997</v>
      </c>
      <c r="C211" s="238">
        <v>0.24785974843199801</v>
      </c>
      <c r="D211" s="238">
        <v>7.7974597910396097</v>
      </c>
    </row>
    <row r="212" spans="1:4" ht="27.75" customHeight="1" x14ac:dyDescent="0.25">
      <c r="A212" s="234" t="s">
        <v>998</v>
      </c>
      <c r="B212" s="234" t="s">
        <v>999</v>
      </c>
      <c r="C212" s="238">
        <v>0</v>
      </c>
      <c r="D212" s="238">
        <v>0</v>
      </c>
    </row>
    <row r="213" spans="1:4" ht="27.75" customHeight="1" x14ac:dyDescent="0.25">
      <c r="A213" s="234" t="s">
        <v>1000</v>
      </c>
      <c r="B213" s="234" t="s">
        <v>1001</v>
      </c>
      <c r="C213" s="238">
        <v>0.36904910641701383</v>
      </c>
      <c r="D213" s="238">
        <v>-0.66448395973631036</v>
      </c>
    </row>
    <row r="214" spans="1:4" ht="27.75" customHeight="1" x14ac:dyDescent="0.25">
      <c r="A214" s="234" t="s">
        <v>1002</v>
      </c>
      <c r="B214" s="234" t="s">
        <v>1003</v>
      </c>
      <c r="C214" s="238">
        <v>4.1925794351944932</v>
      </c>
      <c r="D214" s="238">
        <v>4.6080093668444784</v>
      </c>
    </row>
    <row r="215" spans="1:4" ht="27.75" customHeight="1" x14ac:dyDescent="0.25">
      <c r="A215" s="234" t="s">
        <v>1004</v>
      </c>
      <c r="B215" s="234" t="s">
        <v>1005</v>
      </c>
      <c r="C215" s="238">
        <v>0.47321410020763777</v>
      </c>
      <c r="D215" s="238">
        <v>6.4011441469242403</v>
      </c>
    </row>
    <row r="216" spans="1:4" ht="27.75" customHeight="1" x14ac:dyDescent="0.25">
      <c r="A216" s="234" t="s">
        <v>1006</v>
      </c>
      <c r="B216" s="234" t="s">
        <v>1007</v>
      </c>
      <c r="C216" s="238">
        <v>9.7122646868046336E-2</v>
      </c>
      <c r="D216" s="238">
        <v>12.421493046926226</v>
      </c>
    </row>
    <row r="217" spans="1:4" ht="27.75" customHeight="1" x14ac:dyDescent="0.25">
      <c r="A217" s="234" t="s">
        <v>1008</v>
      </c>
      <c r="B217" s="234" t="s">
        <v>1009</v>
      </c>
      <c r="C217" s="238">
        <v>0</v>
      </c>
      <c r="D217" s="238">
        <v>0</v>
      </c>
    </row>
    <row r="218" spans="1:4" ht="27.75" customHeight="1" x14ac:dyDescent="0.25">
      <c r="A218" s="234" t="s">
        <v>1010</v>
      </c>
      <c r="B218" s="234" t="s">
        <v>1011</v>
      </c>
      <c r="C218" s="238">
        <v>6.1952569451100326</v>
      </c>
      <c r="D218" s="238">
        <v>2.9962870009776941</v>
      </c>
    </row>
    <row r="219" spans="1:4" ht="27.75" customHeight="1" x14ac:dyDescent="0.25">
      <c r="A219" s="234" t="s">
        <v>1012</v>
      </c>
      <c r="B219" s="234" t="s">
        <v>1013</v>
      </c>
      <c r="C219" s="238">
        <v>0.7643934476739761</v>
      </c>
      <c r="D219" s="238">
        <v>6.2220443980600386</v>
      </c>
    </row>
    <row r="220" spans="1:4" ht="27.75" customHeight="1" x14ac:dyDescent="0.25">
      <c r="A220" s="234" t="s">
        <v>1014</v>
      </c>
      <c r="B220" s="234" t="s">
        <v>1013</v>
      </c>
      <c r="C220" s="238">
        <v>8.174918572130957E-4</v>
      </c>
      <c r="D220" s="238">
        <v>6.9151931695423041</v>
      </c>
    </row>
    <row r="221" spans="1:4" ht="27.75" customHeight="1" x14ac:dyDescent="0.25">
      <c r="A221" s="234" t="s">
        <v>1015</v>
      </c>
      <c r="B221" s="234" t="s">
        <v>1016</v>
      </c>
      <c r="C221" s="238">
        <v>0.28780749147601653</v>
      </c>
      <c r="D221" s="238">
        <v>6.6956811186194276</v>
      </c>
    </row>
    <row r="222" spans="1:4" ht="27.75" customHeight="1" x14ac:dyDescent="0.25">
      <c r="A222" s="234" t="s">
        <v>1017</v>
      </c>
      <c r="B222" s="234" t="s">
        <v>1018</v>
      </c>
      <c r="C222" s="238">
        <v>9.3939301864161457</v>
      </c>
      <c r="D222" s="238">
        <v>-4.9003704494064939</v>
      </c>
    </row>
    <row r="223" spans="1:4" ht="27.75" customHeight="1" x14ac:dyDescent="0.25">
      <c r="A223" s="234" t="s">
        <v>1019</v>
      </c>
      <c r="B223" s="234" t="s">
        <v>1020</v>
      </c>
      <c r="C223" s="238">
        <v>4.9639300653235983E-2</v>
      </c>
      <c r="D223" s="238">
        <v>14.462856453535654</v>
      </c>
    </row>
    <row r="224" spans="1:4" ht="27.75" customHeight="1" x14ac:dyDescent="0.25">
      <c r="A224" s="234" t="s">
        <v>1021</v>
      </c>
      <c r="B224" s="234" t="s">
        <v>1022</v>
      </c>
      <c r="C224" s="238">
        <v>2.1163630394885811</v>
      </c>
      <c r="D224" s="238">
        <v>3.8044373286855535</v>
      </c>
    </row>
    <row r="225" spans="1:4" ht="27.75" customHeight="1" x14ac:dyDescent="0.25">
      <c r="A225" s="234" t="s">
        <v>1023</v>
      </c>
      <c r="B225" s="234" t="s">
        <v>1024</v>
      </c>
      <c r="C225" s="238">
        <v>-0.11715398316778905</v>
      </c>
      <c r="D225" s="238">
        <v>15.03595155784623</v>
      </c>
    </row>
    <row r="226" spans="1:4" ht="27.75" customHeight="1" x14ac:dyDescent="0.25">
      <c r="A226" s="234" t="s">
        <v>1025</v>
      </c>
      <c r="B226" s="234" t="s">
        <v>1026</v>
      </c>
      <c r="C226" s="238">
        <v>0.77789291026545193</v>
      </c>
      <c r="D226" s="238">
        <v>19.072331758723159</v>
      </c>
    </row>
    <row r="227" spans="1:4" ht="27.75" customHeight="1" x14ac:dyDescent="0.25">
      <c r="A227" s="234" t="s">
        <v>1027</v>
      </c>
      <c r="B227" s="234" t="s">
        <v>1028</v>
      </c>
      <c r="C227" s="238">
        <v>1.3711703060997831</v>
      </c>
      <c r="D227" s="238">
        <v>5.5898246911820646</v>
      </c>
    </row>
    <row r="228" spans="1:4" ht="27.75" customHeight="1" x14ac:dyDescent="0.25">
      <c r="A228" s="234" t="s">
        <v>1029</v>
      </c>
      <c r="B228" s="234" t="s">
        <v>1030</v>
      </c>
      <c r="C228" s="238">
        <v>0.1555008489658144</v>
      </c>
      <c r="D228" s="238">
        <v>0.16603526380362582</v>
      </c>
    </row>
    <row r="229" spans="1:4" ht="27.75" customHeight="1" x14ac:dyDescent="0.25">
      <c r="A229" s="234" t="s">
        <v>1031</v>
      </c>
      <c r="B229" s="234" t="s">
        <v>1032</v>
      </c>
      <c r="C229" s="238">
        <v>3.6771516999850096E-2</v>
      </c>
      <c r="D229" s="238">
        <v>-4.3191720511780138</v>
      </c>
    </row>
    <row r="230" spans="1:4" ht="27.75" customHeight="1" x14ac:dyDescent="0.25">
      <c r="A230" s="234" t="s">
        <v>1033</v>
      </c>
      <c r="B230" s="234" t="s">
        <v>1034</v>
      </c>
      <c r="C230" s="238">
        <v>0</v>
      </c>
      <c r="D230" s="238">
        <v>0</v>
      </c>
    </row>
    <row r="231" spans="1:4" ht="27.75" customHeight="1" x14ac:dyDescent="0.25">
      <c r="A231" s="234" t="s">
        <v>1035</v>
      </c>
      <c r="B231" s="236" t="s">
        <v>1036</v>
      </c>
      <c r="C231" s="238">
        <v>0.52073769194424457</v>
      </c>
      <c r="D231" s="238">
        <v>-4.7090576597105693</v>
      </c>
    </row>
    <row r="232" spans="1:4" ht="27.75" customHeight="1" x14ac:dyDescent="0.25">
      <c r="A232" s="234" t="s">
        <v>1037</v>
      </c>
      <c r="B232" s="234" t="s">
        <v>1034</v>
      </c>
      <c r="C232" s="238">
        <v>0.50306497729480426</v>
      </c>
      <c r="D232" s="238">
        <v>2.3892909494758747</v>
      </c>
    </row>
    <row r="233" spans="1:4" ht="27.75" customHeight="1" x14ac:dyDescent="0.25">
      <c r="A233" s="234" t="s">
        <v>1038</v>
      </c>
      <c r="B233" s="234" t="s">
        <v>1039</v>
      </c>
      <c r="C233" s="238">
        <v>-4.9664182901416991E-3</v>
      </c>
      <c r="D233" s="238">
        <v>1.1331735021830736</v>
      </c>
    </row>
    <row r="234" spans="1:4" ht="27.75" customHeight="1" x14ac:dyDescent="0.25">
      <c r="A234" s="234" t="s">
        <v>1040</v>
      </c>
      <c r="B234" s="234" t="s">
        <v>1041</v>
      </c>
      <c r="C234" s="238">
        <v>1.227848014636556</v>
      </c>
      <c r="D234" s="238">
        <v>7.0247689337753583</v>
      </c>
    </row>
    <row r="235" spans="1:4" ht="27.75" customHeight="1" x14ac:dyDescent="0.25">
      <c r="A235" s="234" t="s">
        <v>1042</v>
      </c>
      <c r="B235" s="234" t="s">
        <v>1043</v>
      </c>
      <c r="C235" s="238">
        <v>2.73083208266124</v>
      </c>
      <c r="D235" s="238">
        <v>5.462351821276731</v>
      </c>
    </row>
    <row r="236" spans="1:4" ht="27.75" customHeight="1" x14ac:dyDescent="0.25">
      <c r="A236" s="234" t="s">
        <v>1044</v>
      </c>
      <c r="B236" s="234" t="s">
        <v>1045</v>
      </c>
      <c r="C236" s="238">
        <v>14.690892531810716</v>
      </c>
      <c r="D236" s="238">
        <v>-0.25574787950833411</v>
      </c>
    </row>
    <row r="237" spans="1:4" ht="27.75" customHeight="1" x14ac:dyDescent="0.25">
      <c r="A237" s="234" t="s">
        <v>1046</v>
      </c>
      <c r="B237" s="234" t="s">
        <v>1047</v>
      </c>
      <c r="C237" s="238">
        <v>1.1377866914511947</v>
      </c>
      <c r="D237" s="238">
        <v>13.762527707141974</v>
      </c>
    </row>
    <row r="238" spans="1:4" ht="27.75" customHeight="1" x14ac:dyDescent="0.25">
      <c r="A238" s="234" t="s">
        <v>1048</v>
      </c>
      <c r="B238" s="234" t="s">
        <v>1049</v>
      </c>
      <c r="C238" s="238">
        <v>2.3726991119624499</v>
      </c>
      <c r="D238" s="238">
        <v>2.0468894579976986</v>
      </c>
    </row>
    <row r="239" spans="1:4" ht="27.75" customHeight="1" x14ac:dyDescent="0.25">
      <c r="A239" s="234" t="s">
        <v>1050</v>
      </c>
      <c r="B239" s="234" t="s">
        <v>1051</v>
      </c>
      <c r="C239" s="238">
        <v>0.41095840268806999</v>
      </c>
      <c r="D239" s="238">
        <v>4.0109295946567078</v>
      </c>
    </row>
    <row r="240" spans="1:4" ht="27.75" customHeight="1" x14ac:dyDescent="0.25">
      <c r="A240" s="234" t="s">
        <v>1052</v>
      </c>
      <c r="B240" s="234" t="s">
        <v>1051</v>
      </c>
      <c r="C240" s="238">
        <v>0.13786370594831648</v>
      </c>
      <c r="D240" s="238">
        <v>0.4260399393670567</v>
      </c>
    </row>
    <row r="241" spans="1:4" ht="27.75" customHeight="1" x14ac:dyDescent="0.25">
      <c r="A241" s="234" t="s">
        <v>1053</v>
      </c>
      <c r="B241" s="234" t="s">
        <v>1054</v>
      </c>
      <c r="C241" s="238">
        <v>1.857137321634506</v>
      </c>
      <c r="D241" s="238">
        <v>3.1537894124319545</v>
      </c>
    </row>
    <row r="242" spans="1:4" ht="27.75" customHeight="1" x14ac:dyDescent="0.25">
      <c r="A242" s="234" t="s">
        <v>1055</v>
      </c>
      <c r="B242" s="234" t="s">
        <v>1056</v>
      </c>
      <c r="C242" s="238">
        <v>0</v>
      </c>
      <c r="D242" s="238">
        <v>0</v>
      </c>
    </row>
    <row r="243" spans="1:4" ht="27.75" customHeight="1" x14ac:dyDescent="0.25">
      <c r="A243" s="234" t="s">
        <v>1057</v>
      </c>
      <c r="B243" s="234" t="s">
        <v>1058</v>
      </c>
      <c r="C243" s="238">
        <v>2.1185591616184727</v>
      </c>
      <c r="D243" s="238">
        <v>0.35924633234682801</v>
      </c>
    </row>
    <row r="244" spans="1:4" ht="27.75" customHeight="1" x14ac:dyDescent="0.25">
      <c r="A244" s="234" t="s">
        <v>1059</v>
      </c>
      <c r="B244" s="234" t="s">
        <v>1060</v>
      </c>
      <c r="C244" s="238">
        <v>0.99630717374580702</v>
      </c>
      <c r="D244" s="238">
        <v>2.2455089050533679</v>
      </c>
    </row>
    <row r="245" spans="1:4" ht="27.75" customHeight="1" x14ac:dyDescent="0.25">
      <c r="A245" s="234" t="s">
        <v>1061</v>
      </c>
      <c r="B245" s="234" t="s">
        <v>1062</v>
      </c>
      <c r="C245" s="238">
        <v>2.5061477839046447</v>
      </c>
      <c r="D245" s="238">
        <v>21.248505071455149</v>
      </c>
    </row>
    <row r="246" spans="1:4" ht="27.75" customHeight="1" x14ac:dyDescent="0.25">
      <c r="A246" s="234" t="s">
        <v>1063</v>
      </c>
      <c r="B246" s="234" t="s">
        <v>1064</v>
      </c>
      <c r="C246" s="238">
        <v>1.437030348584468</v>
      </c>
      <c r="D246" s="238">
        <v>11.55169069105801</v>
      </c>
    </row>
    <row r="247" spans="1:4" ht="27.75" customHeight="1" x14ac:dyDescent="0.25">
      <c r="A247" s="234" t="s">
        <v>1065</v>
      </c>
      <c r="B247" s="234" t="s">
        <v>1066</v>
      </c>
      <c r="C247" s="238">
        <v>2.6288110614375255</v>
      </c>
      <c r="D247" s="238">
        <v>-0.86581453892550608</v>
      </c>
    </row>
    <row r="248" spans="1:4" ht="27.75" customHeight="1" x14ac:dyDescent="0.25">
      <c r="A248" s="234" t="s">
        <v>1067</v>
      </c>
      <c r="B248" s="234" t="s">
        <v>1068</v>
      </c>
      <c r="C248" s="238">
        <v>3.3409768792266599E-4</v>
      </c>
      <c r="D248" s="238">
        <v>4.8037645127152997</v>
      </c>
    </row>
    <row r="249" spans="1:4" ht="27.75" customHeight="1" x14ac:dyDescent="0.25">
      <c r="A249" s="234" t="s">
        <v>1069</v>
      </c>
      <c r="B249" s="234" t="s">
        <v>1070</v>
      </c>
      <c r="C249" s="238">
        <v>1.4469808922265319</v>
      </c>
      <c r="D249" s="238">
        <v>17.306740864308257</v>
      </c>
    </row>
    <row r="250" spans="1:4" ht="27.75" customHeight="1" x14ac:dyDescent="0.25">
      <c r="A250" s="234" t="s">
        <v>1071</v>
      </c>
      <c r="B250" s="234" t="s">
        <v>1072</v>
      </c>
      <c r="C250" s="238">
        <v>5.6280008200268392E-2</v>
      </c>
      <c r="D250" s="238">
        <v>8.6419191793701451</v>
      </c>
    </row>
    <row r="251" spans="1:4" ht="27.75" customHeight="1" x14ac:dyDescent="0.25">
      <c r="A251" s="234" t="s">
        <v>1073</v>
      </c>
      <c r="B251" s="234" t="s">
        <v>1072</v>
      </c>
      <c r="C251" s="238">
        <v>0.69414414292314797</v>
      </c>
      <c r="D251" s="238">
        <v>-0.37198674011628624</v>
      </c>
    </row>
    <row r="252" spans="1:4" ht="27.75" customHeight="1" x14ac:dyDescent="0.25">
      <c r="A252" s="234" t="s">
        <v>1074</v>
      </c>
      <c r="B252" s="234" t="s">
        <v>1075</v>
      </c>
      <c r="C252" s="238">
        <v>0</v>
      </c>
      <c r="D252" s="238">
        <v>0</v>
      </c>
    </row>
    <row r="253" spans="1:4" ht="27.75" customHeight="1" x14ac:dyDescent="0.25">
      <c r="A253" s="234" t="s">
        <v>1076</v>
      </c>
      <c r="B253" s="234" t="s">
        <v>1077</v>
      </c>
      <c r="C253" s="238">
        <v>0.60213350212210603</v>
      </c>
      <c r="D253" s="238">
        <v>8.3124723966727796</v>
      </c>
    </row>
    <row r="254" spans="1:4" ht="27.75" customHeight="1" x14ac:dyDescent="0.25">
      <c r="A254" s="234" t="s">
        <v>1078</v>
      </c>
      <c r="B254" s="234" t="s">
        <v>1079</v>
      </c>
      <c r="C254" s="238">
        <v>0.65318928219624151</v>
      </c>
      <c r="D254" s="238">
        <v>6.0570452287793177</v>
      </c>
    </row>
    <row r="255" spans="1:4" ht="27.75" customHeight="1" x14ac:dyDescent="0.25">
      <c r="A255" s="234" t="s">
        <v>1080</v>
      </c>
      <c r="B255" s="234" t="s">
        <v>1081</v>
      </c>
      <c r="C255" s="238">
        <v>0.22899640973994195</v>
      </c>
      <c r="D255" s="238">
        <v>9.8233771546586581</v>
      </c>
    </row>
    <row r="256" spans="1:4" ht="27.75" customHeight="1" x14ac:dyDescent="0.25">
      <c r="A256" s="234" t="s">
        <v>1082</v>
      </c>
      <c r="B256" s="234" t="s">
        <v>1083</v>
      </c>
      <c r="C256" s="238">
        <v>-0.54972599687018342</v>
      </c>
      <c r="D256" s="238">
        <v>-2.2959483740968838</v>
      </c>
    </row>
    <row r="257" spans="1:4" ht="27.75" customHeight="1" x14ac:dyDescent="0.25">
      <c r="A257" s="234" t="s">
        <v>1084</v>
      </c>
      <c r="B257" s="234" t="s">
        <v>1085</v>
      </c>
      <c r="C257" s="238">
        <v>2.4175367035560864</v>
      </c>
      <c r="D257" s="238">
        <v>-5.5044516708324664E-3</v>
      </c>
    </row>
    <row r="258" spans="1:4" ht="27.75" customHeight="1" x14ac:dyDescent="0.25">
      <c r="A258" s="234" t="s">
        <v>1086</v>
      </c>
      <c r="B258" s="234" t="s">
        <v>1087</v>
      </c>
      <c r="C258" s="238">
        <v>0.66384339715271501</v>
      </c>
      <c r="D258" s="238">
        <v>3.3445072558296829</v>
      </c>
    </row>
    <row r="259" spans="1:4" ht="27.75" customHeight="1" x14ac:dyDescent="0.25">
      <c r="A259" s="234" t="s">
        <v>1088</v>
      </c>
      <c r="B259" s="234" t="s">
        <v>1089</v>
      </c>
      <c r="C259" s="238">
        <v>1.6756442574876504</v>
      </c>
      <c r="D259" s="238">
        <v>1.008244904430049</v>
      </c>
    </row>
    <row r="260" spans="1:4" ht="27.75" customHeight="1" x14ac:dyDescent="0.25">
      <c r="A260" s="234" t="s">
        <v>1090</v>
      </c>
      <c r="B260" s="234" t="s">
        <v>1091</v>
      </c>
      <c r="C260" s="238">
        <v>1.6655660672277479</v>
      </c>
      <c r="D260" s="238">
        <v>14.443065399139616</v>
      </c>
    </row>
    <row r="261" spans="1:4" ht="27.75" customHeight="1" x14ac:dyDescent="0.25">
      <c r="A261" s="234" t="s">
        <v>1092</v>
      </c>
      <c r="B261" s="234" t="s">
        <v>1093</v>
      </c>
      <c r="C261" s="238">
        <v>2.4476156186345799</v>
      </c>
      <c r="D261" s="238">
        <v>21.34132802826138</v>
      </c>
    </row>
    <row r="262" spans="1:4" ht="27.75" customHeight="1" x14ac:dyDescent="0.25">
      <c r="A262" s="234" t="s">
        <v>1094</v>
      </c>
      <c r="B262" s="234" t="s">
        <v>1093</v>
      </c>
      <c r="C262" s="238">
        <v>1.8184551063549139</v>
      </c>
      <c r="D262" s="238">
        <v>8.9180730128494012</v>
      </c>
    </row>
    <row r="263" spans="1:4" ht="27.75" customHeight="1" x14ac:dyDescent="0.25">
      <c r="A263" s="234" t="s">
        <v>1095</v>
      </c>
      <c r="B263" s="234" t="s">
        <v>1096</v>
      </c>
      <c r="C263" s="238">
        <v>0</v>
      </c>
      <c r="D263" s="238">
        <v>0</v>
      </c>
    </row>
    <row r="264" spans="1:4" ht="27.75" customHeight="1" x14ac:dyDescent="0.25">
      <c r="A264" s="234" t="s">
        <v>1097</v>
      </c>
      <c r="B264" s="234" t="s">
        <v>1098</v>
      </c>
      <c r="C264" s="238">
        <v>-1.4652107240291115</v>
      </c>
      <c r="D264" s="238">
        <v>4.6480556463951315</v>
      </c>
    </row>
    <row r="265" spans="1:4" ht="27.75" customHeight="1" x14ac:dyDescent="0.25">
      <c r="A265" s="234" t="s">
        <v>1099</v>
      </c>
      <c r="B265" s="234" t="s">
        <v>1100</v>
      </c>
      <c r="C265" s="238">
        <v>-0.49407899204386302</v>
      </c>
      <c r="D265" s="238">
        <v>4.7398299612785619</v>
      </c>
    </row>
    <row r="266" spans="1:4" ht="27.75" customHeight="1" x14ac:dyDescent="0.25">
      <c r="A266" s="234" t="s">
        <v>1101</v>
      </c>
      <c r="B266" s="234" t="s">
        <v>1100</v>
      </c>
      <c r="C266" s="238">
        <v>-1.9140323594027042</v>
      </c>
      <c r="D266" s="238">
        <v>7.1263724665491175</v>
      </c>
    </row>
    <row r="267" spans="1:4" ht="27.75" customHeight="1" x14ac:dyDescent="0.25">
      <c r="A267" s="234" t="s">
        <v>1102</v>
      </c>
      <c r="B267" s="234" t="s">
        <v>1103</v>
      </c>
      <c r="C267" s="238">
        <v>-1.4345496691488154E-2</v>
      </c>
      <c r="D267" s="238">
        <v>12.172178444859226</v>
      </c>
    </row>
    <row r="268" spans="1:4" ht="27.75" customHeight="1" x14ac:dyDescent="0.25">
      <c r="A268" s="234" t="s">
        <v>1104</v>
      </c>
      <c r="B268" s="234" t="s">
        <v>1105</v>
      </c>
      <c r="C268" s="238">
        <v>0.51261424701400493</v>
      </c>
      <c r="D268" s="238">
        <v>-2.501342462561666</v>
      </c>
    </row>
    <row r="269" spans="1:4" ht="27.75" customHeight="1" x14ac:dyDescent="0.25">
      <c r="A269" s="234" t="s">
        <v>1106</v>
      </c>
      <c r="B269" s="234" t="s">
        <v>1107</v>
      </c>
      <c r="C269" s="238">
        <v>0.59213716020889895</v>
      </c>
      <c r="D269" s="238">
        <v>1.1462550306632933</v>
      </c>
    </row>
    <row r="270" spans="1:4" ht="27.75" customHeight="1" x14ac:dyDescent="0.25">
      <c r="A270" s="234" t="s">
        <v>1108</v>
      </c>
      <c r="B270" s="234" t="s">
        <v>1109</v>
      </c>
      <c r="C270" s="238">
        <v>2.221542299811293</v>
      </c>
      <c r="D270" s="238">
        <v>1.9563403017965899</v>
      </c>
    </row>
    <row r="271" spans="1:4" ht="27.75" customHeight="1" x14ac:dyDescent="0.25">
      <c r="A271" s="234" t="s">
        <v>1110</v>
      </c>
      <c r="B271" s="234" t="s">
        <v>1111</v>
      </c>
      <c r="C271" s="238">
        <v>0</v>
      </c>
      <c r="D271" s="238">
        <v>0</v>
      </c>
    </row>
    <row r="272" spans="1:4" ht="27.75" customHeight="1" x14ac:dyDescent="0.25">
      <c r="A272" s="234" t="s">
        <v>1112</v>
      </c>
      <c r="B272" s="234" t="s">
        <v>1113</v>
      </c>
      <c r="C272" s="238">
        <v>-9.8977769308922995E-4</v>
      </c>
      <c r="D272" s="238">
        <v>26.321855099170978</v>
      </c>
    </row>
    <row r="273" spans="1:4" ht="27.75" customHeight="1" x14ac:dyDescent="0.25">
      <c r="A273" s="234" t="s">
        <v>1114</v>
      </c>
      <c r="B273" s="234" t="s">
        <v>1113</v>
      </c>
      <c r="C273" s="238">
        <v>0</v>
      </c>
      <c r="D273" s="238">
        <v>0</v>
      </c>
    </row>
    <row r="274" spans="1:4" ht="27.75" customHeight="1" x14ac:dyDescent="0.25">
      <c r="A274" s="234" t="s">
        <v>1115</v>
      </c>
      <c r="B274" s="234" t="s">
        <v>1113</v>
      </c>
      <c r="C274" s="238">
        <v>9.9842537274989526E-2</v>
      </c>
      <c r="D274" s="238">
        <v>8.2110502589644554</v>
      </c>
    </row>
    <row r="275" spans="1:4" ht="27.75" customHeight="1" x14ac:dyDescent="0.25">
      <c r="A275" s="234" t="s">
        <v>1116</v>
      </c>
      <c r="B275" s="234" t="s">
        <v>1117</v>
      </c>
      <c r="C275" s="238">
        <v>6.7384114813523195E-5</v>
      </c>
      <c r="D275" s="238">
        <v>2.8814261976688503E-3</v>
      </c>
    </row>
    <row r="276" spans="1:4" ht="27.75" customHeight="1" x14ac:dyDescent="0.25">
      <c r="A276" s="234" t="s">
        <v>1118</v>
      </c>
      <c r="B276" s="234" t="s">
        <v>1119</v>
      </c>
      <c r="C276" s="238">
        <v>-4.0373552230527604E-2</v>
      </c>
      <c r="D276" s="238">
        <v>1.6008039032666908</v>
      </c>
    </row>
    <row r="277" spans="1:4" ht="27.75" customHeight="1" x14ac:dyDescent="0.25">
      <c r="A277" s="234" t="s">
        <v>1120</v>
      </c>
      <c r="B277" s="234" t="s">
        <v>1121</v>
      </c>
      <c r="C277" s="238">
        <v>-3.9047129656204001E-2</v>
      </c>
      <c r="D277" s="238">
        <v>1.5674050705898479</v>
      </c>
    </row>
    <row r="278" spans="1:4" ht="27.75" customHeight="1" x14ac:dyDescent="0.25">
      <c r="A278" s="234" t="s">
        <v>1122</v>
      </c>
      <c r="B278" s="234" t="s">
        <v>1123</v>
      </c>
      <c r="C278" s="238">
        <v>2.645875128906958E-2</v>
      </c>
      <c r="D278" s="238">
        <v>3.4144593335989271</v>
      </c>
    </row>
    <row r="279" spans="1:4" ht="27.75" customHeight="1" x14ac:dyDescent="0.25">
      <c r="A279" s="234" t="s">
        <v>1124</v>
      </c>
      <c r="B279" s="234" t="s">
        <v>1125</v>
      </c>
      <c r="C279" s="238">
        <v>0.26582802452680127</v>
      </c>
      <c r="D279" s="238">
        <v>3.4648667611174733</v>
      </c>
    </row>
    <row r="280" spans="1:4" ht="27.75" customHeight="1" x14ac:dyDescent="0.25">
      <c r="A280" s="234" t="s">
        <v>1126</v>
      </c>
      <c r="B280" s="234" t="s">
        <v>1127</v>
      </c>
      <c r="C280" s="238">
        <v>9.9162147925342503E-2</v>
      </c>
      <c r="D280" s="238">
        <v>2.1688741149595767</v>
      </c>
    </row>
    <row r="281" spans="1:4" ht="27.75" customHeight="1" x14ac:dyDescent="0.25">
      <c r="A281" s="234" t="s">
        <v>1128</v>
      </c>
      <c r="B281" s="234" t="s">
        <v>1129</v>
      </c>
      <c r="C281" s="238">
        <v>0.98652873972922539</v>
      </c>
      <c r="D281" s="238">
        <v>15.442254463574185</v>
      </c>
    </row>
    <row r="282" spans="1:4" ht="27.75" customHeight="1" x14ac:dyDescent="0.25">
      <c r="A282" s="234" t="s">
        <v>1130</v>
      </c>
      <c r="B282" s="234" t="s">
        <v>1131</v>
      </c>
      <c r="C282" s="238">
        <v>2.9626862098965994</v>
      </c>
      <c r="D282" s="238">
        <v>-0.60857976115477053</v>
      </c>
    </row>
    <row r="283" spans="1:4" ht="27.75" customHeight="1" x14ac:dyDescent="0.25">
      <c r="A283" s="234" t="s">
        <v>1132</v>
      </c>
      <c r="B283" s="234" t="s">
        <v>1133</v>
      </c>
      <c r="C283" s="238">
        <v>-4.4978593813945304E-3</v>
      </c>
      <c r="D283" s="238">
        <v>1.59378086382638</v>
      </c>
    </row>
    <row r="284" spans="1:4" ht="27.75" customHeight="1" x14ac:dyDescent="0.25">
      <c r="A284" s="234" t="s">
        <v>1134</v>
      </c>
      <c r="B284" s="234" t="s">
        <v>1135</v>
      </c>
      <c r="C284" s="238">
        <v>3.3518594104787494</v>
      </c>
      <c r="D284" s="238">
        <v>5.8906946458857483</v>
      </c>
    </row>
    <row r="285" spans="1:4" ht="27.75" customHeight="1" x14ac:dyDescent="0.25">
      <c r="A285" s="234" t="s">
        <v>1136</v>
      </c>
      <c r="B285" s="234" t="s">
        <v>1137</v>
      </c>
      <c r="C285" s="238">
        <v>2.4624180490939498</v>
      </c>
      <c r="D285" s="238">
        <v>8.7915057945101136</v>
      </c>
    </row>
    <row r="286" spans="1:4" ht="27.75" customHeight="1" x14ac:dyDescent="0.25">
      <c r="A286" s="234" t="s">
        <v>1138</v>
      </c>
      <c r="B286" s="234" t="s">
        <v>1139</v>
      </c>
      <c r="C286" s="238">
        <v>0.55254457849171401</v>
      </c>
      <c r="D286" s="238">
        <v>10.358021875069321</v>
      </c>
    </row>
    <row r="287" spans="1:4" ht="27.75" customHeight="1" x14ac:dyDescent="0.25">
      <c r="A287" s="234" t="s">
        <v>1140</v>
      </c>
      <c r="B287" s="234" t="s">
        <v>1141</v>
      </c>
      <c r="C287" s="238">
        <v>-3.6226181192016651</v>
      </c>
      <c r="D287" s="238">
        <v>0.76365049653569894</v>
      </c>
    </row>
    <row r="288" spans="1:4" ht="27.75" customHeight="1" x14ac:dyDescent="0.25">
      <c r="A288" s="234" t="s">
        <v>1142</v>
      </c>
      <c r="B288" s="234" t="s">
        <v>1143</v>
      </c>
      <c r="C288" s="238">
        <v>6.7534475231422405E-5</v>
      </c>
      <c r="D288" s="238">
        <v>3.14971740397499E-3</v>
      </c>
    </row>
    <row r="289" spans="1:4" ht="27.75" customHeight="1" x14ac:dyDescent="0.25">
      <c r="A289" s="234" t="s">
        <v>1144</v>
      </c>
      <c r="B289" s="234" t="s">
        <v>1145</v>
      </c>
      <c r="C289" s="238">
        <v>0.14247439337603379</v>
      </c>
      <c r="D289" s="238">
        <v>1.5094799626383082</v>
      </c>
    </row>
    <row r="290" spans="1:4" ht="27.75" customHeight="1" x14ac:dyDescent="0.25">
      <c r="A290" s="234" t="s">
        <v>1146</v>
      </c>
      <c r="B290" s="234" t="s">
        <v>1147</v>
      </c>
      <c r="C290" s="238">
        <v>0.14248070565316412</v>
      </c>
      <c r="D290" s="238">
        <v>1.5095374822856624</v>
      </c>
    </row>
    <row r="291" spans="1:4" ht="27.75" customHeight="1" x14ac:dyDescent="0.25">
      <c r="A291" s="234" t="s">
        <v>1148</v>
      </c>
      <c r="B291" s="234" t="s">
        <v>1147</v>
      </c>
      <c r="C291" s="238">
        <v>0.35376364271606497</v>
      </c>
      <c r="D291" s="238">
        <v>-3.3587098752676237E-2</v>
      </c>
    </row>
    <row r="292" spans="1:4" ht="27.75" customHeight="1" x14ac:dyDescent="0.25">
      <c r="A292" s="234" t="s">
        <v>1149</v>
      </c>
      <c r="B292" s="234" t="s">
        <v>1150</v>
      </c>
      <c r="C292" s="238">
        <v>0</v>
      </c>
      <c r="D292" s="238">
        <v>0</v>
      </c>
    </row>
    <row r="293" spans="1:4" ht="27.75" customHeight="1" x14ac:dyDescent="0.25">
      <c r="A293" s="234" t="s">
        <v>1151</v>
      </c>
      <c r="B293" s="234" t="s">
        <v>1150</v>
      </c>
      <c r="C293" s="238">
        <v>0.27506571253160322</v>
      </c>
      <c r="D293" s="238">
        <v>3.8778385578313319</v>
      </c>
    </row>
    <row r="294" spans="1:4" ht="27.75" customHeight="1" x14ac:dyDescent="0.25">
      <c r="A294" s="234" t="s">
        <v>1152</v>
      </c>
      <c r="B294" s="234" t="s">
        <v>1153</v>
      </c>
      <c r="C294" s="238">
        <v>-0.31851191934409939</v>
      </c>
      <c r="D294" s="238">
        <v>-5.4454034719347622E-2</v>
      </c>
    </row>
    <row r="295" spans="1:4" ht="27.75" customHeight="1" x14ac:dyDescent="0.25">
      <c r="A295" s="234" t="s">
        <v>1154</v>
      </c>
      <c r="B295" s="234" t="s">
        <v>1155</v>
      </c>
      <c r="C295" s="238">
        <v>0.16711374461496745</v>
      </c>
      <c r="D295" s="238">
        <v>2.3875506257201846</v>
      </c>
    </row>
    <row r="296" spans="1:4" ht="27.75" customHeight="1" x14ac:dyDescent="0.25">
      <c r="A296" s="234" t="s">
        <v>1156</v>
      </c>
      <c r="B296" s="234" t="s">
        <v>1155</v>
      </c>
      <c r="C296" s="238">
        <v>0.12597436266741743</v>
      </c>
      <c r="D296" s="238">
        <v>26.189865180050255</v>
      </c>
    </row>
    <row r="297" spans="1:4" ht="27.75" customHeight="1" x14ac:dyDescent="0.25">
      <c r="A297" s="234" t="s">
        <v>1157</v>
      </c>
      <c r="B297" s="234" t="s">
        <v>1158</v>
      </c>
      <c r="C297" s="238">
        <v>1.0299526852590997</v>
      </c>
      <c r="D297" s="238">
        <v>1.5034170096323345</v>
      </c>
    </row>
    <row r="298" spans="1:4" ht="27.75" customHeight="1" x14ac:dyDescent="0.25">
      <c r="A298" s="234" t="s">
        <v>1159</v>
      </c>
      <c r="B298" s="234" t="s">
        <v>1160</v>
      </c>
      <c r="C298" s="238">
        <v>2.0218768018065156</v>
      </c>
      <c r="D298" s="238">
        <v>-0.25654795920675699</v>
      </c>
    </row>
    <row r="299" spans="1:4" ht="27.75" customHeight="1" x14ac:dyDescent="0.25">
      <c r="A299" s="234" t="s">
        <v>1161</v>
      </c>
      <c r="B299" s="234" t="s">
        <v>1162</v>
      </c>
      <c r="C299" s="238">
        <v>1.6400126835456146</v>
      </c>
      <c r="D299" s="238">
        <v>-0.67368314723425471</v>
      </c>
    </row>
    <row r="300" spans="1:4" ht="27.75" customHeight="1" x14ac:dyDescent="0.25">
      <c r="A300" s="234" t="s">
        <v>1163</v>
      </c>
      <c r="B300" s="234" t="s">
        <v>1164</v>
      </c>
      <c r="C300" s="238">
        <v>3.1047487856605871</v>
      </c>
      <c r="D300" s="238">
        <v>1.9190261480633062</v>
      </c>
    </row>
    <row r="301" spans="1:4" ht="27.75" customHeight="1" x14ac:dyDescent="0.25">
      <c r="A301" s="234" t="s">
        <v>1165</v>
      </c>
      <c r="B301" s="234" t="s">
        <v>1166</v>
      </c>
      <c r="C301" s="238">
        <v>0</v>
      </c>
      <c r="D301" s="238">
        <v>0</v>
      </c>
    </row>
    <row r="302" spans="1:4" ht="27.75" customHeight="1" x14ac:dyDescent="0.25">
      <c r="A302" s="234" t="s">
        <v>1167</v>
      </c>
      <c r="B302" s="234" t="s">
        <v>1168</v>
      </c>
      <c r="C302" s="238">
        <v>3.1895950087888587</v>
      </c>
      <c r="D302" s="238">
        <v>0.48365196693883528</v>
      </c>
    </row>
    <row r="303" spans="1:4" ht="27.75" customHeight="1" x14ac:dyDescent="0.25">
      <c r="A303" s="234" t="s">
        <v>1169</v>
      </c>
      <c r="B303" s="234" t="s">
        <v>1170</v>
      </c>
      <c r="C303" s="238">
        <v>5.4228110471969002E-2</v>
      </c>
      <c r="D303" s="238">
        <v>2.0282365502502548</v>
      </c>
    </row>
    <row r="304" spans="1:4" ht="27.75" customHeight="1" x14ac:dyDescent="0.25">
      <c r="A304" s="234" t="s">
        <v>1171</v>
      </c>
      <c r="B304" s="234" t="s">
        <v>1172</v>
      </c>
      <c r="C304" s="238">
        <v>0.53349039178781998</v>
      </c>
      <c r="D304" s="238">
        <v>11.808910351678058</v>
      </c>
    </row>
    <row r="305" spans="1:4" ht="27.75" customHeight="1" x14ac:dyDescent="0.25">
      <c r="A305" s="234" t="s">
        <v>1173</v>
      </c>
      <c r="B305" s="234" t="s">
        <v>1174</v>
      </c>
      <c r="C305" s="238">
        <v>1.7365345560639422</v>
      </c>
      <c r="D305" s="238">
        <v>16.246496600343875</v>
      </c>
    </row>
    <row r="306" spans="1:4" ht="27.75" customHeight="1" x14ac:dyDescent="0.25">
      <c r="A306" s="234" t="s">
        <v>1175</v>
      </c>
      <c r="B306" s="234" t="s">
        <v>1176</v>
      </c>
      <c r="C306" s="238">
        <v>0</v>
      </c>
      <c r="D306" s="238">
        <v>0</v>
      </c>
    </row>
    <row r="307" spans="1:4" ht="27.75" customHeight="1" x14ac:dyDescent="0.25">
      <c r="A307" s="234" t="s">
        <v>1177</v>
      </c>
      <c r="B307" s="234" t="s">
        <v>1178</v>
      </c>
      <c r="C307" s="238">
        <v>0.32173710230887598</v>
      </c>
      <c r="D307" s="238">
        <v>2.7062796307026149</v>
      </c>
    </row>
    <row r="308" spans="1:4" ht="27.75" customHeight="1" x14ac:dyDescent="0.25">
      <c r="A308" s="234" t="s">
        <v>1179</v>
      </c>
      <c r="B308" s="234" t="s">
        <v>1180</v>
      </c>
      <c r="C308" s="238">
        <v>1.2669050496845431</v>
      </c>
      <c r="D308" s="238">
        <v>28.800357129133499</v>
      </c>
    </row>
    <row r="309" spans="1:4" ht="27.75" customHeight="1" x14ac:dyDescent="0.25">
      <c r="A309" s="234" t="s">
        <v>1181</v>
      </c>
      <c r="B309" s="234" t="s">
        <v>1182</v>
      </c>
      <c r="C309" s="238">
        <v>0.39155671998337099</v>
      </c>
      <c r="D309" s="238">
        <v>6.2652355194703055</v>
      </c>
    </row>
    <row r="310" spans="1:4" ht="27.75" customHeight="1" x14ac:dyDescent="0.25">
      <c r="A310" s="234" t="s">
        <v>1183</v>
      </c>
      <c r="B310" s="234" t="s">
        <v>1184</v>
      </c>
      <c r="C310" s="238">
        <v>8.6747732041649039E-3</v>
      </c>
      <c r="D310" s="238">
        <v>-6.6080773320192965E-2</v>
      </c>
    </row>
    <row r="311" spans="1:4" ht="27.75" customHeight="1" x14ac:dyDescent="0.25">
      <c r="A311" s="234" t="s">
        <v>1185</v>
      </c>
      <c r="B311" s="234" t="s">
        <v>1186</v>
      </c>
      <c r="C311" s="238">
        <v>9.2267388645188797E-2</v>
      </c>
      <c r="D311" s="238">
        <v>12.279858437651384</v>
      </c>
    </row>
    <row r="312" spans="1:4" ht="27.75" customHeight="1" x14ac:dyDescent="0.25">
      <c r="A312" s="234" t="s">
        <v>1187</v>
      </c>
      <c r="B312" s="234" t="s">
        <v>1188</v>
      </c>
      <c r="C312" s="238">
        <v>22.095977226609818</v>
      </c>
      <c r="D312" s="238">
        <v>0.13749892611642522</v>
      </c>
    </row>
    <row r="313" spans="1:4" ht="27.75" customHeight="1" x14ac:dyDescent="0.25">
      <c r="A313" s="234" t="s">
        <v>1189</v>
      </c>
      <c r="B313" s="234" t="s">
        <v>1190</v>
      </c>
      <c r="C313" s="238">
        <v>1.1406422137385521</v>
      </c>
      <c r="D313" s="238">
        <v>15.874873882313892</v>
      </c>
    </row>
    <row r="314" spans="1:4" ht="27.75" customHeight="1" x14ac:dyDescent="0.25">
      <c r="A314" s="234" t="s">
        <v>1191</v>
      </c>
      <c r="B314" s="234" t="s">
        <v>1192</v>
      </c>
      <c r="C314" s="238">
        <v>8.1102468387584496E-3</v>
      </c>
      <c r="D314" s="238">
        <v>1.161095786872411</v>
      </c>
    </row>
    <row r="315" spans="1:4" ht="27.75" customHeight="1" x14ac:dyDescent="0.25">
      <c r="A315" s="234" t="s">
        <v>1193</v>
      </c>
      <c r="B315" s="234" t="s">
        <v>1194</v>
      </c>
      <c r="C315" s="238">
        <v>8.1102468387584496E-3</v>
      </c>
      <c r="D315" s="238">
        <v>1.161095786872411</v>
      </c>
    </row>
    <row r="316" spans="1:4" ht="27.75" customHeight="1" x14ac:dyDescent="0.25">
      <c r="A316" s="234" t="s">
        <v>1195</v>
      </c>
      <c r="B316" s="234" t="s">
        <v>1194</v>
      </c>
      <c r="C316" s="238">
        <v>1.4190224562743883</v>
      </c>
      <c r="D316" s="238">
        <v>25.629685085254589</v>
      </c>
    </row>
    <row r="317" spans="1:4" ht="27.75" customHeight="1" x14ac:dyDescent="0.25">
      <c r="A317" s="234" t="s">
        <v>1196</v>
      </c>
      <c r="B317" s="234" t="s">
        <v>1197</v>
      </c>
      <c r="C317" s="238">
        <v>3.35321979137102</v>
      </c>
      <c r="D317" s="238">
        <v>6.941212467704819</v>
      </c>
    </row>
    <row r="318" spans="1:4" ht="27.75" customHeight="1" x14ac:dyDescent="0.25">
      <c r="A318" s="234" t="s">
        <v>1198</v>
      </c>
      <c r="B318" s="234" t="s">
        <v>1199</v>
      </c>
      <c r="C318" s="238">
        <v>0</v>
      </c>
      <c r="D318" s="238">
        <v>0</v>
      </c>
    </row>
    <row r="319" spans="1:4" ht="27.75" customHeight="1" x14ac:dyDescent="0.25">
      <c r="A319" s="234" t="s">
        <v>1200</v>
      </c>
      <c r="B319" s="234" t="s">
        <v>1201</v>
      </c>
      <c r="C319" s="238">
        <v>-4.0570140978198908E-2</v>
      </c>
      <c r="D319" s="238">
        <v>-0.19630923719757282</v>
      </c>
    </row>
    <row r="320" spans="1:4" ht="27.75" customHeight="1" x14ac:dyDescent="0.25">
      <c r="A320" s="234" t="s">
        <v>1202</v>
      </c>
      <c r="B320" s="234" t="s">
        <v>1203</v>
      </c>
      <c r="C320" s="238">
        <v>0.166476075150438</v>
      </c>
      <c r="D320" s="238">
        <v>2.3185133773453428</v>
      </c>
    </row>
    <row r="321" spans="1:4" ht="27.75" customHeight="1" x14ac:dyDescent="0.25">
      <c r="A321" s="234" t="s">
        <v>1204</v>
      </c>
      <c r="B321" s="234" t="s">
        <v>1205</v>
      </c>
      <c r="C321" s="238">
        <v>0.60610845084328036</v>
      </c>
      <c r="D321" s="238">
        <v>-2.444201470954984</v>
      </c>
    </row>
    <row r="322" spans="1:4" ht="27.75" customHeight="1" x14ac:dyDescent="0.25">
      <c r="A322" s="234" t="s">
        <v>1206</v>
      </c>
      <c r="B322" s="234" t="s">
        <v>1207</v>
      </c>
      <c r="C322" s="238">
        <v>-0.66088181998622031</v>
      </c>
      <c r="D322" s="238">
        <v>7.0480228254154689</v>
      </c>
    </row>
    <row r="323" spans="1:4" ht="27.75" customHeight="1" x14ac:dyDescent="0.25">
      <c r="A323" s="234" t="s">
        <v>1208</v>
      </c>
      <c r="B323" s="234" t="s">
        <v>1209</v>
      </c>
      <c r="C323" s="238">
        <v>0.88485673896143591</v>
      </c>
      <c r="D323" s="238">
        <v>5.5212030157569334</v>
      </c>
    </row>
    <row r="324" spans="1:4" ht="27.75" customHeight="1" x14ac:dyDescent="0.25">
      <c r="A324" s="234" t="s">
        <v>1210</v>
      </c>
      <c r="B324" s="234" t="s">
        <v>1211</v>
      </c>
      <c r="C324" s="238">
        <v>0.13465328761937539</v>
      </c>
      <c r="D324" s="238">
        <v>19.87621071001216</v>
      </c>
    </row>
    <row r="325" spans="1:4" ht="27.75" customHeight="1" x14ac:dyDescent="0.25">
      <c r="A325" s="234" t="s">
        <v>1212</v>
      </c>
      <c r="B325" s="234" t="s">
        <v>1213</v>
      </c>
      <c r="C325" s="238">
        <v>3.2012266435062997E-2</v>
      </c>
      <c r="D325" s="238">
        <v>2.556867156282645</v>
      </c>
    </row>
    <row r="326" spans="1:4" ht="27.75" customHeight="1" x14ac:dyDescent="0.25">
      <c r="A326" s="234" t="s">
        <v>1214</v>
      </c>
      <c r="B326" s="234" t="s">
        <v>1215</v>
      </c>
      <c r="C326" s="238">
        <v>0</v>
      </c>
      <c r="D326" s="238">
        <v>0</v>
      </c>
    </row>
    <row r="327" spans="1:4" ht="27.75" customHeight="1" x14ac:dyDescent="0.25">
      <c r="A327" s="234" t="s">
        <v>1216</v>
      </c>
      <c r="B327" s="234" t="s">
        <v>1217</v>
      </c>
      <c r="C327" s="238">
        <v>-0.1390978971036759</v>
      </c>
      <c r="D327" s="238">
        <v>8.308052707646521E-2</v>
      </c>
    </row>
    <row r="328" spans="1:4" ht="27.75" customHeight="1" x14ac:dyDescent="0.25">
      <c r="A328" s="234" t="s">
        <v>1218</v>
      </c>
      <c r="B328" s="234" t="s">
        <v>1219</v>
      </c>
      <c r="C328" s="238">
        <v>0.90501858941673097</v>
      </c>
      <c r="D328" s="238">
        <v>5.910889237622774E-2</v>
      </c>
    </row>
    <row r="329" spans="1:4" ht="27.75" customHeight="1" x14ac:dyDescent="0.25">
      <c r="A329" s="234" t="s">
        <v>1220</v>
      </c>
      <c r="B329" s="234" t="s">
        <v>1219</v>
      </c>
      <c r="C329" s="238">
        <v>8.0652475073393473E-2</v>
      </c>
      <c r="D329" s="238">
        <v>-0.20061985048171352</v>
      </c>
    </row>
    <row r="330" spans="1:4" ht="27.75" customHeight="1" x14ac:dyDescent="0.25">
      <c r="A330" s="234" t="s">
        <v>1221</v>
      </c>
      <c r="B330" s="234" t="s">
        <v>1222</v>
      </c>
      <c r="C330" s="238">
        <v>0.34600186256847898</v>
      </c>
      <c r="D330" s="238">
        <v>9.1441495726523208</v>
      </c>
    </row>
    <row r="331" spans="1:4" ht="27.75" customHeight="1" x14ac:dyDescent="0.25">
      <c r="A331" s="234" t="s">
        <v>1223</v>
      </c>
      <c r="B331" s="234" t="s">
        <v>1224</v>
      </c>
      <c r="C331" s="238">
        <v>0.13676087078041085</v>
      </c>
      <c r="D331" s="238">
        <v>18.520191753611353</v>
      </c>
    </row>
    <row r="332" spans="1:4" ht="27.75" customHeight="1" x14ac:dyDescent="0.25">
      <c r="A332" s="234" t="s">
        <v>1225</v>
      </c>
      <c r="B332" s="234" t="s">
        <v>1226</v>
      </c>
      <c r="C332" s="238">
        <v>1.437465008852256</v>
      </c>
      <c r="D332" s="238">
        <v>6.968847405137244</v>
      </c>
    </row>
    <row r="333" spans="1:4" ht="27.75" customHeight="1" x14ac:dyDescent="0.25">
      <c r="A333" s="234" t="s">
        <v>1227</v>
      </c>
      <c r="B333" s="234" t="s">
        <v>1228</v>
      </c>
      <c r="C333" s="238">
        <v>0.70400145032459194</v>
      </c>
      <c r="D333" s="238">
        <v>13.849494723560811</v>
      </c>
    </row>
    <row r="334" spans="1:4" ht="27.75" customHeight="1" x14ac:dyDescent="0.25">
      <c r="A334" s="234" t="s">
        <v>1229</v>
      </c>
      <c r="B334" s="234" t="s">
        <v>1230</v>
      </c>
      <c r="C334" s="238">
        <v>2.5668611171618902</v>
      </c>
      <c r="D334" s="238">
        <v>7.5569584249337947</v>
      </c>
    </row>
    <row r="335" spans="1:4" ht="27.75" customHeight="1" x14ac:dyDescent="0.25">
      <c r="A335" s="234" t="s">
        <v>1231</v>
      </c>
      <c r="B335" s="234" t="s">
        <v>1232</v>
      </c>
      <c r="C335" s="238">
        <v>0.49136306181879896</v>
      </c>
      <c r="D335" s="238">
        <v>1.3686470752448863</v>
      </c>
    </row>
    <row r="336" spans="1:4" ht="27.75" customHeight="1" x14ac:dyDescent="0.25">
      <c r="A336" s="234" t="s">
        <v>1233</v>
      </c>
      <c r="B336" s="234" t="s">
        <v>1234</v>
      </c>
      <c r="C336" s="238">
        <v>-0.20820647845676629</v>
      </c>
      <c r="D336" s="238">
        <v>9.7536717012532943</v>
      </c>
    </row>
    <row r="337" spans="1:4" ht="27.75" customHeight="1" x14ac:dyDescent="0.25">
      <c r="A337" s="234" t="s">
        <v>1235</v>
      </c>
      <c r="B337" s="234" t="s">
        <v>1236</v>
      </c>
      <c r="C337" s="238">
        <v>7.9969138611286334</v>
      </c>
      <c r="D337" s="238">
        <v>-6.2176289873638879E-2</v>
      </c>
    </row>
    <row r="338" spans="1:4" ht="27.75" customHeight="1" x14ac:dyDescent="0.25">
      <c r="A338" s="234" t="s">
        <v>1237</v>
      </c>
      <c r="B338" s="234" t="s">
        <v>1238</v>
      </c>
      <c r="C338" s="238">
        <v>3.9921713382208019</v>
      </c>
      <c r="D338" s="238">
        <v>8.379408524990307</v>
      </c>
    </row>
    <row r="339" spans="1:4" ht="27.75" customHeight="1" x14ac:dyDescent="0.25">
      <c r="A339" s="234" t="s">
        <v>1239</v>
      </c>
      <c r="B339" s="234" t="s">
        <v>1240</v>
      </c>
      <c r="C339" s="238">
        <v>2.2216495210494207</v>
      </c>
      <c r="D339" s="238">
        <v>11.512921250945865</v>
      </c>
    </row>
    <row r="340" spans="1:4" ht="27.75" customHeight="1" x14ac:dyDescent="0.25">
      <c r="A340" s="234" t="s">
        <v>1241</v>
      </c>
      <c r="B340" s="234" t="s">
        <v>1242</v>
      </c>
      <c r="C340" s="238">
        <v>4.2945232555814696</v>
      </c>
      <c r="D340" s="238">
        <v>11.245739660354889</v>
      </c>
    </row>
    <row r="341" spans="1:4" ht="27.75" customHeight="1" x14ac:dyDescent="0.25">
      <c r="A341" s="234" t="s">
        <v>1243</v>
      </c>
      <c r="B341" s="234" t="s">
        <v>1244</v>
      </c>
      <c r="C341" s="238">
        <v>4.2868159548765101</v>
      </c>
      <c r="D341" s="238">
        <v>11.135495030423282</v>
      </c>
    </row>
    <row r="342" spans="1:4" ht="27.75" customHeight="1" x14ac:dyDescent="0.25">
      <c r="A342" s="234" t="s">
        <v>1245</v>
      </c>
      <c r="B342" s="234" t="s">
        <v>1244</v>
      </c>
      <c r="C342" s="238">
        <v>9.5916735042912704E-2</v>
      </c>
      <c r="D342" s="238">
        <v>6.7158641347620849</v>
      </c>
    </row>
    <row r="343" spans="1:4" ht="27.75" customHeight="1" x14ac:dyDescent="0.25">
      <c r="A343" s="234" t="s">
        <v>1246</v>
      </c>
      <c r="B343" s="234" t="s">
        <v>1247</v>
      </c>
      <c r="C343" s="238">
        <v>0.49187172583</v>
      </c>
      <c r="D343" s="238">
        <v>1.4365880019413908</v>
      </c>
    </row>
    <row r="344" spans="1:4" ht="27.75" customHeight="1" x14ac:dyDescent="0.25">
      <c r="A344" s="234" t="s">
        <v>1248</v>
      </c>
      <c r="B344" s="234" t="s">
        <v>1249</v>
      </c>
      <c r="C344" s="238">
        <v>1.5219481201505531</v>
      </c>
      <c r="D344" s="238">
        <v>-2.2655698126348041</v>
      </c>
    </row>
    <row r="345" spans="1:4" ht="27.75" customHeight="1" x14ac:dyDescent="0.25">
      <c r="A345" s="234" t="s">
        <v>1250</v>
      </c>
      <c r="B345" s="234" t="s">
        <v>1251</v>
      </c>
      <c r="C345" s="238">
        <v>0.70098891334840396</v>
      </c>
      <c r="D345" s="238">
        <v>-2.5018489930671741</v>
      </c>
    </row>
    <row r="346" spans="1:4" ht="27.75" customHeight="1" x14ac:dyDescent="0.25">
      <c r="A346" s="234" t="s">
        <v>1252</v>
      </c>
      <c r="B346" s="234" t="s">
        <v>1251</v>
      </c>
      <c r="C346" s="238">
        <v>10.328403668249065</v>
      </c>
      <c r="D346" s="238">
        <v>-0.16663767064079948</v>
      </c>
    </row>
    <row r="347" spans="1:4" ht="27.75" customHeight="1" x14ac:dyDescent="0.25">
      <c r="A347" s="234" t="s">
        <v>1253</v>
      </c>
      <c r="B347" s="234" t="s">
        <v>1254</v>
      </c>
      <c r="C347" s="238">
        <v>0</v>
      </c>
      <c r="D347" s="238">
        <v>0</v>
      </c>
    </row>
    <row r="348" spans="1:4" ht="27.75" customHeight="1" x14ac:dyDescent="0.25">
      <c r="A348" s="234" t="s">
        <v>1255</v>
      </c>
      <c r="B348" s="234" t="s">
        <v>1256</v>
      </c>
      <c r="C348" s="238">
        <v>0.24402411327285572</v>
      </c>
      <c r="D348" s="238">
        <v>1.4185321638951145</v>
      </c>
    </row>
    <row r="349" spans="1:4" ht="27.75" customHeight="1" x14ac:dyDescent="0.25">
      <c r="A349" s="234" t="s">
        <v>1257</v>
      </c>
      <c r="B349" s="234" t="s">
        <v>1258</v>
      </c>
      <c r="C349" s="238">
        <v>-6.1737966144407595E-2</v>
      </c>
      <c r="D349" s="238">
        <v>3.748563450206635</v>
      </c>
    </row>
    <row r="350" spans="1:4" ht="27.75" customHeight="1" x14ac:dyDescent="0.25">
      <c r="A350" s="234" t="s">
        <v>1259</v>
      </c>
      <c r="B350" s="234" t="s">
        <v>1260</v>
      </c>
      <c r="C350" s="238">
        <v>9.4953974845464695E-2</v>
      </c>
      <c r="D350" s="238">
        <v>3.1162723891163693</v>
      </c>
    </row>
    <row r="351" spans="1:4" ht="27.75" customHeight="1" x14ac:dyDescent="0.25">
      <c r="A351" s="234" t="s">
        <v>1261</v>
      </c>
      <c r="B351" s="234" t="s">
        <v>1262</v>
      </c>
      <c r="C351" s="238">
        <v>1.1388912479478761</v>
      </c>
      <c r="D351" s="238">
        <v>1.7739789388163056</v>
      </c>
    </row>
    <row r="352" spans="1:4" ht="27.75" customHeight="1" x14ac:dyDescent="0.25">
      <c r="A352" s="234" t="s">
        <v>1263</v>
      </c>
      <c r="B352" s="234" t="s">
        <v>1264</v>
      </c>
      <c r="C352" s="238">
        <v>1.4159599874965403</v>
      </c>
      <c r="D352" s="238">
        <v>29.579181963835957</v>
      </c>
    </row>
    <row r="353" spans="1:4" ht="27.75" customHeight="1" x14ac:dyDescent="0.25">
      <c r="A353" s="234" t="s">
        <v>1265</v>
      </c>
      <c r="B353" s="234" t="s">
        <v>1266</v>
      </c>
      <c r="C353" s="238">
        <v>0.44126870130964196</v>
      </c>
      <c r="D353" s="238">
        <v>5.0672821194358111</v>
      </c>
    </row>
    <row r="354" spans="1:4" ht="27.75" customHeight="1" x14ac:dyDescent="0.25">
      <c r="A354" s="234" t="s">
        <v>1267</v>
      </c>
      <c r="B354" s="234" t="s">
        <v>1268</v>
      </c>
      <c r="C354" s="238">
        <v>0.41885811004623497</v>
      </c>
      <c r="D354" s="238">
        <v>0.40546888820260596</v>
      </c>
    </row>
    <row r="355" spans="1:4" ht="27.75" customHeight="1" x14ac:dyDescent="0.25">
      <c r="A355" s="234" t="s">
        <v>1269</v>
      </c>
      <c r="B355" s="234" t="s">
        <v>1270</v>
      </c>
      <c r="C355" s="238">
        <v>0.29035219002024648</v>
      </c>
      <c r="D355" s="238">
        <v>11.165422949836717</v>
      </c>
    </row>
    <row r="356" spans="1:4" ht="27.75" customHeight="1" x14ac:dyDescent="0.25">
      <c r="A356" s="234" t="s">
        <v>1271</v>
      </c>
      <c r="B356" s="234" t="s">
        <v>1272</v>
      </c>
      <c r="C356" s="238">
        <v>0.40942480141357301</v>
      </c>
      <c r="D356" s="238">
        <v>3.3838281008541808</v>
      </c>
    </row>
    <row r="357" spans="1:4" ht="27.75" customHeight="1" x14ac:dyDescent="0.25">
      <c r="A357" s="234" t="s">
        <v>1273</v>
      </c>
      <c r="B357" s="234" t="s">
        <v>1274</v>
      </c>
      <c r="C357" s="238">
        <v>1.2335840214917912</v>
      </c>
      <c r="D357" s="238">
        <v>5.0167781823151758</v>
      </c>
    </row>
    <row r="358" spans="1:4" ht="27.75" customHeight="1" x14ac:dyDescent="0.25">
      <c r="A358" s="234" t="s">
        <v>1275</v>
      </c>
      <c r="B358" s="234" t="s">
        <v>1276</v>
      </c>
      <c r="C358" s="238">
        <v>0.18621383527915455</v>
      </c>
      <c r="D358" s="238">
        <v>-0.13140246185835064</v>
      </c>
    </row>
    <row r="359" spans="1:4" ht="27.75" customHeight="1" x14ac:dyDescent="0.25">
      <c r="A359" s="234" t="s">
        <v>1277</v>
      </c>
      <c r="B359" s="234" t="s">
        <v>1278</v>
      </c>
      <c r="C359" s="238">
        <v>1.7472688401379159</v>
      </c>
      <c r="D359" s="238">
        <v>4.3228767193982245</v>
      </c>
    </row>
    <row r="360" spans="1:4" ht="27.75" customHeight="1" x14ac:dyDescent="0.25">
      <c r="A360" s="234" t="s">
        <v>1279</v>
      </c>
      <c r="B360" s="234" t="s">
        <v>1280</v>
      </c>
      <c r="C360" s="238">
        <v>1.15543733333259</v>
      </c>
      <c r="D360" s="238">
        <v>6.8697033311002871</v>
      </c>
    </row>
    <row r="361" spans="1:4" ht="27.75" customHeight="1" x14ac:dyDescent="0.25">
      <c r="A361" s="234" t="s">
        <v>1281</v>
      </c>
      <c r="B361" s="234" t="s">
        <v>1282</v>
      </c>
      <c r="C361" s="238">
        <v>1.877195371474357</v>
      </c>
      <c r="D361" s="238">
        <v>13.988101895522153</v>
      </c>
    </row>
    <row r="362" spans="1:4" ht="27.75" customHeight="1" x14ac:dyDescent="0.25">
      <c r="A362" s="234" t="s">
        <v>1283</v>
      </c>
      <c r="B362" s="234" t="s">
        <v>1284</v>
      </c>
      <c r="C362" s="238">
        <v>0.78280409417984864</v>
      </c>
      <c r="D362" s="238">
        <v>2.5700665849919355</v>
      </c>
    </row>
    <row r="363" spans="1:4" ht="27.75" customHeight="1" x14ac:dyDescent="0.25">
      <c r="A363" s="234" t="s">
        <v>1285</v>
      </c>
      <c r="B363" s="234" t="s">
        <v>1286</v>
      </c>
      <c r="C363" s="238">
        <v>0</v>
      </c>
      <c r="D363" s="238">
        <v>0</v>
      </c>
    </row>
    <row r="364" spans="1:4" ht="27.75" customHeight="1" x14ac:dyDescent="0.25">
      <c r="A364" s="234" t="s">
        <v>1287</v>
      </c>
      <c r="B364" s="234" t="s">
        <v>1288</v>
      </c>
      <c r="C364" s="238">
        <v>0</v>
      </c>
      <c r="D364" s="238">
        <v>0</v>
      </c>
    </row>
    <row r="365" spans="1:4" ht="27.75" customHeight="1" x14ac:dyDescent="0.25">
      <c r="A365" s="234" t="s">
        <v>1289</v>
      </c>
      <c r="B365" s="234" t="s">
        <v>1290</v>
      </c>
      <c r="C365" s="238">
        <v>7.9484354793434589E-2</v>
      </c>
      <c r="D365" s="238">
        <v>4.6261247026839518</v>
      </c>
    </row>
    <row r="366" spans="1:4" ht="27.75" customHeight="1" x14ac:dyDescent="0.25">
      <c r="A366" s="234" t="s">
        <v>1291</v>
      </c>
      <c r="B366" s="234" t="s">
        <v>1292</v>
      </c>
      <c r="C366" s="238">
        <v>2.2412834060964872</v>
      </c>
      <c r="D366" s="238">
        <v>2.3414842068691417</v>
      </c>
    </row>
    <row r="367" spans="1:4" ht="27.75" customHeight="1" x14ac:dyDescent="0.25">
      <c r="A367" s="234" t="s">
        <v>1293</v>
      </c>
      <c r="B367" s="234" t="s">
        <v>1294</v>
      </c>
      <c r="C367" s="238">
        <v>6.7988267337297903E-2</v>
      </c>
      <c r="D367" s="238">
        <v>0.42196280290419236</v>
      </c>
    </row>
    <row r="368" spans="1:4" ht="27.75" customHeight="1" x14ac:dyDescent="0.25">
      <c r="A368" s="234" t="s">
        <v>1295</v>
      </c>
      <c r="B368" s="234" t="s">
        <v>1296</v>
      </c>
      <c r="C368" s="238">
        <v>0</v>
      </c>
      <c r="D368" s="238">
        <v>0</v>
      </c>
    </row>
    <row r="369" spans="1:4" ht="27.75" customHeight="1" x14ac:dyDescent="0.25">
      <c r="A369" s="234" t="s">
        <v>1297</v>
      </c>
      <c r="B369" s="234" t="s">
        <v>1298</v>
      </c>
      <c r="C369" s="238">
        <v>0.12052316601443221</v>
      </c>
      <c r="D369" s="238">
        <v>13.095914787671017</v>
      </c>
    </row>
    <row r="370" spans="1:4" ht="27.75" customHeight="1" x14ac:dyDescent="0.25">
      <c r="A370" s="234" t="s">
        <v>1299</v>
      </c>
      <c r="B370" s="234" t="s">
        <v>1300</v>
      </c>
      <c r="C370" s="238">
        <v>1.3366940320049658</v>
      </c>
      <c r="D370" s="238">
        <v>5.8215436540904744</v>
      </c>
    </row>
    <row r="371" spans="1:4" ht="27.75" customHeight="1" x14ac:dyDescent="0.25">
      <c r="A371" s="234" t="s">
        <v>1301</v>
      </c>
      <c r="B371" s="234" t="s">
        <v>1302</v>
      </c>
      <c r="C371" s="238">
        <v>0</v>
      </c>
      <c r="D371" s="238">
        <v>0.15244767866380252</v>
      </c>
    </row>
    <row r="372" spans="1:4" ht="27.75" customHeight="1" x14ac:dyDescent="0.25">
      <c r="A372" s="234" t="s">
        <v>1303</v>
      </c>
      <c r="B372" s="234" t="s">
        <v>1304</v>
      </c>
      <c r="C372" s="238">
        <v>0.77655356525007746</v>
      </c>
      <c r="D372" s="238">
        <v>2.6534696647500899</v>
      </c>
    </row>
    <row r="373" spans="1:4" ht="27.75" customHeight="1" x14ac:dyDescent="0.25">
      <c r="A373" s="234" t="s">
        <v>1305</v>
      </c>
      <c r="B373" s="234" t="s">
        <v>1306</v>
      </c>
      <c r="C373" s="238">
        <v>0.40877398414472299</v>
      </c>
      <c r="D373" s="238">
        <v>0.54865317440925798</v>
      </c>
    </row>
    <row r="374" spans="1:4" ht="27.75" customHeight="1" x14ac:dyDescent="0.25">
      <c r="A374" s="234" t="s">
        <v>1307</v>
      </c>
      <c r="B374" s="234" t="s">
        <v>1308</v>
      </c>
      <c r="C374" s="238">
        <v>0.40111354443188302</v>
      </c>
      <c r="D374" s="238">
        <v>0.90293080163348316</v>
      </c>
    </row>
    <row r="375" spans="1:4" ht="27.75" customHeight="1" x14ac:dyDescent="0.25">
      <c r="A375" s="234" t="s">
        <v>1309</v>
      </c>
      <c r="B375" s="234" t="s">
        <v>1308</v>
      </c>
      <c r="C375" s="238">
        <v>2.1718303876399072</v>
      </c>
      <c r="D375" s="238">
        <v>3.3318734230710567</v>
      </c>
    </row>
    <row r="376" spans="1:4" ht="27.75" customHeight="1" x14ac:dyDescent="0.25">
      <c r="A376" s="234" t="s">
        <v>1310</v>
      </c>
      <c r="B376" s="234" t="s">
        <v>1311</v>
      </c>
      <c r="C376" s="238">
        <v>1.2304476941464499</v>
      </c>
      <c r="D376" s="238">
        <v>4.0786796737443716</v>
      </c>
    </row>
    <row r="377" spans="1:4" ht="27.75" customHeight="1" x14ac:dyDescent="0.25">
      <c r="A377" s="234" t="s">
        <v>1312</v>
      </c>
      <c r="B377" s="234" t="s">
        <v>1311</v>
      </c>
      <c r="C377" s="238">
        <v>0.93536386803375504</v>
      </c>
      <c r="D377" s="238">
        <v>0.32943443820835006</v>
      </c>
    </row>
    <row r="378" spans="1:4" ht="27.75" customHeight="1" x14ac:dyDescent="0.25">
      <c r="A378" s="234" t="s">
        <v>1313</v>
      </c>
      <c r="B378" s="234" t="s">
        <v>1314</v>
      </c>
      <c r="C378" s="238">
        <v>0</v>
      </c>
      <c r="D378" s="238">
        <v>0</v>
      </c>
    </row>
    <row r="379" spans="1:4" ht="27.75" customHeight="1" x14ac:dyDescent="0.25">
      <c r="A379" s="234" t="s">
        <v>1315</v>
      </c>
      <c r="B379" s="234" t="s">
        <v>1314</v>
      </c>
      <c r="C379" s="238">
        <v>0</v>
      </c>
      <c r="D379" s="238">
        <v>0</v>
      </c>
    </row>
    <row r="380" spans="1:4" ht="27.75" customHeight="1" x14ac:dyDescent="0.25">
      <c r="A380" s="234" t="s">
        <v>1316</v>
      </c>
      <c r="B380" s="234" t="s">
        <v>1314</v>
      </c>
      <c r="C380" s="238">
        <v>0.72370356342465014</v>
      </c>
      <c r="D380" s="238">
        <v>11.006731812904171</v>
      </c>
    </row>
    <row r="381" spans="1:4" ht="27.75" customHeight="1" x14ac:dyDescent="0.25">
      <c r="A381" s="234" t="s">
        <v>1317</v>
      </c>
      <c r="B381" s="234" t="s">
        <v>1318</v>
      </c>
      <c r="C381" s="238">
        <v>0.5854111331893147</v>
      </c>
      <c r="D381" s="238">
        <v>11.007468870465885</v>
      </c>
    </row>
    <row r="382" spans="1:4" ht="27.75" customHeight="1" x14ac:dyDescent="0.25">
      <c r="A382" s="234" t="s">
        <v>1319</v>
      </c>
      <c r="B382" s="234" t="s">
        <v>1318</v>
      </c>
      <c r="C382" s="238">
        <v>6.42685413965179E-2</v>
      </c>
      <c r="D382" s="238">
        <v>0.77946278506175848</v>
      </c>
    </row>
    <row r="383" spans="1:4" ht="27.75" customHeight="1" x14ac:dyDescent="0.25">
      <c r="A383" s="234" t="s">
        <v>1320</v>
      </c>
      <c r="B383" s="234" t="s">
        <v>1321</v>
      </c>
      <c r="C383" s="238">
        <v>1.5372077369778909</v>
      </c>
      <c r="D383" s="238">
        <v>1.8286336382224653</v>
      </c>
    </row>
    <row r="384" spans="1:4" ht="27.75" customHeight="1" x14ac:dyDescent="0.25">
      <c r="A384" s="234" t="s">
        <v>1322</v>
      </c>
      <c r="B384" s="234" t="s">
        <v>1323</v>
      </c>
      <c r="C384" s="238">
        <v>1.7820531474303301</v>
      </c>
      <c r="D384" s="238">
        <v>-0.75672400052398503</v>
      </c>
    </row>
    <row r="385" spans="1:4" ht="27.75" customHeight="1" x14ac:dyDescent="0.25">
      <c r="A385" s="234" t="s">
        <v>1324</v>
      </c>
      <c r="B385" s="234" t="s">
        <v>1325</v>
      </c>
      <c r="C385" s="238">
        <v>0</v>
      </c>
      <c r="D385" s="238">
        <v>0</v>
      </c>
    </row>
    <row r="386" spans="1:4" ht="27.75" customHeight="1" x14ac:dyDescent="0.25">
      <c r="A386" s="234" t="s">
        <v>1326</v>
      </c>
      <c r="B386" s="234" t="s">
        <v>1327</v>
      </c>
      <c r="C386" s="238">
        <v>0.79006720830032307</v>
      </c>
      <c r="D386" s="238">
        <v>5.2534736693675006</v>
      </c>
    </row>
    <row r="387" spans="1:4" ht="27.75" customHeight="1" x14ac:dyDescent="0.25">
      <c r="A387" s="234" t="s">
        <v>1328</v>
      </c>
      <c r="B387" s="234" t="s">
        <v>1329</v>
      </c>
      <c r="C387" s="238">
        <v>0.20912905488430727</v>
      </c>
      <c r="D387" s="238">
        <v>17.005916256871597</v>
      </c>
    </row>
    <row r="388" spans="1:4" ht="27.75" customHeight="1" x14ac:dyDescent="0.25">
      <c r="A388" s="234" t="s">
        <v>1330</v>
      </c>
      <c r="B388" s="234" t="s">
        <v>1331</v>
      </c>
      <c r="C388" s="238">
        <v>0.67562762283356903</v>
      </c>
      <c r="D388" s="238">
        <v>4.5499089144343632</v>
      </c>
    </row>
    <row r="389" spans="1:4" ht="27.75" customHeight="1" x14ac:dyDescent="0.25">
      <c r="A389" s="234" t="s">
        <v>1332</v>
      </c>
      <c r="B389" s="234" t="s">
        <v>1333</v>
      </c>
      <c r="C389" s="238">
        <v>0</v>
      </c>
      <c r="D389" s="238">
        <v>0</v>
      </c>
    </row>
    <row r="390" spans="1:4" ht="27.75" customHeight="1" x14ac:dyDescent="0.25">
      <c r="A390" s="234" t="s">
        <v>1334</v>
      </c>
      <c r="B390" s="234" t="s">
        <v>1333</v>
      </c>
      <c r="C390" s="238">
        <v>4.0199648642176804</v>
      </c>
      <c r="D390" s="238">
        <v>4.1648990730779936</v>
      </c>
    </row>
    <row r="391" spans="1:4" ht="27.75" customHeight="1" x14ac:dyDescent="0.25">
      <c r="A391" s="234" t="s">
        <v>1335</v>
      </c>
      <c r="B391" s="234" t="s">
        <v>1336</v>
      </c>
      <c r="C391" s="238">
        <v>0.46869891403794595</v>
      </c>
      <c r="D391" s="238">
        <v>-5.2417343942735926</v>
      </c>
    </row>
    <row r="392" spans="1:4" ht="27.75" customHeight="1" x14ac:dyDescent="0.25">
      <c r="A392" s="234" t="s">
        <v>1337</v>
      </c>
      <c r="B392" s="234" t="s">
        <v>1338</v>
      </c>
      <c r="C392" s="238">
        <v>3.7646617791924357</v>
      </c>
      <c r="D392" s="238">
        <v>2.5100187194413706</v>
      </c>
    </row>
    <row r="393" spans="1:4" ht="27.75" customHeight="1" x14ac:dyDescent="0.25">
      <c r="A393" s="234" t="s">
        <v>1339</v>
      </c>
      <c r="B393" s="234" t="s">
        <v>1340</v>
      </c>
      <c r="C393" s="238">
        <v>0</v>
      </c>
      <c r="D393" s="238">
        <v>0</v>
      </c>
    </row>
    <row r="394" spans="1:4" ht="27.75" customHeight="1" x14ac:dyDescent="0.25">
      <c r="A394" s="234" t="s">
        <v>1341</v>
      </c>
      <c r="B394" s="234" t="s">
        <v>1342</v>
      </c>
      <c r="C394" s="238">
        <v>1.779121582324241</v>
      </c>
      <c r="D394" s="238">
        <v>13.510246719170153</v>
      </c>
    </row>
    <row r="395" spans="1:4" ht="27.75" customHeight="1" x14ac:dyDescent="0.25">
      <c r="A395" s="234" t="s">
        <v>1343</v>
      </c>
      <c r="B395" s="234" t="s">
        <v>1344</v>
      </c>
      <c r="C395" s="238">
        <v>1.1287341360650827</v>
      </c>
      <c r="D395" s="238">
        <v>-1.5569611559420611</v>
      </c>
    </row>
    <row r="396" spans="1:4" ht="27.75" customHeight="1" x14ac:dyDescent="0.25">
      <c r="A396" s="234" t="s">
        <v>1345</v>
      </c>
      <c r="B396" s="234" t="s">
        <v>1346</v>
      </c>
      <c r="C396" s="238">
        <v>4.5010453458048794</v>
      </c>
      <c r="D396" s="238">
        <v>4.9769328031693174</v>
      </c>
    </row>
    <row r="397" spans="1:4" ht="27.75" customHeight="1" x14ac:dyDescent="0.25">
      <c r="A397" s="234" t="s">
        <v>1347</v>
      </c>
      <c r="B397" s="234" t="s">
        <v>1348</v>
      </c>
      <c r="C397" s="238">
        <v>-6.8123710145321301E-3</v>
      </c>
      <c r="D397" s="238">
        <v>1.6395975712144255</v>
      </c>
    </row>
    <row r="398" spans="1:4" ht="27.75" customHeight="1" x14ac:dyDescent="0.25">
      <c r="A398" s="234" t="s">
        <v>1349</v>
      </c>
      <c r="B398" s="234" t="s">
        <v>1350</v>
      </c>
      <c r="C398" s="238">
        <v>-6.8350251720947237E-3</v>
      </c>
      <c r="D398" s="238">
        <v>1.6396590639136484</v>
      </c>
    </row>
    <row r="399" spans="1:4" ht="27.75" customHeight="1" x14ac:dyDescent="0.25">
      <c r="A399" s="234" t="s">
        <v>1351</v>
      </c>
      <c r="B399" s="234" t="s">
        <v>1350</v>
      </c>
      <c r="C399" s="238">
        <v>0.28854579747909692</v>
      </c>
      <c r="D399" s="238">
        <v>9.2370982912843242</v>
      </c>
    </row>
    <row r="400" spans="1:4" ht="27.75" customHeight="1" x14ac:dyDescent="0.25">
      <c r="A400" s="234" t="s">
        <v>1352</v>
      </c>
      <c r="B400" s="234" t="s">
        <v>1353</v>
      </c>
      <c r="C400" s="238">
        <v>2.2912833761148699</v>
      </c>
      <c r="D400" s="238">
        <v>3.8069078561580518</v>
      </c>
    </row>
    <row r="401" spans="1:4" ht="27.75" customHeight="1" x14ac:dyDescent="0.25">
      <c r="A401" s="234" t="s">
        <v>1354</v>
      </c>
      <c r="B401" s="234" t="s">
        <v>1355</v>
      </c>
      <c r="C401" s="238">
        <v>1.4700912739868639</v>
      </c>
      <c r="D401" s="238">
        <v>0.2305722331177118</v>
      </c>
    </row>
    <row r="402" spans="1:4" ht="27.75" customHeight="1" x14ac:dyDescent="0.25">
      <c r="A402" s="234" t="s">
        <v>1356</v>
      </c>
      <c r="B402" s="234" t="s">
        <v>1357</v>
      </c>
      <c r="C402" s="238">
        <v>0.58366906745294</v>
      </c>
      <c r="D402" s="238">
        <v>1.2318325974294693</v>
      </c>
    </row>
    <row r="403" spans="1:4" ht="27.75" customHeight="1" x14ac:dyDescent="0.25">
      <c r="A403" s="234" t="s">
        <v>1358</v>
      </c>
      <c r="B403" s="234" t="s">
        <v>1357</v>
      </c>
      <c r="C403" s="238">
        <v>1.9056977150418108</v>
      </c>
      <c r="D403" s="238">
        <v>0.35191980425535596</v>
      </c>
    </row>
    <row r="404" spans="1:4" ht="27.75" customHeight="1" x14ac:dyDescent="0.25">
      <c r="A404" s="234" t="s">
        <v>1359</v>
      </c>
      <c r="B404" s="234" t="s">
        <v>1360</v>
      </c>
      <c r="C404" s="238">
        <v>1.1973147717170554</v>
      </c>
      <c r="D404" s="238">
        <v>9.2141969494294145</v>
      </c>
    </row>
    <row r="405" spans="1:4" ht="27.75" customHeight="1" x14ac:dyDescent="0.25">
      <c r="A405" s="234" t="s">
        <v>1361</v>
      </c>
      <c r="B405" s="234" t="s">
        <v>1362</v>
      </c>
      <c r="C405" s="238">
        <v>0.17168270704652658</v>
      </c>
      <c r="D405" s="238">
        <v>6.1371565021039913</v>
      </c>
    </row>
    <row r="406" spans="1:4" ht="27.75" customHeight="1" x14ac:dyDescent="0.25">
      <c r="A406" s="234" t="s">
        <v>1363</v>
      </c>
      <c r="B406" s="234" t="s">
        <v>1364</v>
      </c>
      <c r="C406" s="238">
        <v>4.7158487500332402</v>
      </c>
      <c r="D406" s="238">
        <v>-2.3581844547650039</v>
      </c>
    </row>
    <row r="407" spans="1:4" ht="27.75" customHeight="1" x14ac:dyDescent="0.25">
      <c r="A407" s="234" t="s">
        <v>1365</v>
      </c>
      <c r="B407" s="234" t="s">
        <v>1366</v>
      </c>
      <c r="C407" s="238">
        <v>-5.1859599695912601E-3</v>
      </c>
      <c r="D407" s="238">
        <v>0</v>
      </c>
    </row>
    <row r="408" spans="1:4" ht="27.75" customHeight="1" x14ac:dyDescent="0.25">
      <c r="A408" s="234" t="s">
        <v>1367</v>
      </c>
      <c r="B408" s="234" t="s">
        <v>1368</v>
      </c>
      <c r="C408" s="238">
        <v>-0.26602982372695033</v>
      </c>
      <c r="D408" s="238">
        <v>14.125741814291736</v>
      </c>
    </row>
    <row r="409" spans="1:4" ht="27.75" customHeight="1" x14ac:dyDescent="0.25">
      <c r="A409" s="234" t="s">
        <v>1369</v>
      </c>
      <c r="B409" s="234" t="s">
        <v>1370</v>
      </c>
      <c r="C409" s="238">
        <v>1.6248752047748252</v>
      </c>
      <c r="D409" s="238">
        <v>-4.8745235573669898</v>
      </c>
    </row>
    <row r="410" spans="1:4" ht="27.75" customHeight="1" x14ac:dyDescent="0.25">
      <c r="A410" s="234" t="s">
        <v>1371</v>
      </c>
      <c r="B410" s="234" t="s">
        <v>1372</v>
      </c>
      <c r="C410" s="238">
        <v>0.382940134621924</v>
      </c>
      <c r="D410" s="238">
        <v>18.920178087353772</v>
      </c>
    </row>
    <row r="411" spans="1:4" ht="27.75" customHeight="1" x14ac:dyDescent="0.25">
      <c r="A411" s="234" t="s">
        <v>1373</v>
      </c>
      <c r="B411" s="234" t="s">
        <v>1374</v>
      </c>
      <c r="C411" s="238">
        <v>3.8824736433615512</v>
      </c>
      <c r="D411" s="238">
        <v>12.678169026628906</v>
      </c>
    </row>
    <row r="412" spans="1:4" ht="27.75" customHeight="1" x14ac:dyDescent="0.25">
      <c r="A412" s="234" t="s">
        <v>1375</v>
      </c>
      <c r="B412" s="234" t="s">
        <v>1376</v>
      </c>
      <c r="C412" s="238">
        <v>1.1051275277410157</v>
      </c>
      <c r="D412" s="238">
        <v>15.691822561781855</v>
      </c>
    </row>
    <row r="413" spans="1:4" ht="27.75" customHeight="1" x14ac:dyDescent="0.25">
      <c r="A413" s="234" t="s">
        <v>1377</v>
      </c>
      <c r="B413" s="234" t="s">
        <v>1378</v>
      </c>
      <c r="C413" s="238">
        <v>0</v>
      </c>
      <c r="D413" s="238">
        <v>0</v>
      </c>
    </row>
    <row r="414" spans="1:4" ht="27.75" customHeight="1" x14ac:dyDescent="0.25">
      <c r="A414" s="234" t="s">
        <v>1379</v>
      </c>
      <c r="B414" s="234" t="s">
        <v>1380</v>
      </c>
      <c r="C414" s="238">
        <v>0.17472769624804835</v>
      </c>
      <c r="D414" s="238">
        <v>8.4071066453917602</v>
      </c>
    </row>
    <row r="415" spans="1:4" ht="27.75" customHeight="1" x14ac:dyDescent="0.25">
      <c r="A415" s="234" t="s">
        <v>1381</v>
      </c>
      <c r="B415" s="234" t="s">
        <v>1382</v>
      </c>
      <c r="C415" s="238">
        <v>0</v>
      </c>
      <c r="D415" s="238">
        <v>0</v>
      </c>
    </row>
    <row r="416" spans="1:4" ht="27.75" customHeight="1" x14ac:dyDescent="0.25">
      <c r="A416" s="234" t="s">
        <v>1383</v>
      </c>
      <c r="B416" s="234" t="s">
        <v>1384</v>
      </c>
      <c r="C416" s="238">
        <v>2.0706680170096199</v>
      </c>
      <c r="D416" s="238">
        <v>9.5903183487700101</v>
      </c>
    </row>
    <row r="417" spans="1:4" ht="27.75" customHeight="1" x14ac:dyDescent="0.25">
      <c r="A417" s="234" t="s">
        <v>1385</v>
      </c>
      <c r="B417" s="234" t="s">
        <v>1386</v>
      </c>
      <c r="C417" s="238">
        <v>-1.1768131003834188E-2</v>
      </c>
      <c r="D417" s="238">
        <v>0</v>
      </c>
    </row>
    <row r="418" spans="1:4" ht="27.75" customHeight="1" x14ac:dyDescent="0.25">
      <c r="A418" s="234" t="s">
        <v>1387</v>
      </c>
      <c r="B418" s="234" t="s">
        <v>1388</v>
      </c>
      <c r="C418" s="238">
        <v>0</v>
      </c>
      <c r="D418" s="238">
        <v>0</v>
      </c>
    </row>
    <row r="419" spans="1:4" ht="27.75" customHeight="1" x14ac:dyDescent="0.25">
      <c r="A419" s="234" t="s">
        <v>1389</v>
      </c>
      <c r="B419" s="234" t="s">
        <v>1388</v>
      </c>
      <c r="C419" s="238">
        <v>0.92200816414293407</v>
      </c>
      <c r="D419" s="238">
        <v>-9.1491867525186095</v>
      </c>
    </row>
    <row r="420" spans="1:4" ht="27.75" customHeight="1" x14ac:dyDescent="0.25">
      <c r="A420" s="234" t="s">
        <v>1390</v>
      </c>
      <c r="B420" s="234" t="s">
        <v>1388</v>
      </c>
      <c r="C420" s="238">
        <v>17.456797108777447</v>
      </c>
      <c r="D420" s="238">
        <v>3.2158529587179885</v>
      </c>
    </row>
    <row r="421" spans="1:4" ht="27.75" customHeight="1" x14ac:dyDescent="0.25">
      <c r="A421" s="234" t="s">
        <v>1391</v>
      </c>
      <c r="B421" s="234" t="s">
        <v>1392</v>
      </c>
      <c r="C421" s="238">
        <v>0.23634685323657648</v>
      </c>
      <c r="D421" s="238">
        <v>9.0622998626650748</v>
      </c>
    </row>
    <row r="422" spans="1:4" ht="27.75" customHeight="1" x14ac:dyDescent="0.25">
      <c r="A422" s="234" t="s">
        <v>1393</v>
      </c>
      <c r="B422" s="234" t="s">
        <v>1394</v>
      </c>
      <c r="C422" s="238">
        <v>3.8214303370229841</v>
      </c>
      <c r="D422" s="238">
        <v>8.123830818496895</v>
      </c>
    </row>
    <row r="423" spans="1:4" ht="27.75" customHeight="1" x14ac:dyDescent="0.25">
      <c r="A423" s="234" t="s">
        <v>1395</v>
      </c>
      <c r="B423" s="234" t="s">
        <v>1396</v>
      </c>
      <c r="C423" s="238">
        <v>0.91659186755581468</v>
      </c>
      <c r="D423" s="238">
        <v>6.038993027236252</v>
      </c>
    </row>
    <row r="424" spans="1:4" ht="27.75" customHeight="1" x14ac:dyDescent="0.25">
      <c r="A424" s="234" t="s">
        <v>1397</v>
      </c>
      <c r="B424" s="234" t="s">
        <v>1398</v>
      </c>
      <c r="C424" s="238">
        <v>1.8321930198256151</v>
      </c>
      <c r="D424" s="238">
        <v>9.9598698100325009</v>
      </c>
    </row>
    <row r="425" spans="1:4" ht="27.75" customHeight="1" x14ac:dyDescent="0.25">
      <c r="A425" s="234" t="s">
        <v>1399</v>
      </c>
      <c r="B425" s="234" t="s">
        <v>1400</v>
      </c>
      <c r="C425" s="238">
        <v>2.7202182402070806E-2</v>
      </c>
      <c r="D425" s="238">
        <v>-0.35099650916433045</v>
      </c>
    </row>
    <row r="426" spans="1:4" ht="27.75" customHeight="1" x14ac:dyDescent="0.25">
      <c r="A426" s="234" t="s">
        <v>1401</v>
      </c>
      <c r="B426" s="234" t="s">
        <v>1402</v>
      </c>
      <c r="C426" s="238">
        <v>0.10181178113441119</v>
      </c>
      <c r="D426" s="238">
        <v>4.2009362357080722</v>
      </c>
    </row>
    <row r="427" spans="1:4" ht="27.75" customHeight="1" x14ac:dyDescent="0.25">
      <c r="A427" s="234" t="s">
        <v>1403</v>
      </c>
      <c r="B427" s="234" t="s">
        <v>1404</v>
      </c>
      <c r="C427" s="238">
        <v>4.0741557880219696</v>
      </c>
      <c r="D427" s="238">
        <v>-0.60709021530054219</v>
      </c>
    </row>
    <row r="428" spans="1:4" ht="27.75" customHeight="1" x14ac:dyDescent="0.25">
      <c r="A428" s="234" t="s">
        <v>1405</v>
      </c>
      <c r="B428" s="234" t="s">
        <v>1406</v>
      </c>
      <c r="C428" s="238">
        <v>9.0805108847498206E-2</v>
      </c>
      <c r="D428" s="238">
        <v>5.0064737431277342</v>
      </c>
    </row>
    <row r="429" spans="1:4" ht="27.75" customHeight="1" x14ac:dyDescent="0.25">
      <c r="A429" s="234" t="s">
        <v>1407</v>
      </c>
      <c r="B429" s="234" t="s">
        <v>1408</v>
      </c>
      <c r="C429" s="238">
        <v>0.39862313380711001</v>
      </c>
      <c r="D429" s="238">
        <v>-9.5786782746396626E-2</v>
      </c>
    </row>
    <row r="430" spans="1:4" ht="27.75" customHeight="1" x14ac:dyDescent="0.25">
      <c r="A430" s="234" t="s">
        <v>1409</v>
      </c>
      <c r="B430" s="234" t="s">
        <v>1410</v>
      </c>
      <c r="C430" s="238">
        <v>4.5900126678846993</v>
      </c>
      <c r="D430" s="238">
        <v>2.1223247613791125</v>
      </c>
    </row>
    <row r="431" spans="1:4" ht="27.75" customHeight="1" x14ac:dyDescent="0.25">
      <c r="A431" s="234" t="s">
        <v>1411</v>
      </c>
      <c r="B431" s="234" t="s">
        <v>1412</v>
      </c>
      <c r="C431" s="238">
        <v>0.39904158841658394</v>
      </c>
      <c r="D431" s="238">
        <v>14.411121871646904</v>
      </c>
    </row>
    <row r="432" spans="1:4" ht="27.75" customHeight="1" x14ac:dyDescent="0.25">
      <c r="A432" s="234" t="s">
        <v>1413</v>
      </c>
      <c r="B432" s="234" t="s">
        <v>1412</v>
      </c>
      <c r="C432" s="238">
        <v>0.15504929210235702</v>
      </c>
      <c r="D432" s="238">
        <v>8.0802599280405225</v>
      </c>
    </row>
    <row r="433" spans="1:4" ht="27.75" customHeight="1" x14ac:dyDescent="0.25">
      <c r="A433" s="234" t="s">
        <v>1414</v>
      </c>
      <c r="B433" s="234" t="s">
        <v>1415</v>
      </c>
      <c r="C433" s="238">
        <v>-1.6222076440599469E-2</v>
      </c>
      <c r="D433" s="238">
        <v>-0.54656949174286018</v>
      </c>
    </row>
    <row r="434" spans="1:4" ht="27.75" customHeight="1" x14ac:dyDescent="0.25">
      <c r="A434" s="234" t="s">
        <v>1416</v>
      </c>
      <c r="B434" s="234" t="s">
        <v>1417</v>
      </c>
      <c r="C434" s="238">
        <v>2.6575457501606552</v>
      </c>
      <c r="D434" s="238">
        <v>9.1423505960671108</v>
      </c>
    </row>
    <row r="435" spans="1:4" ht="27.75" customHeight="1" x14ac:dyDescent="0.25">
      <c r="A435" s="234" t="s">
        <v>1418</v>
      </c>
      <c r="B435" s="234" t="s">
        <v>1419</v>
      </c>
      <c r="C435" s="238">
        <v>0</v>
      </c>
      <c r="D435" s="238">
        <v>0.14638339758064406</v>
      </c>
    </row>
    <row r="436" spans="1:4" ht="27.75" customHeight="1" x14ac:dyDescent="0.25">
      <c r="A436" s="234" t="s">
        <v>1420</v>
      </c>
      <c r="B436" s="234" t="s">
        <v>1421</v>
      </c>
      <c r="C436" s="238">
        <v>0.43203692009482803</v>
      </c>
      <c r="D436" s="238">
        <v>0.15118597311427046</v>
      </c>
    </row>
    <row r="437" spans="1:4" ht="27.75" customHeight="1" x14ac:dyDescent="0.25">
      <c r="A437" s="234" t="s">
        <v>1422</v>
      </c>
      <c r="B437" s="234" t="s">
        <v>1421</v>
      </c>
      <c r="C437" s="238">
        <v>3.0045843323383798</v>
      </c>
      <c r="D437" s="238">
        <v>0.15182031465838763</v>
      </c>
    </row>
    <row r="438" spans="1:4" ht="27.75" customHeight="1" x14ac:dyDescent="0.25">
      <c r="A438" s="234" t="s">
        <v>1423</v>
      </c>
      <c r="B438" s="234" t="s">
        <v>1421</v>
      </c>
      <c r="C438" s="238">
        <v>0.1405518466811656</v>
      </c>
      <c r="D438" s="238">
        <v>0</v>
      </c>
    </row>
    <row r="439" spans="1:4" ht="27.75" customHeight="1" x14ac:dyDescent="0.25">
      <c r="A439" s="234" t="s">
        <v>1424</v>
      </c>
      <c r="B439" s="234" t="s">
        <v>1425</v>
      </c>
      <c r="C439" s="238">
        <v>0.1405518466811656</v>
      </c>
      <c r="D439" s="238">
        <v>0</v>
      </c>
    </row>
    <row r="440" spans="1:4" ht="27.75" customHeight="1" x14ac:dyDescent="0.25">
      <c r="A440" s="234" t="s">
        <v>1426</v>
      </c>
      <c r="B440" s="234" t="s">
        <v>1425</v>
      </c>
      <c r="C440" s="238">
        <v>1.354800367677059</v>
      </c>
      <c r="D440" s="238">
        <v>13.462666706898856</v>
      </c>
    </row>
    <row r="441" spans="1:4" ht="27.75" customHeight="1" x14ac:dyDescent="0.25">
      <c r="A441" s="234" t="s">
        <v>1427</v>
      </c>
      <c r="B441" s="234" t="s">
        <v>1428</v>
      </c>
      <c r="C441" s="238">
        <v>6.7327310557768376</v>
      </c>
      <c r="D441" s="238">
        <v>0.54489035624642135</v>
      </c>
    </row>
    <row r="442" spans="1:4" ht="27.75" customHeight="1" x14ac:dyDescent="0.25">
      <c r="A442" s="234" t="s">
        <v>1429</v>
      </c>
      <c r="B442" s="234" t="s">
        <v>1430</v>
      </c>
      <c r="C442" s="238">
        <v>3.8582862579208816</v>
      </c>
      <c r="D442" s="238">
        <v>2.1535332963758389</v>
      </c>
    </row>
    <row r="443" spans="1:4" ht="27.75" customHeight="1" x14ac:dyDescent="0.25">
      <c r="A443" s="234" t="s">
        <v>1431</v>
      </c>
      <c r="B443" s="234" t="s">
        <v>1432</v>
      </c>
      <c r="C443" s="238">
        <v>0.66059140688311102</v>
      </c>
      <c r="D443" s="238">
        <v>0.40467331664774175</v>
      </c>
    </row>
    <row r="444" spans="1:4" ht="27.75" customHeight="1" x14ac:dyDescent="0.25">
      <c r="A444" s="234" t="s">
        <v>1433</v>
      </c>
      <c r="B444" s="234" t="s">
        <v>1434</v>
      </c>
      <c r="C444" s="238">
        <v>0.62969892331345101</v>
      </c>
      <c r="D444" s="238">
        <v>3.7246667157778539</v>
      </c>
    </row>
    <row r="445" spans="1:4" ht="27.75" customHeight="1" x14ac:dyDescent="0.25">
      <c r="A445" s="234" t="s">
        <v>1435</v>
      </c>
      <c r="B445" s="234" t="s">
        <v>1436</v>
      </c>
      <c r="C445" s="238">
        <v>1.775434793628007</v>
      </c>
      <c r="D445" s="238">
        <v>24.829504717565825</v>
      </c>
    </row>
    <row r="446" spans="1:4" ht="27.75" customHeight="1" x14ac:dyDescent="0.25">
      <c r="A446" s="234" t="s">
        <v>1437</v>
      </c>
      <c r="B446" s="234" t="s">
        <v>1438</v>
      </c>
      <c r="C446" s="238">
        <v>0</v>
      </c>
      <c r="D446" s="238">
        <v>0</v>
      </c>
    </row>
    <row r="447" spans="1:4" ht="27.75" customHeight="1" x14ac:dyDescent="0.25">
      <c r="A447" s="234" t="s">
        <v>1439</v>
      </c>
      <c r="B447" s="234" t="s">
        <v>1440</v>
      </c>
      <c r="C447" s="238">
        <v>-0.70507155328065707</v>
      </c>
      <c r="D447" s="238">
        <v>0.42890705275784818</v>
      </c>
    </row>
    <row r="448" spans="1:4" ht="27.75" customHeight="1" x14ac:dyDescent="0.25">
      <c r="A448" s="234" t="s">
        <v>1441</v>
      </c>
      <c r="B448" s="234" t="s">
        <v>1442</v>
      </c>
      <c r="C448" s="238">
        <v>1.3926236834489538</v>
      </c>
      <c r="D448" s="238">
        <v>-2.186421012423156</v>
      </c>
    </row>
    <row r="449" spans="1:4" ht="27.75" customHeight="1" x14ac:dyDescent="0.25">
      <c r="A449" s="234" t="s">
        <v>1443</v>
      </c>
      <c r="B449" s="234" t="s">
        <v>1444</v>
      </c>
      <c r="C449" s="238">
        <v>1.0686944911528378</v>
      </c>
      <c r="D449" s="238">
        <v>7.5408901127623107</v>
      </c>
    </row>
    <row r="450" spans="1:4" ht="27.75" customHeight="1" x14ac:dyDescent="0.25">
      <c r="A450" s="234" t="s">
        <v>1445</v>
      </c>
      <c r="B450" s="234" t="s">
        <v>1446</v>
      </c>
      <c r="C450" s="238">
        <v>1.9784896993702579</v>
      </c>
      <c r="D450" s="238">
        <v>1.4875821628320969</v>
      </c>
    </row>
    <row r="451" spans="1:4" ht="27.75" customHeight="1" x14ac:dyDescent="0.25">
      <c r="A451" s="234" t="s">
        <v>1447</v>
      </c>
      <c r="B451" s="234" t="s">
        <v>1448</v>
      </c>
      <c r="C451" s="238">
        <v>0.74167120105488904</v>
      </c>
      <c r="D451" s="238">
        <v>7.3405568020823155</v>
      </c>
    </row>
    <row r="452" spans="1:4" ht="27.75" customHeight="1" x14ac:dyDescent="0.25">
      <c r="A452" s="234" t="s">
        <v>1449</v>
      </c>
      <c r="B452" s="234" t="s">
        <v>1450</v>
      </c>
      <c r="C452" s="238">
        <v>8.4019500407219505E-2</v>
      </c>
      <c r="D452" s="238">
        <v>4.6945856257343599E-2</v>
      </c>
    </row>
    <row r="453" spans="1:4" ht="27.75" customHeight="1" x14ac:dyDescent="0.25">
      <c r="A453" s="234" t="s">
        <v>1451</v>
      </c>
      <c r="B453" s="234" t="s">
        <v>1452</v>
      </c>
      <c r="C453" s="238">
        <v>0.88635333756767554</v>
      </c>
      <c r="D453" s="238">
        <v>4.3389560040525641</v>
      </c>
    </row>
    <row r="454" spans="1:4" ht="27.75" customHeight="1" x14ac:dyDescent="0.25">
      <c r="A454" s="234" t="s">
        <v>1453</v>
      </c>
      <c r="B454" s="234" t="s">
        <v>1454</v>
      </c>
      <c r="C454" s="238">
        <v>0</v>
      </c>
      <c r="D454" s="238">
        <v>0</v>
      </c>
    </row>
    <row r="455" spans="1:4" ht="27.75" customHeight="1" x14ac:dyDescent="0.25">
      <c r="A455" s="234" t="s">
        <v>1455</v>
      </c>
      <c r="B455" s="234" t="s">
        <v>1454</v>
      </c>
      <c r="C455" s="238">
        <v>0.63439606123139369</v>
      </c>
      <c r="D455" s="238">
        <v>2.1421810607142353</v>
      </c>
    </row>
    <row r="456" spans="1:4" ht="27.75" customHeight="1" x14ac:dyDescent="0.25">
      <c r="A456" s="234" t="s">
        <v>1456</v>
      </c>
      <c r="B456" s="234" t="s">
        <v>1457</v>
      </c>
      <c r="C456" s="238">
        <v>1.6484527611032014</v>
      </c>
      <c r="D456" s="238">
        <v>12.332944376767076</v>
      </c>
    </row>
    <row r="457" spans="1:4" ht="27.75" customHeight="1" x14ac:dyDescent="0.25">
      <c r="A457" s="234" t="s">
        <v>1458</v>
      </c>
      <c r="B457" s="234" t="s">
        <v>1457</v>
      </c>
      <c r="C457" s="238">
        <v>2.7121788494442636</v>
      </c>
      <c r="D457" s="238">
        <v>16.997575411563652</v>
      </c>
    </row>
    <row r="458" spans="1:4" ht="27.75" customHeight="1" x14ac:dyDescent="0.25">
      <c r="A458" s="234" t="s">
        <v>1459</v>
      </c>
      <c r="B458" s="234" t="s">
        <v>1460</v>
      </c>
      <c r="C458" s="238">
        <v>2.24335029162813</v>
      </c>
      <c r="D458" s="238">
        <v>-0.68962226396703175</v>
      </c>
    </row>
    <row r="459" spans="1:4" ht="27.75" customHeight="1" x14ac:dyDescent="0.25">
      <c r="A459" s="234" t="s">
        <v>1461</v>
      </c>
      <c r="B459" s="234" t="s">
        <v>1462</v>
      </c>
      <c r="C459" s="238">
        <v>0.63060493570725362</v>
      </c>
      <c r="D459" s="238">
        <v>2.7398146078313488</v>
      </c>
    </row>
    <row r="460" spans="1:4" ht="27.75" customHeight="1" x14ac:dyDescent="0.25">
      <c r="A460" s="234" t="s">
        <v>1463</v>
      </c>
      <c r="B460" s="234" t="s">
        <v>1464</v>
      </c>
      <c r="C460" s="238">
        <v>0.31774138470661351</v>
      </c>
      <c r="D460" s="238">
        <v>2.1852777356863631</v>
      </c>
    </row>
    <row r="461" spans="1:4" ht="27.75" customHeight="1" x14ac:dyDescent="0.25">
      <c r="A461" s="234" t="s">
        <v>1465</v>
      </c>
      <c r="B461" s="234" t="s">
        <v>1466</v>
      </c>
      <c r="C461" s="238">
        <v>0.58486520697228916</v>
      </c>
      <c r="D461" s="238">
        <v>20.130610555185861</v>
      </c>
    </row>
    <row r="462" spans="1:4" ht="27.75" customHeight="1" x14ac:dyDescent="0.25">
      <c r="A462" s="234" t="s">
        <v>1467</v>
      </c>
      <c r="B462" s="234" t="s">
        <v>1468</v>
      </c>
      <c r="C462" s="238">
        <v>0.90273599961516204</v>
      </c>
      <c r="D462" s="238">
        <v>10.306605855162225</v>
      </c>
    </row>
    <row r="463" spans="1:4" ht="27.75" customHeight="1" x14ac:dyDescent="0.25">
      <c r="A463" s="234" t="s">
        <v>1469</v>
      </c>
      <c r="B463" s="234" t="s">
        <v>1470</v>
      </c>
      <c r="C463" s="238">
        <v>1.135648360896651</v>
      </c>
      <c r="D463" s="238">
        <v>5.3061874518271743</v>
      </c>
    </row>
    <row r="464" spans="1:4" ht="27.75" customHeight="1" x14ac:dyDescent="0.25">
      <c r="A464" s="234" t="s">
        <v>1471</v>
      </c>
      <c r="B464" s="234" t="s">
        <v>1472</v>
      </c>
      <c r="C464" s="238">
        <v>0</v>
      </c>
      <c r="D464" s="238">
        <v>-2.3569690066589981</v>
      </c>
    </row>
    <row r="465" spans="1:4" ht="27.75" customHeight="1" x14ac:dyDescent="0.25">
      <c r="A465" s="234" t="s">
        <v>1473</v>
      </c>
      <c r="B465" s="234" t="s">
        <v>1474</v>
      </c>
      <c r="C465" s="238">
        <v>0</v>
      </c>
      <c r="D465" s="238">
        <v>0</v>
      </c>
    </row>
    <row r="466" spans="1:4" ht="27.75" customHeight="1" x14ac:dyDescent="0.25">
      <c r="A466" s="234" t="s">
        <v>1475</v>
      </c>
      <c r="B466" s="234" t="s">
        <v>1476</v>
      </c>
      <c r="C466" s="238">
        <v>0.20970267472747101</v>
      </c>
      <c r="D466" s="238">
        <v>5.4798158993596831</v>
      </c>
    </row>
    <row r="467" spans="1:4" ht="27.75" customHeight="1" x14ac:dyDescent="0.25">
      <c r="A467" s="234" t="s">
        <v>1477</v>
      </c>
      <c r="B467" s="234" t="s">
        <v>1478</v>
      </c>
      <c r="C467" s="238">
        <v>0.46641827176224904</v>
      </c>
      <c r="D467" s="238">
        <v>2.0750578490315643</v>
      </c>
    </row>
    <row r="468" spans="1:4" ht="27.75" customHeight="1" x14ac:dyDescent="0.25">
      <c r="A468" s="234" t="s">
        <v>1479</v>
      </c>
      <c r="B468" s="234" t="s">
        <v>1480</v>
      </c>
      <c r="C468" s="238">
        <v>0.51801060963952494</v>
      </c>
      <c r="D468" s="238">
        <v>16.670023802148769</v>
      </c>
    </row>
    <row r="469" spans="1:4" ht="27.75" customHeight="1" x14ac:dyDescent="0.25">
      <c r="A469" s="234" t="s">
        <v>1481</v>
      </c>
      <c r="B469" s="234" t="s">
        <v>1482</v>
      </c>
      <c r="C469" s="238">
        <v>0.20225132901320303</v>
      </c>
      <c r="D469" s="238">
        <v>86.296372378583044</v>
      </c>
    </row>
    <row r="470" spans="1:4" ht="27.75" customHeight="1" x14ac:dyDescent="0.25">
      <c r="A470" s="234" t="s">
        <v>1483</v>
      </c>
      <c r="B470" s="234" t="s">
        <v>1484</v>
      </c>
      <c r="C470" s="238">
        <v>0.68456342661042902</v>
      </c>
      <c r="D470" s="238">
        <v>3.4614802276322298</v>
      </c>
    </row>
    <row r="471" spans="1:4" ht="27.75" customHeight="1" x14ac:dyDescent="0.25">
      <c r="A471" s="234" t="s">
        <v>1485</v>
      </c>
      <c r="B471" s="234" t="s">
        <v>1486</v>
      </c>
      <c r="C471" s="238">
        <v>-3.4771834790465923E-3</v>
      </c>
      <c r="D471" s="238">
        <v>0.91626771508672511</v>
      </c>
    </row>
    <row r="472" spans="1:4" ht="27.75" customHeight="1" x14ac:dyDescent="0.25">
      <c r="A472" s="234" t="s">
        <v>1487</v>
      </c>
      <c r="B472" s="234" t="s">
        <v>1488</v>
      </c>
      <c r="C472" s="238">
        <v>0.52206766792540904</v>
      </c>
      <c r="D472" s="238">
        <v>3.2518350931176561</v>
      </c>
    </row>
    <row r="473" spans="1:4" ht="27.75" customHeight="1" x14ac:dyDescent="0.25">
      <c r="A473" s="234" t="s">
        <v>1489</v>
      </c>
      <c r="B473" s="234" t="s">
        <v>1490</v>
      </c>
      <c r="C473" s="238">
        <v>0.25995328715386129</v>
      </c>
      <c r="D473" s="238">
        <v>0.39107082560226508</v>
      </c>
    </row>
    <row r="474" spans="1:4" ht="27.75" customHeight="1" x14ac:dyDescent="0.25">
      <c r="A474" s="234" t="s">
        <v>1491</v>
      </c>
      <c r="B474" s="234" t="s">
        <v>1492</v>
      </c>
      <c r="C474" s="238">
        <v>0.66083905546848198</v>
      </c>
      <c r="D474" s="238">
        <v>0.50983323497431376</v>
      </c>
    </row>
    <row r="475" spans="1:4" ht="27.75" customHeight="1" x14ac:dyDescent="0.25">
      <c r="A475" s="234" t="s">
        <v>1493</v>
      </c>
      <c r="B475" s="234" t="s">
        <v>1492</v>
      </c>
      <c r="C475" s="238">
        <v>1.0588377804596361</v>
      </c>
      <c r="D475" s="238">
        <v>1.656257324540789</v>
      </c>
    </row>
    <row r="476" spans="1:4" ht="27.75" customHeight="1" x14ac:dyDescent="0.25">
      <c r="A476" s="234" t="s">
        <v>1494</v>
      </c>
      <c r="B476" s="234" t="s">
        <v>1495</v>
      </c>
      <c r="C476" s="238">
        <v>0.76448151738288894</v>
      </c>
      <c r="D476" s="238">
        <v>0.70412742374316051</v>
      </c>
    </row>
    <row r="477" spans="1:4" ht="27.75" customHeight="1" x14ac:dyDescent="0.25">
      <c r="A477" s="234" t="s">
        <v>1496</v>
      </c>
      <c r="B477" s="234" t="s">
        <v>1497</v>
      </c>
      <c r="C477" s="238">
        <v>1.5243999400726993</v>
      </c>
      <c r="D477" s="238">
        <v>10.116421546233594</v>
      </c>
    </row>
    <row r="478" spans="1:4" ht="27.75" customHeight="1" x14ac:dyDescent="0.25">
      <c r="A478" s="234" t="s">
        <v>1498</v>
      </c>
      <c r="B478" s="234" t="s">
        <v>1499</v>
      </c>
      <c r="C478" s="238">
        <v>1.4679923542928779</v>
      </c>
      <c r="D478" s="238">
        <v>0.21771337319323791</v>
      </c>
    </row>
    <row r="479" spans="1:4" ht="27.75" customHeight="1" x14ac:dyDescent="0.25">
      <c r="A479" s="234" t="s">
        <v>1500</v>
      </c>
      <c r="B479" s="234" t="s">
        <v>1501</v>
      </c>
      <c r="C479" s="238">
        <v>1.4779049265682145</v>
      </c>
      <c r="D479" s="238">
        <v>0.21930601591097565</v>
      </c>
    </row>
    <row r="480" spans="1:4" ht="27.75" customHeight="1" x14ac:dyDescent="0.25">
      <c r="A480" s="234" t="s">
        <v>1502</v>
      </c>
      <c r="B480" s="234" t="s">
        <v>1501</v>
      </c>
      <c r="C480" s="238">
        <v>0.18495030493950831</v>
      </c>
      <c r="D480" s="238">
        <v>3.4256297428035949</v>
      </c>
    </row>
    <row r="481" spans="1:4" ht="27.75" customHeight="1" x14ac:dyDescent="0.25">
      <c r="A481" s="234" t="s">
        <v>1503</v>
      </c>
      <c r="B481" s="234" t="s">
        <v>1504</v>
      </c>
      <c r="C481" s="238">
        <v>0.26182478780373392</v>
      </c>
      <c r="D481" s="238">
        <v>6.7234800287043033</v>
      </c>
    </row>
    <row r="482" spans="1:4" ht="27.75" customHeight="1" x14ac:dyDescent="0.25">
      <c r="A482" s="234" t="s">
        <v>1505</v>
      </c>
      <c r="B482" s="234" t="s">
        <v>1506</v>
      </c>
      <c r="C482" s="238">
        <v>0.81196401879597302</v>
      </c>
      <c r="D482" s="238">
        <v>1.1238716308168195E-2</v>
      </c>
    </row>
    <row r="483" spans="1:4" ht="27.75" customHeight="1" x14ac:dyDescent="0.25">
      <c r="A483" s="234" t="s">
        <v>1507</v>
      </c>
      <c r="B483" s="234" t="s">
        <v>1508</v>
      </c>
      <c r="C483" s="238">
        <v>0.35391210173373511</v>
      </c>
      <c r="D483" s="238">
        <v>0.28555353087807511</v>
      </c>
    </row>
    <row r="484" spans="1:4" ht="27.75" customHeight="1" x14ac:dyDescent="0.25">
      <c r="A484" s="234" t="s">
        <v>1509</v>
      </c>
      <c r="B484" s="234" t="s">
        <v>1510</v>
      </c>
      <c r="C484" s="238">
        <v>1.154875031044748</v>
      </c>
      <c r="D484" s="238">
        <v>10.186418900815532</v>
      </c>
    </row>
    <row r="485" spans="1:4" ht="27.75" customHeight="1" x14ac:dyDescent="0.25">
      <c r="A485" s="234" t="s">
        <v>1511</v>
      </c>
      <c r="B485" s="234" t="s">
        <v>1512</v>
      </c>
      <c r="C485" s="238">
        <v>1.8635038074027388</v>
      </c>
      <c r="D485" s="238">
        <v>8.672044943839067</v>
      </c>
    </row>
    <row r="486" spans="1:4" ht="27.75" customHeight="1" x14ac:dyDescent="0.25">
      <c r="A486" s="234" t="s">
        <v>1513</v>
      </c>
      <c r="B486" s="234" t="s">
        <v>1514</v>
      </c>
      <c r="C486" s="238">
        <v>0</v>
      </c>
      <c r="D486" s="238">
        <v>0</v>
      </c>
    </row>
    <row r="487" spans="1:4" ht="27.75" customHeight="1" x14ac:dyDescent="0.25">
      <c r="A487" s="234" t="s">
        <v>1515</v>
      </c>
      <c r="B487" s="234" t="s">
        <v>1516</v>
      </c>
      <c r="C487" s="238">
        <v>0.842552206075601</v>
      </c>
      <c r="D487" s="238">
        <v>8.8401844168110824</v>
      </c>
    </row>
    <row r="488" spans="1:4" ht="27.75" customHeight="1" x14ac:dyDescent="0.25">
      <c r="A488" s="234" t="s">
        <v>1517</v>
      </c>
      <c r="B488" s="234" t="s">
        <v>1518</v>
      </c>
      <c r="C488" s="238">
        <v>2.1441840972212699E-5</v>
      </c>
      <c r="D488" s="238">
        <v>0.13942538479336947</v>
      </c>
    </row>
    <row r="489" spans="1:4" ht="27.75" customHeight="1" x14ac:dyDescent="0.25">
      <c r="A489" s="234" t="s">
        <v>1519</v>
      </c>
      <c r="B489" s="234" t="s">
        <v>1520</v>
      </c>
      <c r="C489" s="238">
        <v>0.49373826513110164</v>
      </c>
      <c r="D489" s="238">
        <v>9.4402418579745273</v>
      </c>
    </row>
    <row r="490" spans="1:4" ht="27.75" customHeight="1" x14ac:dyDescent="0.25">
      <c r="A490" s="234" t="s">
        <v>1521</v>
      </c>
      <c r="B490" s="234" t="s">
        <v>1522</v>
      </c>
      <c r="C490" s="238">
        <v>4.1485144772483604</v>
      </c>
      <c r="D490" s="238">
        <v>2.8066613023484983</v>
      </c>
    </row>
    <row r="491" spans="1:4" ht="27.75" customHeight="1" x14ac:dyDescent="0.25">
      <c r="A491" s="234" t="s">
        <v>1523</v>
      </c>
      <c r="B491" s="234" t="s">
        <v>1524</v>
      </c>
      <c r="C491" s="238">
        <v>3.3057290047298848</v>
      </c>
      <c r="D491" s="238">
        <v>5.0159017503191237</v>
      </c>
    </row>
    <row r="492" spans="1:4" ht="27.75" customHeight="1" x14ac:dyDescent="0.25">
      <c r="A492" s="234" t="s">
        <v>1525</v>
      </c>
      <c r="B492" s="234" t="s">
        <v>1526</v>
      </c>
      <c r="C492" s="238">
        <v>1.5867147636404408</v>
      </c>
      <c r="D492" s="238">
        <v>1.9086927122294841</v>
      </c>
    </row>
    <row r="493" spans="1:4" ht="27.75" customHeight="1" x14ac:dyDescent="0.25">
      <c r="A493" s="234" t="s">
        <v>1527</v>
      </c>
      <c r="B493" s="234" t="s">
        <v>1528</v>
      </c>
      <c r="C493" s="238">
        <v>0.21361462919426369</v>
      </c>
      <c r="D493" s="238">
        <v>4.7892244344511345</v>
      </c>
    </row>
    <row r="494" spans="1:4" ht="27.75" customHeight="1" x14ac:dyDescent="0.25">
      <c r="A494" s="234" t="s">
        <v>1529</v>
      </c>
      <c r="B494" s="234" t="s">
        <v>1530</v>
      </c>
      <c r="C494" s="238">
        <v>1.5871062753411729</v>
      </c>
      <c r="D494" s="238">
        <v>9.2891466622879246</v>
      </c>
    </row>
    <row r="495" spans="1:4" ht="27.75" customHeight="1" x14ac:dyDescent="0.25">
      <c r="A495" s="234" t="s">
        <v>1531</v>
      </c>
      <c r="B495" s="234" t="s">
        <v>1532</v>
      </c>
      <c r="C495" s="238">
        <v>2.8809858304187421</v>
      </c>
      <c r="D495" s="238">
        <v>-1.1392807946357368</v>
      </c>
    </row>
    <row r="496" spans="1:4" ht="27.75" customHeight="1" x14ac:dyDescent="0.25">
      <c r="A496" s="234" t="s">
        <v>1533</v>
      </c>
      <c r="B496" s="234" t="s">
        <v>1534</v>
      </c>
      <c r="C496" s="238">
        <v>2.3508796541942099</v>
      </c>
      <c r="D496" s="238">
        <v>5.807022091446794</v>
      </c>
    </row>
    <row r="497" spans="1:4" ht="27.75" customHeight="1" x14ac:dyDescent="0.25">
      <c r="A497" s="234" t="s">
        <v>1535</v>
      </c>
      <c r="B497" s="234" t="s">
        <v>1536</v>
      </c>
      <c r="C497" s="238">
        <v>0.47131688540758787</v>
      </c>
      <c r="D497" s="238">
        <v>3.0128973239576546</v>
      </c>
    </row>
    <row r="498" spans="1:4" ht="27.75" customHeight="1" x14ac:dyDescent="0.25">
      <c r="A498" s="234" t="s">
        <v>1537</v>
      </c>
      <c r="B498" s="234" t="s">
        <v>1538</v>
      </c>
      <c r="C498" s="238">
        <v>4.9217490713792094</v>
      </c>
      <c r="D498" s="238">
        <v>-0.10910748697382289</v>
      </c>
    </row>
    <row r="499" spans="1:4" ht="27.75" customHeight="1" x14ac:dyDescent="0.25">
      <c r="A499" s="234" t="s">
        <v>1539</v>
      </c>
      <c r="B499" s="234" t="s">
        <v>1540</v>
      </c>
      <c r="C499" s="238">
        <v>0.375937712914371</v>
      </c>
      <c r="D499" s="238">
        <v>1.5083245780677845</v>
      </c>
    </row>
    <row r="500" spans="1:4" ht="27.75" customHeight="1" x14ac:dyDescent="0.25">
      <c r="A500" s="234" t="s">
        <v>1541</v>
      </c>
      <c r="B500" s="234" t="s">
        <v>1542</v>
      </c>
      <c r="C500" s="238">
        <v>1.1137050399759445</v>
      </c>
      <c r="D500" s="238">
        <v>2.7983139282917655</v>
      </c>
    </row>
    <row r="501" spans="1:4" ht="27.75" customHeight="1" x14ac:dyDescent="0.25">
      <c r="A501" s="234" t="s">
        <v>1543</v>
      </c>
      <c r="B501" s="234" t="s">
        <v>1544</v>
      </c>
      <c r="C501" s="238">
        <v>-3.684575758793697E-3</v>
      </c>
      <c r="D501" s="238">
        <v>5.0266379480958143</v>
      </c>
    </row>
    <row r="502" spans="1:4" ht="27.75" customHeight="1" x14ac:dyDescent="0.25">
      <c r="A502" s="234" t="s">
        <v>1545</v>
      </c>
      <c r="B502" s="234" t="s">
        <v>1546</v>
      </c>
      <c r="C502" s="238">
        <v>2.7280751738975422</v>
      </c>
      <c r="D502" s="238">
        <v>10.139027943027479</v>
      </c>
    </row>
    <row r="503" spans="1:4" ht="27.75" customHeight="1" x14ac:dyDescent="0.25">
      <c r="A503" s="234" t="s">
        <v>1547</v>
      </c>
      <c r="B503" s="234" t="s">
        <v>1548</v>
      </c>
      <c r="C503" s="238">
        <v>0.65328613808324532</v>
      </c>
      <c r="D503" s="238">
        <v>12.760624169396607</v>
      </c>
    </row>
    <row r="504" spans="1:4" ht="27.75" customHeight="1" x14ac:dyDescent="0.25">
      <c r="A504" s="234" t="s">
        <v>1549</v>
      </c>
      <c r="B504" s="234" t="s">
        <v>1550</v>
      </c>
      <c r="C504" s="238">
        <v>1.1723632414870568</v>
      </c>
      <c r="D504" s="238">
        <v>9.0790123338329245</v>
      </c>
    </row>
    <row r="505" spans="1:4" ht="27.75" customHeight="1" x14ac:dyDescent="0.25">
      <c r="A505" s="234" t="s">
        <v>1551</v>
      </c>
      <c r="B505" s="234" t="s">
        <v>1552</v>
      </c>
      <c r="C505" s="238">
        <v>0.40703114145875202</v>
      </c>
      <c r="D505" s="238">
        <v>4.0914430021409876E-2</v>
      </c>
    </row>
    <row r="506" spans="1:4" ht="27.75" customHeight="1" x14ac:dyDescent="0.25">
      <c r="A506" s="234" t="s">
        <v>1553</v>
      </c>
      <c r="B506" s="234" t="s">
        <v>1554</v>
      </c>
      <c r="C506" s="238">
        <v>61.718261543224315</v>
      </c>
      <c r="D506" s="238">
        <v>1.4767102531752059</v>
      </c>
    </row>
    <row r="507" spans="1:4" ht="27.75" customHeight="1" x14ac:dyDescent="0.25">
      <c r="A507" s="234" t="s">
        <v>1555</v>
      </c>
      <c r="B507" s="234" t="s">
        <v>1556</v>
      </c>
      <c r="C507" s="238">
        <v>0</v>
      </c>
      <c r="D507" s="238">
        <v>0</v>
      </c>
    </row>
    <row r="508" spans="1:4" ht="27.75" customHeight="1" x14ac:dyDescent="0.25">
      <c r="A508" s="234" t="s">
        <v>1557</v>
      </c>
      <c r="B508" s="234" t="s">
        <v>1558</v>
      </c>
      <c r="C508" s="238">
        <v>1.1600898130218003</v>
      </c>
      <c r="D508" s="238">
        <v>-1.0052688176573725</v>
      </c>
    </row>
    <row r="509" spans="1:4" ht="27.75" customHeight="1" x14ac:dyDescent="0.25">
      <c r="A509" s="234" t="s">
        <v>1559</v>
      </c>
      <c r="B509" s="234" t="s">
        <v>1560</v>
      </c>
      <c r="C509" s="238">
        <v>0</v>
      </c>
      <c r="D509" s="238">
        <v>0.69373234346361157</v>
      </c>
    </row>
    <row r="510" spans="1:4" ht="27.75" customHeight="1" x14ac:dyDescent="0.25">
      <c r="A510" s="234" t="s">
        <v>1561</v>
      </c>
      <c r="B510" s="234" t="s">
        <v>1562</v>
      </c>
      <c r="C510" s="238">
        <v>1.4055463555855949</v>
      </c>
      <c r="D510" s="238">
        <v>3.78610037998624</v>
      </c>
    </row>
    <row r="511" spans="1:4" ht="27.75" customHeight="1" x14ac:dyDescent="0.25">
      <c r="A511" s="234" t="s">
        <v>1563</v>
      </c>
      <c r="B511" s="234" t="s">
        <v>1564</v>
      </c>
      <c r="C511" s="238">
        <v>20.376281120785432</v>
      </c>
      <c r="D511" s="238">
        <v>0.182277179453191</v>
      </c>
    </row>
    <row r="512" spans="1:4" ht="27.75" customHeight="1" x14ac:dyDescent="0.25">
      <c r="A512" s="234" t="s">
        <v>1565</v>
      </c>
      <c r="B512" s="234" t="s">
        <v>1566</v>
      </c>
      <c r="C512" s="238">
        <v>0.30131896217189658</v>
      </c>
      <c r="D512" s="238">
        <v>12.020660765761125</v>
      </c>
    </row>
    <row r="513" spans="1:4" ht="27.75" customHeight="1" x14ac:dyDescent="0.25">
      <c r="A513" s="234" t="s">
        <v>1567</v>
      </c>
      <c r="B513" s="234" t="s">
        <v>1568</v>
      </c>
      <c r="C513" s="238">
        <v>0.75955665732299404</v>
      </c>
      <c r="D513" s="238">
        <v>0.25955728578375792</v>
      </c>
    </row>
    <row r="514" spans="1:4" ht="27.75" customHeight="1" x14ac:dyDescent="0.25">
      <c r="A514" s="234" t="s">
        <v>1569</v>
      </c>
      <c r="B514" s="234" t="s">
        <v>1570</v>
      </c>
      <c r="C514" s="238">
        <v>2.2792346607168761</v>
      </c>
      <c r="D514" s="238">
        <v>5.6278508227790098</v>
      </c>
    </row>
    <row r="515" spans="1:4" ht="27.75" customHeight="1" x14ac:dyDescent="0.25">
      <c r="A515" s="234" t="s">
        <v>1571</v>
      </c>
      <c r="B515" s="234" t="s">
        <v>1572</v>
      </c>
      <c r="C515" s="238">
        <v>2.9100012707630847</v>
      </c>
      <c r="D515" s="238">
        <v>15.859281486408483</v>
      </c>
    </row>
    <row r="516" spans="1:4" ht="27.75" customHeight="1" x14ac:dyDescent="0.25">
      <c r="A516" s="234" t="s">
        <v>1573</v>
      </c>
      <c r="B516" s="234" t="s">
        <v>1572</v>
      </c>
      <c r="C516" s="238">
        <v>1.3501271374203707</v>
      </c>
      <c r="D516" s="238">
        <v>5.8069329144974597</v>
      </c>
    </row>
    <row r="517" spans="1:4" ht="27.75" customHeight="1" x14ac:dyDescent="0.25">
      <c r="A517" s="234" t="s">
        <v>1574</v>
      </c>
      <c r="B517" s="234" t="s">
        <v>1575</v>
      </c>
      <c r="C517" s="238">
        <v>0.94375870246550408</v>
      </c>
      <c r="D517" s="238">
        <v>3.0356257659302095</v>
      </c>
    </row>
    <row r="518" spans="1:4" ht="27.75" customHeight="1" x14ac:dyDescent="0.25">
      <c r="A518" s="234" t="s">
        <v>1576</v>
      </c>
      <c r="B518" s="234" t="s">
        <v>1577</v>
      </c>
      <c r="C518" s="238">
        <v>0.94378576038694129</v>
      </c>
      <c r="D518" s="238">
        <v>3.0353190606670077</v>
      </c>
    </row>
    <row r="519" spans="1:4" ht="27.75" customHeight="1" x14ac:dyDescent="0.25">
      <c r="A519" s="234" t="s">
        <v>1578</v>
      </c>
      <c r="B519" s="234" t="s">
        <v>1579</v>
      </c>
      <c r="C519" s="238">
        <v>0.60594165541358103</v>
      </c>
      <c r="D519" s="238">
        <v>3.5833049548639879</v>
      </c>
    </row>
    <row r="520" spans="1:4" ht="27.75" customHeight="1" x14ac:dyDescent="0.25">
      <c r="A520" s="234" t="s">
        <v>1580</v>
      </c>
      <c r="B520" s="234" t="s">
        <v>1581</v>
      </c>
      <c r="C520" s="238">
        <v>0.17077264998270131</v>
      </c>
      <c r="D520" s="238">
        <v>15.479067229380261</v>
      </c>
    </row>
    <row r="521" spans="1:4" ht="27.75" customHeight="1" x14ac:dyDescent="0.25">
      <c r="A521" s="234" t="s">
        <v>1582</v>
      </c>
      <c r="B521" s="234" t="s">
        <v>1583</v>
      </c>
      <c r="C521" s="238">
        <v>0.19039236293322748</v>
      </c>
      <c r="D521" s="238">
        <v>1.5991414551931871</v>
      </c>
    </row>
    <row r="522" spans="1:4" ht="27.75" customHeight="1" x14ac:dyDescent="0.25">
      <c r="A522" s="234" t="s">
        <v>1584</v>
      </c>
      <c r="B522" s="234" t="s">
        <v>1585</v>
      </c>
      <c r="C522" s="238">
        <v>9.9876570171190587E-2</v>
      </c>
      <c r="D522" s="238">
        <v>0.60855253139983423</v>
      </c>
    </row>
    <row r="523" spans="1:4" ht="27.75" customHeight="1" x14ac:dyDescent="0.25">
      <c r="A523" s="234" t="s">
        <v>1586</v>
      </c>
      <c r="B523" s="234" t="s">
        <v>1587</v>
      </c>
      <c r="C523" s="238">
        <v>0.52409737077838625</v>
      </c>
      <c r="D523" s="238">
        <v>-1.7993163718938958</v>
      </c>
    </row>
    <row r="524" spans="1:4" ht="27.75" customHeight="1" x14ac:dyDescent="0.25">
      <c r="A524" s="234" t="s">
        <v>1588</v>
      </c>
      <c r="B524" s="234" t="s">
        <v>1589</v>
      </c>
      <c r="C524" s="238">
        <v>1.2648440398825052</v>
      </c>
      <c r="D524" s="238">
        <v>6.7003006800412086</v>
      </c>
    </row>
    <row r="525" spans="1:4" ht="27.75" customHeight="1" x14ac:dyDescent="0.25">
      <c r="A525" s="234" t="s">
        <v>1590</v>
      </c>
      <c r="B525" s="234" t="s">
        <v>1591</v>
      </c>
      <c r="C525" s="238">
        <v>0</v>
      </c>
      <c r="D525" s="238">
        <v>0</v>
      </c>
    </row>
    <row r="526" spans="1:4" ht="27.75" customHeight="1" x14ac:dyDescent="0.25">
      <c r="A526" s="234" t="s">
        <v>1592</v>
      </c>
      <c r="B526" s="234" t="s">
        <v>1593</v>
      </c>
      <c r="C526" s="238">
        <v>0</v>
      </c>
      <c r="D526" s="238">
        <v>0</v>
      </c>
    </row>
    <row r="527" spans="1:4" ht="27.75" customHeight="1" x14ac:dyDescent="0.25">
      <c r="A527" s="234" t="s">
        <v>1594</v>
      </c>
      <c r="B527" s="234" t="s">
        <v>1595</v>
      </c>
      <c r="C527" s="238">
        <v>0</v>
      </c>
      <c r="D527" s="238">
        <v>0</v>
      </c>
    </row>
    <row r="528" spans="1:4" ht="27.75" customHeight="1" x14ac:dyDescent="0.25">
      <c r="A528" s="234" t="s">
        <v>1596</v>
      </c>
      <c r="B528" s="234" t="s">
        <v>1597</v>
      </c>
      <c r="C528" s="238">
        <v>0.482784017189403</v>
      </c>
      <c r="D528" s="238">
        <v>12.032096486106392</v>
      </c>
    </row>
    <row r="529" spans="1:4" ht="27.75" customHeight="1" x14ac:dyDescent="0.25">
      <c r="A529" s="234" t="s">
        <v>1598</v>
      </c>
      <c r="B529" s="234" t="s">
        <v>1599</v>
      </c>
      <c r="C529" s="238">
        <v>1.2693062642390631</v>
      </c>
      <c r="D529" s="238">
        <v>11.367831244530207</v>
      </c>
    </row>
    <row r="530" spans="1:4" ht="27.75" customHeight="1" x14ac:dyDescent="0.25">
      <c r="A530" s="234" t="s">
        <v>1600</v>
      </c>
      <c r="B530" s="234" t="s">
        <v>1601</v>
      </c>
      <c r="C530" s="238">
        <v>1.074126377325364</v>
      </c>
      <c r="D530" s="238">
        <v>2.4024999636230007</v>
      </c>
    </row>
    <row r="531" spans="1:4" ht="27.75" customHeight="1" x14ac:dyDescent="0.25">
      <c r="A531" s="234" t="s">
        <v>1602</v>
      </c>
      <c r="B531" s="234" t="s">
        <v>1603</v>
      </c>
      <c r="C531" s="238">
        <v>0.671943395373089</v>
      </c>
      <c r="D531" s="238">
        <v>4.3344951763221387</v>
      </c>
    </row>
    <row r="532" spans="1:4" ht="27.75" customHeight="1" x14ac:dyDescent="0.25">
      <c r="A532" s="234" t="s">
        <v>1604</v>
      </c>
      <c r="B532" s="234" t="s">
        <v>1605</v>
      </c>
      <c r="C532" s="238">
        <v>0</v>
      </c>
      <c r="D532" s="238">
        <v>0.41858060910556477</v>
      </c>
    </row>
    <row r="533" spans="1:4" ht="27.75" customHeight="1" x14ac:dyDescent="0.25">
      <c r="A533" s="234" t="s">
        <v>1606</v>
      </c>
      <c r="B533" s="234" t="s">
        <v>1607</v>
      </c>
      <c r="C533" s="238">
        <v>0</v>
      </c>
      <c r="D533" s="238">
        <v>10.859732657198746</v>
      </c>
    </row>
    <row r="534" spans="1:4" ht="27.75" customHeight="1" x14ac:dyDescent="0.25">
      <c r="A534" s="234" t="s">
        <v>1608</v>
      </c>
      <c r="B534" s="234" t="s">
        <v>1607</v>
      </c>
      <c r="C534" s="238">
        <v>0.89429717758357308</v>
      </c>
      <c r="D534" s="238">
        <v>8.830232101433074</v>
      </c>
    </row>
    <row r="535" spans="1:4" ht="27.75" customHeight="1" x14ac:dyDescent="0.25">
      <c r="A535" s="234" t="s">
        <v>1609</v>
      </c>
      <c r="B535" s="234" t="s">
        <v>1610</v>
      </c>
      <c r="C535" s="238">
        <v>2.6979265201295197</v>
      </c>
      <c r="D535" s="238">
        <v>10.033142737631326</v>
      </c>
    </row>
    <row r="536" spans="1:4" ht="27.75" customHeight="1" x14ac:dyDescent="0.25">
      <c r="A536" s="234" t="s">
        <v>1611</v>
      </c>
      <c r="B536" s="234" t="s">
        <v>1612</v>
      </c>
      <c r="C536" s="238">
        <v>3.1594161448164799</v>
      </c>
      <c r="D536" s="238">
        <v>15.837917264141179</v>
      </c>
    </row>
    <row r="537" spans="1:4" ht="27.75" customHeight="1" x14ac:dyDescent="0.25">
      <c r="A537" s="234" t="s">
        <v>1613</v>
      </c>
      <c r="B537" s="234" t="s">
        <v>1614</v>
      </c>
      <c r="C537" s="238">
        <v>15.36402494480267</v>
      </c>
      <c r="D537" s="238">
        <v>-5.7508356631199575E-3</v>
      </c>
    </row>
    <row r="538" spans="1:4" ht="27.75" customHeight="1" x14ac:dyDescent="0.25">
      <c r="A538" s="234" t="s">
        <v>1615</v>
      </c>
      <c r="B538" s="234" t="s">
        <v>1616</v>
      </c>
      <c r="C538" s="238">
        <v>0.22620014640307823</v>
      </c>
      <c r="D538" s="238">
        <v>0.88033248827540533</v>
      </c>
    </row>
    <row r="539" spans="1:4" ht="27.75" customHeight="1" x14ac:dyDescent="0.25">
      <c r="A539" s="234" t="s">
        <v>1617</v>
      </c>
      <c r="B539" s="234" t="s">
        <v>1618</v>
      </c>
      <c r="C539" s="238">
        <v>-0.13188066113658983</v>
      </c>
      <c r="D539" s="238">
        <v>21.220644054545183</v>
      </c>
    </row>
    <row r="540" spans="1:4" ht="27.75" customHeight="1" x14ac:dyDescent="0.25">
      <c r="A540" s="234" t="s">
        <v>1619</v>
      </c>
      <c r="B540" s="234" t="s">
        <v>1620</v>
      </c>
      <c r="C540" s="238">
        <v>0</v>
      </c>
      <c r="D540" s="238">
        <v>0</v>
      </c>
    </row>
    <row r="541" spans="1:4" ht="27.75" customHeight="1" x14ac:dyDescent="0.25">
      <c r="A541" s="234" t="s">
        <v>1621</v>
      </c>
      <c r="B541" s="234" t="s">
        <v>1622</v>
      </c>
      <c r="C541" s="238">
        <v>0.18414153484647389</v>
      </c>
      <c r="D541" s="238">
        <v>0.68823168341792207</v>
      </c>
    </row>
    <row r="542" spans="1:4" ht="27.75" customHeight="1" x14ac:dyDescent="0.25">
      <c r="A542" s="234" t="s">
        <v>1623</v>
      </c>
      <c r="B542" s="234" t="s">
        <v>1624</v>
      </c>
      <c r="C542" s="238">
        <v>0</v>
      </c>
      <c r="D542" s="238">
        <v>0</v>
      </c>
    </row>
    <row r="543" spans="1:4" ht="27.75" customHeight="1" x14ac:dyDescent="0.25">
      <c r="A543" s="234" t="s">
        <v>1625</v>
      </c>
      <c r="B543" s="234" t="s">
        <v>1626</v>
      </c>
      <c r="C543" s="238">
        <v>0</v>
      </c>
      <c r="D543" s="238">
        <v>0</v>
      </c>
    </row>
    <row r="544" spans="1:4" ht="27.75" customHeight="1" x14ac:dyDescent="0.25">
      <c r="A544" s="234" t="s">
        <v>1627</v>
      </c>
      <c r="B544" s="234" t="s">
        <v>1626</v>
      </c>
      <c r="C544" s="238">
        <v>3.3232691938836073E-3</v>
      </c>
      <c r="D544" s="238">
        <v>11.298780108928867</v>
      </c>
    </row>
    <row r="545" spans="1:4" ht="27.75" customHeight="1" x14ac:dyDescent="0.25">
      <c r="A545" s="234" t="s">
        <v>1628</v>
      </c>
      <c r="B545" s="234" t="s">
        <v>1629</v>
      </c>
      <c r="C545" s="238">
        <v>3.1585630933173503</v>
      </c>
      <c r="D545" s="238">
        <v>32.406980958414806</v>
      </c>
    </row>
    <row r="546" spans="1:4" ht="27.75" customHeight="1" x14ac:dyDescent="0.25">
      <c r="A546" s="234" t="s">
        <v>1630</v>
      </c>
      <c r="B546" s="234" t="s">
        <v>1631</v>
      </c>
      <c r="C546" s="238">
        <v>8.8712641295646915</v>
      </c>
      <c r="D546" s="238">
        <v>-0.1662621761983516</v>
      </c>
    </row>
    <row r="547" spans="1:4" ht="27.75" customHeight="1" x14ac:dyDescent="0.25">
      <c r="A547" s="234" t="s">
        <v>1632</v>
      </c>
      <c r="B547" s="234" t="s">
        <v>1633</v>
      </c>
      <c r="C547" s="238">
        <v>0.17033171785151707</v>
      </c>
      <c r="D547" s="238">
        <v>0.71080007100267539</v>
      </c>
    </row>
    <row r="548" spans="1:4" ht="27.75" customHeight="1" x14ac:dyDescent="0.25">
      <c r="A548" s="234" t="s">
        <v>1634</v>
      </c>
      <c r="B548" s="234" t="s">
        <v>1635</v>
      </c>
      <c r="C548" s="238">
        <v>1.874993022639462</v>
      </c>
      <c r="D548" s="238">
        <v>7.8314808364959578</v>
      </c>
    </row>
    <row r="549" spans="1:4" ht="27.75" customHeight="1" x14ac:dyDescent="0.25">
      <c r="A549" s="234" t="s">
        <v>1636</v>
      </c>
      <c r="B549" s="234" t="s">
        <v>1637</v>
      </c>
      <c r="C549" s="238">
        <v>5.7367907969559617</v>
      </c>
      <c r="D549" s="238">
        <v>3.0885998720381185</v>
      </c>
    </row>
    <row r="550" spans="1:4" ht="27.75" customHeight="1" x14ac:dyDescent="0.25">
      <c r="A550" s="234" t="s">
        <v>1638</v>
      </c>
      <c r="B550" s="234" t="s">
        <v>1639</v>
      </c>
      <c r="C550" s="238">
        <v>5.7439361974942399E-2</v>
      </c>
      <c r="D550" s="238">
        <v>8.6069603071658225</v>
      </c>
    </row>
    <row r="551" spans="1:4" ht="27.75" customHeight="1" x14ac:dyDescent="0.25">
      <c r="A551" s="234" t="s">
        <v>1640</v>
      </c>
      <c r="B551" s="234" t="s">
        <v>1639</v>
      </c>
      <c r="C551" s="238">
        <v>0.40366374803135802</v>
      </c>
      <c r="D551" s="238">
        <v>4.2862336942336121</v>
      </c>
    </row>
    <row r="552" spans="1:4" ht="27.75" customHeight="1" x14ac:dyDescent="0.25">
      <c r="A552" s="234" t="s">
        <v>1641</v>
      </c>
      <c r="B552" s="234" t="s">
        <v>1639</v>
      </c>
      <c r="C552" s="238">
        <v>1.743982323372095</v>
      </c>
      <c r="D552" s="238">
        <v>20.276657682967222</v>
      </c>
    </row>
    <row r="553" spans="1:4" ht="27.75" customHeight="1" x14ac:dyDescent="0.25">
      <c r="A553" s="234" t="s">
        <v>1642</v>
      </c>
      <c r="B553" s="234" t="s">
        <v>1643</v>
      </c>
      <c r="C553" s="238">
        <v>0.71122923638017888</v>
      </c>
      <c r="D553" s="238">
        <v>6.8451011279865748</v>
      </c>
    </row>
    <row r="554" spans="1:4" ht="27.75" customHeight="1" x14ac:dyDescent="0.25">
      <c r="A554" s="234" t="s">
        <v>1644</v>
      </c>
      <c r="B554" s="234" t="s">
        <v>1645</v>
      </c>
      <c r="C554" s="238">
        <v>0.46693623461762734</v>
      </c>
      <c r="D554" s="238">
        <v>3.8020491614585348</v>
      </c>
    </row>
    <row r="555" spans="1:4" ht="27.75" customHeight="1" x14ac:dyDescent="0.25">
      <c r="A555" s="234" t="s">
        <v>1646</v>
      </c>
      <c r="B555" s="234" t="s">
        <v>1647</v>
      </c>
      <c r="C555" s="238">
        <v>4.6157108308427605E-2</v>
      </c>
      <c r="D555" s="238">
        <v>3.7173308733657038</v>
      </c>
    </row>
    <row r="556" spans="1:4" ht="27.75" customHeight="1" x14ac:dyDescent="0.25">
      <c r="A556" s="234" t="s">
        <v>1648</v>
      </c>
      <c r="B556" s="234" t="s">
        <v>1649</v>
      </c>
      <c r="C556" s="238">
        <v>1.5059663556491201</v>
      </c>
      <c r="D556" s="238">
        <v>-0.2453707028329839</v>
      </c>
    </row>
    <row r="557" spans="1:4" ht="27.75" customHeight="1" x14ac:dyDescent="0.25">
      <c r="A557" s="234" t="s">
        <v>1650</v>
      </c>
      <c r="B557" s="234" t="s">
        <v>1651</v>
      </c>
      <c r="C557" s="238">
        <v>0</v>
      </c>
      <c r="D557" s="238">
        <v>0</v>
      </c>
    </row>
    <row r="558" spans="1:4" ht="27.75" customHeight="1" x14ac:dyDescent="0.25">
      <c r="A558" s="234" t="s">
        <v>1652</v>
      </c>
      <c r="B558" s="234" t="s">
        <v>1651</v>
      </c>
      <c r="C558" s="238">
        <v>-8.9655893580315831E-3</v>
      </c>
      <c r="D558" s="238">
        <v>0</v>
      </c>
    </row>
    <row r="559" spans="1:4" ht="27.75" customHeight="1" x14ac:dyDescent="0.25">
      <c r="A559" s="234" t="s">
        <v>1653</v>
      </c>
      <c r="B559" s="234" t="s">
        <v>1651</v>
      </c>
      <c r="C559" s="238">
        <v>-3.5969836279463652E-2</v>
      </c>
      <c r="D559" s="238">
        <v>0</v>
      </c>
    </row>
    <row r="560" spans="1:4" ht="27.75" customHeight="1" x14ac:dyDescent="0.25">
      <c r="A560" s="234" t="s">
        <v>1654</v>
      </c>
      <c r="B560" s="234" t="s">
        <v>1655</v>
      </c>
      <c r="C560" s="238">
        <v>3.8814112934905962</v>
      </c>
      <c r="D560" s="238">
        <v>-1.3246559397512585</v>
      </c>
    </row>
    <row r="561" spans="1:4" ht="27.75" customHeight="1" x14ac:dyDescent="0.25">
      <c r="A561" s="234" t="s">
        <v>1656</v>
      </c>
      <c r="B561" s="234" t="s">
        <v>1657</v>
      </c>
      <c r="C561" s="238">
        <v>0</v>
      </c>
      <c r="D561" s="238">
        <v>0</v>
      </c>
    </row>
    <row r="562" spans="1:4" ht="27.75" customHeight="1" x14ac:dyDescent="0.25">
      <c r="A562" s="234" t="s">
        <v>1658</v>
      </c>
      <c r="B562" s="234" t="s">
        <v>1659</v>
      </c>
      <c r="C562" s="238">
        <v>-1.4554843168217143E-2</v>
      </c>
      <c r="D562" s="238">
        <v>12.148157519168915</v>
      </c>
    </row>
    <row r="563" spans="1:4" ht="27.75" customHeight="1" x14ac:dyDescent="0.25">
      <c r="A563" s="234" t="s">
        <v>1660</v>
      </c>
      <c r="B563" s="234" t="s">
        <v>1661</v>
      </c>
      <c r="C563" s="238">
        <v>2.5350689409657821</v>
      </c>
      <c r="D563" s="238">
        <v>2.3173981393448035</v>
      </c>
    </row>
    <row r="564" spans="1:4" ht="27.75" customHeight="1" x14ac:dyDescent="0.25">
      <c r="A564" s="234" t="s">
        <v>1662</v>
      </c>
      <c r="B564" s="234" t="s">
        <v>1663</v>
      </c>
      <c r="C564" s="238">
        <v>0.78294997519940301</v>
      </c>
      <c r="D564" s="238">
        <v>0.92064420059630214</v>
      </c>
    </row>
    <row r="565" spans="1:4" ht="27.75" customHeight="1" x14ac:dyDescent="0.25">
      <c r="A565" s="234" t="s">
        <v>1664</v>
      </c>
      <c r="B565" s="234" t="s">
        <v>1665</v>
      </c>
      <c r="C565" s="238">
        <v>0</v>
      </c>
      <c r="D565" s="238">
        <v>0</v>
      </c>
    </row>
    <row r="566" spans="1:4" ht="27.75" customHeight="1" x14ac:dyDescent="0.25">
      <c r="A566" s="234" t="s">
        <v>1666</v>
      </c>
      <c r="B566" s="234" t="s">
        <v>1667</v>
      </c>
      <c r="C566" s="238">
        <v>1.1455998283041384</v>
      </c>
      <c r="D566" s="238">
        <v>6.0170857879975106</v>
      </c>
    </row>
    <row r="567" spans="1:4" ht="27.75" customHeight="1" x14ac:dyDescent="0.25">
      <c r="A567" s="234" t="s">
        <v>1668</v>
      </c>
      <c r="B567" s="234" t="s">
        <v>1669</v>
      </c>
      <c r="C567" s="238">
        <v>0.46568475789163799</v>
      </c>
      <c r="D567" s="238">
        <v>0.51014699905656724</v>
      </c>
    </row>
    <row r="568" spans="1:4" ht="27.75" customHeight="1" x14ac:dyDescent="0.25">
      <c r="A568" s="234" t="s">
        <v>1670</v>
      </c>
      <c r="B568" s="234" t="s">
        <v>1671</v>
      </c>
      <c r="C568" s="238">
        <v>4.3522257112515774</v>
      </c>
      <c r="D568" s="238">
        <v>5.4840044292615691</v>
      </c>
    </row>
    <row r="569" spans="1:4" ht="27.75" customHeight="1" x14ac:dyDescent="0.25">
      <c r="A569" s="234" t="s">
        <v>1672</v>
      </c>
      <c r="B569" s="234" t="s">
        <v>1673</v>
      </c>
      <c r="C569" s="238">
        <v>1.881566149456039E-2</v>
      </c>
      <c r="D569" s="238">
        <v>-0.21059446718530439</v>
      </c>
    </row>
    <row r="570" spans="1:4" ht="27.75" customHeight="1" x14ac:dyDescent="0.25">
      <c r="A570" s="234" t="s">
        <v>1674</v>
      </c>
      <c r="B570" s="234" t="s">
        <v>1675</v>
      </c>
      <c r="C570" s="238">
        <v>3.5438119500116398</v>
      </c>
      <c r="D570" s="238">
        <v>8.5105297359858163</v>
      </c>
    </row>
    <row r="571" spans="1:4" ht="27.75" customHeight="1" x14ac:dyDescent="0.25">
      <c r="A571" s="234" t="s">
        <v>1676</v>
      </c>
      <c r="B571" s="234" t="s">
        <v>1677</v>
      </c>
      <c r="C571" s="238">
        <v>4.4303043458787208</v>
      </c>
      <c r="D571" s="238">
        <v>4.7474798266235627</v>
      </c>
    </row>
    <row r="572" spans="1:4" ht="27.75" customHeight="1" x14ac:dyDescent="0.25">
      <c r="A572" s="234" t="s">
        <v>1678</v>
      </c>
      <c r="B572" s="234" t="s">
        <v>1679</v>
      </c>
      <c r="C572" s="238">
        <v>0.30566086674021442</v>
      </c>
      <c r="D572" s="238">
        <v>8.166486246530555</v>
      </c>
    </row>
    <row r="573" spans="1:4" ht="27.75" customHeight="1" x14ac:dyDescent="0.25">
      <c r="A573" s="234" t="s">
        <v>1680</v>
      </c>
      <c r="B573" s="234" t="s">
        <v>1679</v>
      </c>
      <c r="C573" s="238">
        <v>0.80307201667890771</v>
      </c>
      <c r="D573" s="238">
        <v>0.63442683709629322</v>
      </c>
    </row>
    <row r="574" spans="1:4" ht="27.75" customHeight="1" x14ac:dyDescent="0.25">
      <c r="A574" s="234" t="s">
        <v>1681</v>
      </c>
      <c r="B574" s="234" t="s">
        <v>1682</v>
      </c>
      <c r="C574" s="238">
        <v>3.8639052178534102E-3</v>
      </c>
      <c r="D574" s="238">
        <v>1.1238855073219447</v>
      </c>
    </row>
    <row r="575" spans="1:4" ht="27.75" customHeight="1" x14ac:dyDescent="0.25">
      <c r="A575" s="234" t="s">
        <v>1683</v>
      </c>
      <c r="B575" s="234" t="s">
        <v>1682</v>
      </c>
      <c r="C575" s="238">
        <v>9.1743987454085008E-3</v>
      </c>
      <c r="D575" s="238">
        <v>1.7479272373450296E-2</v>
      </c>
    </row>
    <row r="576" spans="1:4" ht="27.75" customHeight="1" x14ac:dyDescent="0.25">
      <c r="A576" s="234" t="s">
        <v>1684</v>
      </c>
      <c r="B576" s="234" t="s">
        <v>1685</v>
      </c>
      <c r="C576" s="238">
        <v>8.7677859510752205E-3</v>
      </c>
      <c r="D576" s="238">
        <v>2.1595460747858695E-2</v>
      </c>
    </row>
    <row r="577" spans="1:4" ht="27.75" customHeight="1" x14ac:dyDescent="0.25">
      <c r="A577" s="234" t="s">
        <v>1686</v>
      </c>
      <c r="B577" s="234" t="s">
        <v>1685</v>
      </c>
      <c r="C577" s="238">
        <v>9.969758544656971E-3</v>
      </c>
      <c r="D577" s="238">
        <v>0.49284286713398096</v>
      </c>
    </row>
    <row r="578" spans="1:4" ht="27.75" customHeight="1" x14ac:dyDescent="0.25">
      <c r="A578" s="234" t="s">
        <v>1687</v>
      </c>
      <c r="B578" s="234" t="s">
        <v>1688</v>
      </c>
      <c r="C578" s="238">
        <v>9.4579383009898398E-3</v>
      </c>
      <c r="D578" s="238">
        <v>0.28478153191142802</v>
      </c>
    </row>
    <row r="579" spans="1:4" ht="27.75" customHeight="1" x14ac:dyDescent="0.25">
      <c r="A579" s="234" t="s">
        <v>1689</v>
      </c>
      <c r="B579" s="234" t="s">
        <v>1688</v>
      </c>
      <c r="C579" s="238">
        <v>0</v>
      </c>
      <c r="D579" s="238">
        <v>0</v>
      </c>
    </row>
    <row r="580" spans="1:4" ht="27.75" customHeight="1" x14ac:dyDescent="0.25">
      <c r="A580" s="234" t="s">
        <v>1690</v>
      </c>
      <c r="B580" s="234" t="s">
        <v>1691</v>
      </c>
      <c r="C580" s="238">
        <v>1.1316788716140453</v>
      </c>
      <c r="D580" s="238">
        <v>0.73203240146858084</v>
      </c>
    </row>
    <row r="581" spans="1:4" ht="27.75" customHeight="1" x14ac:dyDescent="0.25">
      <c r="A581" s="234" t="s">
        <v>1692</v>
      </c>
      <c r="B581" s="234" t="s">
        <v>1693</v>
      </c>
      <c r="C581" s="238">
        <v>0.17544067131639721</v>
      </c>
      <c r="D581" s="238">
        <v>0.97689955251254212</v>
      </c>
    </row>
    <row r="582" spans="1:4" ht="27.75" customHeight="1" x14ac:dyDescent="0.25">
      <c r="A582" s="234" t="s">
        <v>1694</v>
      </c>
      <c r="B582" s="234" t="s">
        <v>1695</v>
      </c>
      <c r="C582" s="238">
        <v>0.28054439455115199</v>
      </c>
      <c r="D582" s="238">
        <v>1.6103469247804982</v>
      </c>
    </row>
    <row r="583" spans="1:4" ht="27.75" customHeight="1" x14ac:dyDescent="0.25">
      <c r="A583" s="234" t="s">
        <v>1696</v>
      </c>
      <c r="B583" s="234" t="s">
        <v>1697</v>
      </c>
      <c r="C583" s="238">
        <v>1.910637745528521E-2</v>
      </c>
      <c r="D583" s="238">
        <v>16.53203909707992</v>
      </c>
    </row>
    <row r="584" spans="1:4" ht="27.75" customHeight="1" x14ac:dyDescent="0.25">
      <c r="A584" s="234" t="s">
        <v>1698</v>
      </c>
      <c r="B584" s="234" t="s">
        <v>1699</v>
      </c>
      <c r="C584" s="238">
        <v>4.7211243491357013</v>
      </c>
      <c r="D584" s="238">
        <v>0.26463723809226636</v>
      </c>
    </row>
    <row r="585" spans="1:4" ht="27.75" customHeight="1" x14ac:dyDescent="0.25">
      <c r="A585" s="234" t="s">
        <v>1700</v>
      </c>
      <c r="B585" s="234" t="s">
        <v>1701</v>
      </c>
      <c r="C585" s="238">
        <v>1.7856290850782599</v>
      </c>
      <c r="D585" s="238">
        <v>14.321290274961861</v>
      </c>
    </row>
    <row r="586" spans="1:4" ht="27.75" customHeight="1" x14ac:dyDescent="0.25">
      <c r="A586" s="234" t="s">
        <v>1702</v>
      </c>
      <c r="B586" s="234" t="s">
        <v>1703</v>
      </c>
      <c r="C586" s="238">
        <v>-4.8273827273104045E-3</v>
      </c>
      <c r="D586" s="238">
        <v>0</v>
      </c>
    </row>
    <row r="587" spans="1:4" ht="27.75" customHeight="1" x14ac:dyDescent="0.25">
      <c r="A587" s="234" t="s">
        <v>1704</v>
      </c>
      <c r="B587" s="234" t="s">
        <v>1705</v>
      </c>
      <c r="C587" s="238">
        <v>3.2297943589790821</v>
      </c>
      <c r="D587" s="238">
        <v>1.9039883429394449</v>
      </c>
    </row>
    <row r="588" spans="1:4" ht="27.75" customHeight="1" x14ac:dyDescent="0.25">
      <c r="A588" s="234" t="s">
        <v>1706</v>
      </c>
      <c r="B588" s="234" t="s">
        <v>1707</v>
      </c>
      <c r="C588" s="238">
        <v>0.82201254733221396</v>
      </c>
      <c r="D588" s="238">
        <v>11.908315109740222</v>
      </c>
    </row>
    <row r="589" spans="1:4" ht="27.75" customHeight="1" x14ac:dyDescent="0.25">
      <c r="A589" s="234" t="s">
        <v>1708</v>
      </c>
      <c r="B589" s="234" t="s">
        <v>1709</v>
      </c>
      <c r="C589" s="238">
        <v>0</v>
      </c>
      <c r="D589" s="238">
        <v>7.2782259659099399E-3</v>
      </c>
    </row>
    <row r="590" spans="1:4" ht="27.75" customHeight="1" x14ac:dyDescent="0.25">
      <c r="A590" s="234" t="s">
        <v>1710</v>
      </c>
      <c r="B590" s="234" t="s">
        <v>1711</v>
      </c>
      <c r="C590" s="238">
        <v>0</v>
      </c>
      <c r="D590" s="238">
        <v>0</v>
      </c>
    </row>
    <row r="591" spans="1:4" ht="27.75" customHeight="1" x14ac:dyDescent="0.25">
      <c r="A591" s="234" t="s">
        <v>1712</v>
      </c>
      <c r="B591" s="234" t="s">
        <v>1711</v>
      </c>
      <c r="C591" s="238">
        <v>1.7306709085726721</v>
      </c>
      <c r="D591" s="238">
        <v>8.6592685305802348</v>
      </c>
    </row>
    <row r="592" spans="1:4" ht="27.75" customHeight="1" x14ac:dyDescent="0.25">
      <c r="A592" s="234" t="s">
        <v>1713</v>
      </c>
      <c r="B592" s="234" t="s">
        <v>1711</v>
      </c>
      <c r="C592" s="238">
        <v>2.3875982078727449E-3</v>
      </c>
      <c r="D592" s="238">
        <v>0</v>
      </c>
    </row>
    <row r="593" spans="1:4" ht="27.75" customHeight="1" x14ac:dyDescent="0.25">
      <c r="A593" s="234" t="s">
        <v>1714</v>
      </c>
      <c r="B593" s="234" t="s">
        <v>1715</v>
      </c>
      <c r="C593" s="238">
        <v>1.1424443210792119E-2</v>
      </c>
      <c r="D593" s="238">
        <v>3.6924064200044895</v>
      </c>
    </row>
    <row r="594" spans="1:4" ht="27.75" customHeight="1" x14ac:dyDescent="0.25">
      <c r="A594" s="234" t="s">
        <v>1716</v>
      </c>
      <c r="B594" s="234" t="s">
        <v>1717</v>
      </c>
      <c r="C594" s="238">
        <v>1.0013052995616549E-2</v>
      </c>
      <c r="D594" s="238">
        <v>3.6999564208605635</v>
      </c>
    </row>
    <row r="595" spans="1:4" ht="27.75" customHeight="1" x14ac:dyDescent="0.25">
      <c r="A595" s="234" t="s">
        <v>1718</v>
      </c>
      <c r="B595" s="234" t="s">
        <v>1717</v>
      </c>
      <c r="C595" s="238">
        <v>0.59658974673104437</v>
      </c>
      <c r="D595" s="238">
        <v>0.4180872419091588</v>
      </c>
    </row>
    <row r="596" spans="1:4" ht="27.75" customHeight="1" x14ac:dyDescent="0.25">
      <c r="A596" s="234" t="s">
        <v>1719</v>
      </c>
      <c r="B596" s="234" t="s">
        <v>1720</v>
      </c>
      <c r="C596" s="238">
        <v>2.2461894900763797</v>
      </c>
      <c r="D596" s="238">
        <v>1.4264324169791101</v>
      </c>
    </row>
    <row r="597" spans="1:4" ht="27.75" customHeight="1" x14ac:dyDescent="0.25">
      <c r="A597" s="234" t="s">
        <v>1721</v>
      </c>
      <c r="B597" s="234" t="s">
        <v>1722</v>
      </c>
      <c r="C597" s="238">
        <v>0.99663288203691414</v>
      </c>
      <c r="D597" s="238">
        <v>5.131358683709367</v>
      </c>
    </row>
    <row r="598" spans="1:4" ht="27.75" customHeight="1" x14ac:dyDescent="0.25">
      <c r="A598" s="234" t="s">
        <v>1723</v>
      </c>
      <c r="B598" s="234" t="s">
        <v>1724</v>
      </c>
      <c r="C598" s="238">
        <v>3.0744436861778052E-2</v>
      </c>
      <c r="D598" s="238">
        <v>0</v>
      </c>
    </row>
    <row r="599" spans="1:4" ht="27.75" customHeight="1" x14ac:dyDescent="0.25">
      <c r="A599" s="234" t="s">
        <v>1725</v>
      </c>
      <c r="B599" s="234" t="s">
        <v>1726</v>
      </c>
      <c r="C599" s="238">
        <v>0</v>
      </c>
      <c r="D599" s="238">
        <v>0</v>
      </c>
    </row>
    <row r="600" spans="1:4" ht="27.75" customHeight="1" x14ac:dyDescent="0.25">
      <c r="A600" s="234" t="s">
        <v>1727</v>
      </c>
      <c r="B600" s="234" t="s">
        <v>1728</v>
      </c>
      <c r="C600" s="238">
        <v>1.3798428806282348E-2</v>
      </c>
      <c r="D600" s="238">
        <v>8.1815326505667123</v>
      </c>
    </row>
    <row r="601" spans="1:4" ht="27.75" customHeight="1" x14ac:dyDescent="0.25">
      <c r="A601" s="234" t="s">
        <v>1729</v>
      </c>
      <c r="B601" s="234" t="s">
        <v>1730</v>
      </c>
      <c r="C601" s="238">
        <v>5.6026424703906539</v>
      </c>
      <c r="D601" s="238">
        <v>0.12176388288643203</v>
      </c>
    </row>
    <row r="602" spans="1:4" ht="27.75" customHeight="1" x14ac:dyDescent="0.25">
      <c r="A602" s="234" t="s">
        <v>1731</v>
      </c>
      <c r="B602" s="234" t="s">
        <v>1732</v>
      </c>
      <c r="C602" s="238">
        <v>3.4877683944942448</v>
      </c>
      <c r="D602" s="238">
        <v>1.3226090854106443</v>
      </c>
    </row>
    <row r="603" spans="1:4" ht="27.75" customHeight="1" x14ac:dyDescent="0.25">
      <c r="A603" s="234" t="s">
        <v>1733</v>
      </c>
      <c r="B603" s="234" t="s">
        <v>1734</v>
      </c>
      <c r="C603" s="238">
        <v>1.3733517928131231</v>
      </c>
      <c r="D603" s="238">
        <v>8.9592803707119355</v>
      </c>
    </row>
    <row r="604" spans="1:4" ht="27.75" customHeight="1" x14ac:dyDescent="0.25">
      <c r="A604" s="234" t="s">
        <v>1735</v>
      </c>
      <c r="B604" s="234" t="s">
        <v>1736</v>
      </c>
      <c r="C604" s="238">
        <v>4.2967418640001399E-2</v>
      </c>
      <c r="D604" s="238">
        <v>-3.3165594764408275</v>
      </c>
    </row>
    <row r="605" spans="1:4" ht="27.75" customHeight="1" x14ac:dyDescent="0.25">
      <c r="A605" s="234" t="s">
        <v>1737</v>
      </c>
      <c r="B605" s="234" t="s">
        <v>1738</v>
      </c>
      <c r="C605" s="238">
        <v>0.55772746582809485</v>
      </c>
      <c r="D605" s="238">
        <v>-5.0621849925116091E-2</v>
      </c>
    </row>
    <row r="606" spans="1:4" ht="27.75" customHeight="1" x14ac:dyDescent="0.25">
      <c r="A606" s="234" t="s">
        <v>1739</v>
      </c>
      <c r="B606" s="234" t="s">
        <v>1740</v>
      </c>
      <c r="C606" s="238">
        <v>1.0270883865729077</v>
      </c>
      <c r="D606" s="238">
        <v>0.51560162676837562</v>
      </c>
    </row>
    <row r="607" spans="1:4" ht="27.75" customHeight="1" x14ac:dyDescent="0.25">
      <c r="A607" s="234" t="s">
        <v>1741</v>
      </c>
      <c r="B607" s="234" t="s">
        <v>1742</v>
      </c>
      <c r="C607" s="238">
        <v>0.199417779733463</v>
      </c>
      <c r="D607" s="238">
        <v>3.5098935020997932</v>
      </c>
    </row>
    <row r="608" spans="1:4" ht="27.75" customHeight="1" x14ac:dyDescent="0.25">
      <c r="A608" s="234" t="s">
        <v>1743</v>
      </c>
      <c r="B608" s="234" t="s">
        <v>1744</v>
      </c>
      <c r="C608" s="238">
        <v>1.0694745790698488</v>
      </c>
      <c r="D608" s="238">
        <v>6.177084548733073</v>
      </c>
    </row>
    <row r="609" spans="1:4" ht="27.75" customHeight="1" x14ac:dyDescent="0.25">
      <c r="A609" s="234" t="s">
        <v>1745</v>
      </c>
      <c r="B609" s="234" t="s">
        <v>1746</v>
      </c>
      <c r="C609" s="238">
        <v>0.6553200255463747</v>
      </c>
      <c r="D609" s="238">
        <v>29.34930545385113</v>
      </c>
    </row>
    <row r="610" spans="1:4" ht="27.75" customHeight="1" x14ac:dyDescent="0.25">
      <c r="A610" s="234" t="s">
        <v>1747</v>
      </c>
      <c r="B610" s="234" t="s">
        <v>1748</v>
      </c>
      <c r="C610" s="238">
        <v>3.7939174272894887</v>
      </c>
      <c r="D610" s="238">
        <v>2.2799448802499835</v>
      </c>
    </row>
    <row r="611" spans="1:4" ht="27.75" customHeight="1" x14ac:dyDescent="0.25">
      <c r="A611" s="234" t="s">
        <v>1749</v>
      </c>
      <c r="B611" s="234" t="s">
        <v>1750</v>
      </c>
      <c r="C611" s="238">
        <v>2.6061475439813098</v>
      </c>
      <c r="D611" s="238">
        <v>6.0124631932692907</v>
      </c>
    </row>
    <row r="612" spans="1:4" ht="27.75" customHeight="1" x14ac:dyDescent="0.25">
      <c r="A612" s="234" t="s">
        <v>1751</v>
      </c>
      <c r="B612" s="234" t="s">
        <v>1752</v>
      </c>
      <c r="C612" s="238">
        <v>0.55215894718595238</v>
      </c>
      <c r="D612" s="238">
        <v>8.0060194107958988</v>
      </c>
    </row>
    <row r="613" spans="1:4" ht="27.75" customHeight="1" x14ac:dyDescent="0.25">
      <c r="A613" s="234" t="s">
        <v>1753</v>
      </c>
      <c r="B613" s="234" t="s">
        <v>1754</v>
      </c>
      <c r="C613" s="238">
        <v>7.0770782159656999E-3</v>
      </c>
      <c r="D613" s="238">
        <v>0.37954345240760984</v>
      </c>
    </row>
    <row r="614" spans="1:4" ht="27.75" customHeight="1" x14ac:dyDescent="0.25">
      <c r="A614" s="234" t="s">
        <v>1755</v>
      </c>
      <c r="B614" s="234" t="s">
        <v>1756</v>
      </c>
      <c r="C614" s="238">
        <v>0.48129676096873153</v>
      </c>
      <c r="D614" s="238">
        <v>9.9369321806963722</v>
      </c>
    </row>
    <row r="615" spans="1:4" ht="27.75" customHeight="1" x14ac:dyDescent="0.25">
      <c r="A615" s="234" t="s">
        <v>1757</v>
      </c>
      <c r="B615" s="234" t="s">
        <v>1758</v>
      </c>
      <c r="C615" s="238">
        <v>-0.54873640069728924</v>
      </c>
      <c r="D615" s="238">
        <v>0</v>
      </c>
    </row>
    <row r="616" spans="1:4" ht="27.75" customHeight="1" x14ac:dyDescent="0.25">
      <c r="A616" s="234" t="s">
        <v>1759</v>
      </c>
      <c r="B616" s="234" t="s">
        <v>1760</v>
      </c>
      <c r="C616" s="238">
        <v>0</v>
      </c>
      <c r="D616" s="238">
        <v>2.8999733609429783</v>
      </c>
    </row>
    <row r="617" spans="1:4" ht="27.75" customHeight="1" x14ac:dyDescent="0.25">
      <c r="A617" s="234" t="s">
        <v>1761</v>
      </c>
      <c r="B617" s="234" t="s">
        <v>1762</v>
      </c>
      <c r="C617" s="238">
        <v>0</v>
      </c>
      <c r="D617" s="238">
        <v>0</v>
      </c>
    </row>
    <row r="618" spans="1:4" ht="27.75" customHeight="1" x14ac:dyDescent="0.25">
      <c r="A618" s="234" t="s">
        <v>1763</v>
      </c>
      <c r="B618" s="234" t="s">
        <v>1764</v>
      </c>
      <c r="C618" s="238">
        <v>1.5962504947491314</v>
      </c>
      <c r="D618" s="238">
        <v>3.5710166681002371</v>
      </c>
    </row>
    <row r="619" spans="1:4" ht="27.75" customHeight="1" x14ac:dyDescent="0.25">
      <c r="A619" s="234" t="s">
        <v>1765</v>
      </c>
      <c r="B619" s="234" t="s">
        <v>1766</v>
      </c>
      <c r="C619" s="238">
        <v>0.93241527871114505</v>
      </c>
      <c r="D619" s="238">
        <v>9.422386288237945</v>
      </c>
    </row>
    <row r="620" spans="1:4" ht="27.75" customHeight="1" x14ac:dyDescent="0.25">
      <c r="A620" s="234" t="s">
        <v>1767</v>
      </c>
      <c r="B620" s="234" t="s">
        <v>1768</v>
      </c>
      <c r="C620" s="238">
        <v>0.24157972716172599</v>
      </c>
      <c r="D620" s="238">
        <v>1.8404428892398534</v>
      </c>
    </row>
    <row r="621" spans="1:4" ht="27.75" customHeight="1" x14ac:dyDescent="0.25">
      <c r="A621" s="234" t="s">
        <v>1769</v>
      </c>
      <c r="B621" s="234" t="s">
        <v>1770</v>
      </c>
      <c r="C621" s="238">
        <v>1.9925002661968048</v>
      </c>
      <c r="D621" s="238">
        <v>17.638026782377032</v>
      </c>
    </row>
    <row r="622" spans="1:4" ht="27.75" customHeight="1" x14ac:dyDescent="0.25">
      <c r="A622" s="234" t="s">
        <v>1771</v>
      </c>
      <c r="B622" s="234" t="s">
        <v>1772</v>
      </c>
      <c r="C622" s="238">
        <v>7.566502410320199</v>
      </c>
      <c r="D622" s="238">
        <v>0</v>
      </c>
    </row>
    <row r="623" spans="1:4" ht="27.75" customHeight="1" x14ac:dyDescent="0.25">
      <c r="A623" s="234" t="s">
        <v>1773</v>
      </c>
      <c r="B623" s="234" t="s">
        <v>1774</v>
      </c>
      <c r="C623" s="238">
        <v>-1.4325822862283011E-2</v>
      </c>
      <c r="D623" s="238">
        <v>3.1952680721503053</v>
      </c>
    </row>
    <row r="624" spans="1:4" ht="27.75" customHeight="1" x14ac:dyDescent="0.25">
      <c r="A624" s="234" t="s">
        <v>1775</v>
      </c>
      <c r="B624" s="234" t="s">
        <v>1776</v>
      </c>
      <c r="C624" s="238">
        <v>0.26654640282160874</v>
      </c>
      <c r="D624" s="238">
        <v>-3.4305758945822351</v>
      </c>
    </row>
    <row r="625" spans="1:4" ht="27.75" customHeight="1" x14ac:dyDescent="0.25">
      <c r="A625" s="234" t="s">
        <v>1777</v>
      </c>
      <c r="B625" s="234" t="s">
        <v>1778</v>
      </c>
      <c r="C625" s="238">
        <v>0.30582243143648402</v>
      </c>
      <c r="D625" s="238">
        <v>6.0233583105831263</v>
      </c>
    </row>
    <row r="626" spans="1:4" ht="27.75" customHeight="1" x14ac:dyDescent="0.25">
      <c r="A626" s="234" t="s">
        <v>1779</v>
      </c>
      <c r="B626" s="234" t="s">
        <v>1780</v>
      </c>
      <c r="C626" s="238">
        <v>1.809677159400533</v>
      </c>
      <c r="D626" s="238">
        <v>6.5780285649526142</v>
      </c>
    </row>
    <row r="627" spans="1:4" ht="27.75" customHeight="1" x14ac:dyDescent="0.25">
      <c r="A627" s="234" t="s">
        <v>1781</v>
      </c>
      <c r="B627" s="234" t="s">
        <v>1782</v>
      </c>
      <c r="C627" s="238">
        <v>0.30864980612513104</v>
      </c>
      <c r="D627" s="238">
        <v>4.8542238314201382</v>
      </c>
    </row>
    <row r="628" spans="1:4" ht="27.75" customHeight="1" x14ac:dyDescent="0.25">
      <c r="A628" s="234" t="s">
        <v>1783</v>
      </c>
      <c r="B628" s="234" t="s">
        <v>1784</v>
      </c>
      <c r="C628" s="238">
        <v>0.59277719267447471</v>
      </c>
      <c r="D628" s="238">
        <v>11.005240893949836</v>
      </c>
    </row>
    <row r="629" spans="1:4" ht="27.75" customHeight="1" x14ac:dyDescent="0.25">
      <c r="A629" s="234" t="s">
        <v>1785</v>
      </c>
      <c r="B629" s="234" t="s">
        <v>1786</v>
      </c>
      <c r="C629" s="238">
        <v>0</v>
      </c>
      <c r="D629" s="238">
        <v>0</v>
      </c>
    </row>
    <row r="630" spans="1:4" ht="27.75" customHeight="1" x14ac:dyDescent="0.25">
      <c r="A630" s="234" t="s">
        <v>1787</v>
      </c>
      <c r="B630" s="234" t="s">
        <v>1788</v>
      </c>
      <c r="C630" s="238">
        <v>2.7894719045504477E-2</v>
      </c>
      <c r="D630" s="238">
        <v>0.17140631610198018</v>
      </c>
    </row>
    <row r="631" spans="1:4" ht="27.75" customHeight="1" x14ac:dyDescent="0.25">
      <c r="A631" s="234" t="s">
        <v>1789</v>
      </c>
      <c r="B631" s="234" t="s">
        <v>1790</v>
      </c>
      <c r="C631" s="238">
        <v>0.74543018390202331</v>
      </c>
      <c r="D631" s="238">
        <v>8.263564521383163</v>
      </c>
    </row>
    <row r="632" spans="1:4" ht="27.75" customHeight="1" x14ac:dyDescent="0.25">
      <c r="A632" s="234" t="s">
        <v>1791</v>
      </c>
      <c r="B632" s="234" t="s">
        <v>1792</v>
      </c>
      <c r="C632" s="238">
        <v>-6.342861411349876E-2</v>
      </c>
      <c r="D632" s="238">
        <v>0</v>
      </c>
    </row>
    <row r="633" spans="1:4" ht="27.75" customHeight="1" x14ac:dyDescent="0.25">
      <c r="A633" s="234" t="s">
        <v>1793</v>
      </c>
      <c r="B633" s="234" t="s">
        <v>1794</v>
      </c>
      <c r="C633" s="238">
        <v>1.8151345886090597</v>
      </c>
      <c r="D633" s="238">
        <v>12.285212034624806</v>
      </c>
    </row>
    <row r="634" spans="1:4" ht="27.75" customHeight="1" x14ac:dyDescent="0.25">
      <c r="A634" s="234" t="s">
        <v>1795</v>
      </c>
      <c r="B634" s="234" t="s">
        <v>1796</v>
      </c>
      <c r="C634" s="238">
        <v>4.5921133926548316</v>
      </c>
      <c r="D634" s="238">
        <v>3.5989612968413631E-2</v>
      </c>
    </row>
    <row r="635" spans="1:4" ht="27.75" customHeight="1" x14ac:dyDescent="0.25">
      <c r="A635" s="234" t="s">
        <v>1797</v>
      </c>
      <c r="B635" s="234" t="s">
        <v>1798</v>
      </c>
      <c r="C635" s="238">
        <v>5.4970017030150156E-2</v>
      </c>
      <c r="D635" s="238">
        <v>5.5669194274992311</v>
      </c>
    </row>
    <row r="636" spans="1:4" ht="27.75" customHeight="1" x14ac:dyDescent="0.25">
      <c r="A636" s="234" t="s">
        <v>1799</v>
      </c>
      <c r="B636" s="234" t="s">
        <v>1800</v>
      </c>
      <c r="C636" s="238">
        <v>0</v>
      </c>
      <c r="D636" s="238">
        <v>0</v>
      </c>
    </row>
    <row r="637" spans="1:4" ht="27.75" customHeight="1" x14ac:dyDescent="0.25">
      <c r="A637" s="234" t="s">
        <v>1801</v>
      </c>
      <c r="B637" s="234" t="s">
        <v>1802</v>
      </c>
      <c r="C637" s="238">
        <v>-1.3723365650781361</v>
      </c>
      <c r="D637" s="238">
        <v>11.796107999279903</v>
      </c>
    </row>
    <row r="638" spans="1:4" ht="27.75" customHeight="1" x14ac:dyDescent="0.25">
      <c r="A638" s="234" t="s">
        <v>1803</v>
      </c>
      <c r="B638" s="234" t="s">
        <v>1804</v>
      </c>
      <c r="C638" s="238">
        <v>0.73973225140907795</v>
      </c>
      <c r="D638" s="238">
        <v>13.935517366736729</v>
      </c>
    </row>
    <row r="639" spans="1:4" ht="27.75" customHeight="1" x14ac:dyDescent="0.25">
      <c r="A639" s="234" t="s">
        <v>1805</v>
      </c>
      <c r="B639" s="234" t="s">
        <v>1804</v>
      </c>
      <c r="C639" s="238">
        <v>-0.1390794103278552</v>
      </c>
      <c r="D639" s="238">
        <v>8.3077192304483349E-2</v>
      </c>
    </row>
    <row r="640" spans="1:4" ht="27.75" customHeight="1" x14ac:dyDescent="0.25">
      <c r="A640" s="234" t="s">
        <v>1806</v>
      </c>
      <c r="B640" s="234" t="s">
        <v>1807</v>
      </c>
      <c r="C640" s="238">
        <v>2.2218835070530569</v>
      </c>
      <c r="D640" s="238">
        <v>9.7130919892755951</v>
      </c>
    </row>
    <row r="641" spans="1:4" ht="27.75" customHeight="1" x14ac:dyDescent="0.25">
      <c r="A641" s="234" t="s">
        <v>1808</v>
      </c>
      <c r="B641" s="234" t="s">
        <v>1809</v>
      </c>
      <c r="C641" s="238">
        <v>-1.2897386473233709E-2</v>
      </c>
      <c r="D641" s="238">
        <v>0</v>
      </c>
    </row>
    <row r="642" spans="1:4" ht="27.75" customHeight="1" x14ac:dyDescent="0.25">
      <c r="A642" s="234" t="s">
        <v>1810</v>
      </c>
      <c r="B642" s="234" t="s">
        <v>1811</v>
      </c>
      <c r="C642" s="238">
        <v>0</v>
      </c>
      <c r="D642" s="238">
        <v>0</v>
      </c>
    </row>
    <row r="643" spans="1:4" ht="27.75" customHeight="1" x14ac:dyDescent="0.25">
      <c r="A643" s="234" t="s">
        <v>1812</v>
      </c>
      <c r="B643" s="234" t="s">
        <v>1813</v>
      </c>
      <c r="C643" s="238">
        <v>5.1571257088752249</v>
      </c>
      <c r="D643" s="238">
        <v>19.923272146593774</v>
      </c>
    </row>
    <row r="644" spans="1:4" ht="27.75" customHeight="1" x14ac:dyDescent="0.25">
      <c r="A644" s="234" t="s">
        <v>1814</v>
      </c>
      <c r="B644" s="234" t="s">
        <v>1815</v>
      </c>
      <c r="C644" s="238">
        <v>9.0640439949143309E-2</v>
      </c>
      <c r="D644" s="238">
        <v>-0.15777509383637095</v>
      </c>
    </row>
    <row r="645" spans="1:4" ht="27.75" customHeight="1" x14ac:dyDescent="0.25">
      <c r="A645" s="234" t="s">
        <v>1816</v>
      </c>
      <c r="B645" s="234" t="s">
        <v>1817</v>
      </c>
      <c r="C645" s="238">
        <v>3.5747715931725867</v>
      </c>
      <c r="D645" s="238">
        <v>-3.8002540806565399E-3</v>
      </c>
    </row>
    <row r="646" spans="1:4" ht="27.75" customHeight="1" x14ac:dyDescent="0.25">
      <c r="A646" s="234" t="s">
        <v>1818</v>
      </c>
      <c r="B646" s="234" t="s">
        <v>1819</v>
      </c>
      <c r="C646" s="238">
        <v>0.59810248170056401</v>
      </c>
      <c r="D646" s="238">
        <v>6.346307606644733</v>
      </c>
    </row>
    <row r="647" spans="1:4" ht="27.75" customHeight="1" x14ac:dyDescent="0.25">
      <c r="A647" s="234" t="s">
        <v>1820</v>
      </c>
      <c r="B647" s="234" t="s">
        <v>1821</v>
      </c>
      <c r="C647" s="238">
        <v>1.1938094364683529</v>
      </c>
      <c r="D647" s="238">
        <v>10.365995514884219</v>
      </c>
    </row>
    <row r="648" spans="1:4" ht="27.75" customHeight="1" x14ac:dyDescent="0.25">
      <c r="A648" s="234" t="s">
        <v>1822</v>
      </c>
      <c r="B648" s="234" t="s">
        <v>1823</v>
      </c>
      <c r="C648" s="238">
        <v>0.14139258492997742</v>
      </c>
      <c r="D648" s="238">
        <v>-2.0411055715198931</v>
      </c>
    </row>
    <row r="649" spans="1:4" ht="27.75" customHeight="1" x14ac:dyDescent="0.25">
      <c r="A649" s="234" t="s">
        <v>1824</v>
      </c>
      <c r="B649" s="234" t="s">
        <v>1825</v>
      </c>
      <c r="C649" s="238">
        <v>0.41168368821651402</v>
      </c>
      <c r="D649" s="238">
        <v>10.903430203964035</v>
      </c>
    </row>
    <row r="650" spans="1:4" ht="27.75" customHeight="1" x14ac:dyDescent="0.25">
      <c r="A650" s="234" t="s">
        <v>1826</v>
      </c>
      <c r="B650" s="234" t="s">
        <v>1827</v>
      </c>
      <c r="C650" s="238">
        <v>0.88646294688470717</v>
      </c>
      <c r="D650" s="238">
        <v>1.5899861102874497</v>
      </c>
    </row>
    <row r="651" spans="1:4" ht="27.75" customHeight="1" x14ac:dyDescent="0.25">
      <c r="A651" s="234" t="s">
        <v>1828</v>
      </c>
      <c r="B651" s="234" t="s">
        <v>1829</v>
      </c>
      <c r="C651" s="238">
        <v>0.65826072337505104</v>
      </c>
      <c r="D651" s="238">
        <v>2.3767435137249793</v>
      </c>
    </row>
    <row r="652" spans="1:4" ht="27.75" customHeight="1" x14ac:dyDescent="0.25">
      <c r="A652" s="234" t="s">
        <v>1830</v>
      </c>
      <c r="B652" s="234" t="s">
        <v>1831</v>
      </c>
      <c r="C652" s="238">
        <v>0.64542629591946266</v>
      </c>
      <c r="D652" s="238">
        <v>2.4263192029133913</v>
      </c>
    </row>
    <row r="653" spans="1:4" ht="27.75" customHeight="1" x14ac:dyDescent="0.25">
      <c r="A653" s="234" t="s">
        <v>1832</v>
      </c>
      <c r="B653" s="234" t="s">
        <v>1833</v>
      </c>
      <c r="C653" s="238">
        <v>-1.2914155326471237E-2</v>
      </c>
      <c r="D653" s="238">
        <v>0</v>
      </c>
    </row>
    <row r="654" spans="1:4" ht="27.75" customHeight="1" x14ac:dyDescent="0.25">
      <c r="A654" s="234" t="s">
        <v>1834</v>
      </c>
      <c r="B654" s="234" t="s">
        <v>1833</v>
      </c>
      <c r="C654" s="238">
        <v>11.947394778221483</v>
      </c>
      <c r="D654" s="238">
        <v>0</v>
      </c>
    </row>
    <row r="655" spans="1:4" ht="27.75" customHeight="1" x14ac:dyDescent="0.25">
      <c r="A655" s="234" t="s">
        <v>1835</v>
      </c>
      <c r="B655" s="234" t="s">
        <v>1836</v>
      </c>
      <c r="C655" s="238">
        <v>0</v>
      </c>
      <c r="D655" s="238">
        <v>0</v>
      </c>
    </row>
    <row r="656" spans="1:4" ht="27.75" customHeight="1" x14ac:dyDescent="0.25">
      <c r="A656" s="234" t="s">
        <v>1837</v>
      </c>
      <c r="B656" s="234" t="s">
        <v>1838</v>
      </c>
      <c r="C656" s="238">
        <v>7.1385034976520594E-3</v>
      </c>
      <c r="D656" s="238">
        <v>7.1323943093290572</v>
      </c>
    </row>
    <row r="657" spans="1:4" ht="27.75" customHeight="1" x14ac:dyDescent="0.25">
      <c r="A657" s="234" t="s">
        <v>1839</v>
      </c>
      <c r="B657" s="234" t="s">
        <v>1840</v>
      </c>
      <c r="C657" s="238">
        <v>4.8791345854943415</v>
      </c>
      <c r="D657" s="238">
        <v>5.8683224187347207</v>
      </c>
    </row>
    <row r="658" spans="1:4" ht="27.75" customHeight="1" x14ac:dyDescent="0.25">
      <c r="A658" s="234" t="s">
        <v>1841</v>
      </c>
      <c r="B658" s="234" t="s">
        <v>1842</v>
      </c>
      <c r="C658" s="238">
        <v>0.32076255284404098</v>
      </c>
      <c r="D658" s="238">
        <v>9.1652755044509817</v>
      </c>
    </row>
    <row r="659" spans="1:4" ht="27.75" customHeight="1" x14ac:dyDescent="0.25">
      <c r="A659" s="234" t="s">
        <v>1843</v>
      </c>
      <c r="B659" s="234" t="s">
        <v>1844</v>
      </c>
      <c r="C659" s="238">
        <v>0.87929394685069107</v>
      </c>
      <c r="D659" s="238">
        <v>12.842560944369465</v>
      </c>
    </row>
    <row r="660" spans="1:4" ht="27.75" customHeight="1" x14ac:dyDescent="0.25">
      <c r="A660" s="234" t="s">
        <v>1845</v>
      </c>
      <c r="B660" s="234" t="s">
        <v>1846</v>
      </c>
      <c r="C660" s="238">
        <v>0</v>
      </c>
      <c r="D660" s="238">
        <v>0</v>
      </c>
    </row>
    <row r="661" spans="1:4" ht="27.75" customHeight="1" x14ac:dyDescent="0.25">
      <c r="A661" s="234" t="s">
        <v>1847</v>
      </c>
      <c r="B661" s="234" t="s">
        <v>1848</v>
      </c>
      <c r="C661" s="238">
        <v>0</v>
      </c>
      <c r="D661" s="238">
        <v>0</v>
      </c>
    </row>
    <row r="662" spans="1:4" ht="27.75" customHeight="1" x14ac:dyDescent="0.25">
      <c r="A662" s="234" t="s">
        <v>1849</v>
      </c>
      <c r="B662" s="234" t="s">
        <v>1850</v>
      </c>
      <c r="C662" s="238">
        <v>0.274767434217009</v>
      </c>
      <c r="D662" s="238">
        <v>6.4938491140884471</v>
      </c>
    </row>
    <row r="663" spans="1:4" ht="27.75" customHeight="1" x14ac:dyDescent="0.25">
      <c r="A663" s="234" t="s">
        <v>1851</v>
      </c>
      <c r="B663" s="234" t="s">
        <v>1852</v>
      </c>
      <c r="C663" s="238">
        <v>1.0360810312462034</v>
      </c>
      <c r="D663" s="238">
        <v>16.124445934020169</v>
      </c>
    </row>
    <row r="664" spans="1:4" ht="27.75" customHeight="1" x14ac:dyDescent="0.25">
      <c r="A664" s="234" t="s">
        <v>1853</v>
      </c>
      <c r="B664" s="234" t="s">
        <v>1854</v>
      </c>
      <c r="C664" s="238">
        <v>3.2839473103653338</v>
      </c>
      <c r="D664" s="238">
        <v>2.0549205157659962</v>
      </c>
    </row>
    <row r="665" spans="1:4" ht="27.75" customHeight="1" x14ac:dyDescent="0.25">
      <c r="A665" s="234" t="s">
        <v>1855</v>
      </c>
      <c r="B665" s="234" t="s">
        <v>1856</v>
      </c>
      <c r="C665" s="238">
        <v>0</v>
      </c>
      <c r="D665" s="238">
        <v>0</v>
      </c>
    </row>
    <row r="666" spans="1:4" ht="27.75" customHeight="1" x14ac:dyDescent="0.25">
      <c r="A666" s="234" t="s">
        <v>1857</v>
      </c>
      <c r="B666" s="234" t="s">
        <v>1858</v>
      </c>
      <c r="C666" s="238">
        <v>1.9468843904695762E-2</v>
      </c>
      <c r="D666" s="238">
        <v>2.5828840687454919</v>
      </c>
    </row>
    <row r="667" spans="1:4" ht="27.75" customHeight="1" x14ac:dyDescent="0.25">
      <c r="A667" s="234" t="s">
        <v>1859</v>
      </c>
      <c r="B667" s="234" t="s">
        <v>1860</v>
      </c>
      <c r="C667" s="238">
        <v>0.18313058556140316</v>
      </c>
      <c r="D667" s="238">
        <v>16.90760217311967</v>
      </c>
    </row>
    <row r="668" spans="1:4" ht="27.75" customHeight="1" x14ac:dyDescent="0.25">
      <c r="A668" s="234" t="s">
        <v>1861</v>
      </c>
      <c r="B668" s="234" t="s">
        <v>1862</v>
      </c>
      <c r="C668" s="238">
        <v>0</v>
      </c>
      <c r="D668" s="238">
        <v>0</v>
      </c>
    </row>
    <row r="669" spans="1:4" ht="27.75" customHeight="1" x14ac:dyDescent="0.25">
      <c r="A669" s="234" t="s">
        <v>1863</v>
      </c>
      <c r="B669" s="234" t="s">
        <v>1864</v>
      </c>
      <c r="C669" s="238">
        <v>0</v>
      </c>
      <c r="D669" s="238">
        <v>0</v>
      </c>
    </row>
    <row r="670" spans="1:4" ht="27.75" customHeight="1" x14ac:dyDescent="0.25">
      <c r="A670" s="234" t="s">
        <v>1865</v>
      </c>
      <c r="B670" s="234" t="s">
        <v>1864</v>
      </c>
      <c r="C670" s="238">
        <v>0.70317489107396336</v>
      </c>
      <c r="D670" s="238">
        <v>7.9203857380569858</v>
      </c>
    </row>
    <row r="671" spans="1:4" ht="27.75" customHeight="1" x14ac:dyDescent="0.25">
      <c r="A671" s="234" t="s">
        <v>1866</v>
      </c>
      <c r="B671" s="234" t="s">
        <v>1867</v>
      </c>
      <c r="C671" s="238">
        <v>0.14911056156241842</v>
      </c>
      <c r="D671" s="238">
        <v>12.950984453393902</v>
      </c>
    </row>
    <row r="672" spans="1:4" ht="27.75" customHeight="1" x14ac:dyDescent="0.25">
      <c r="A672" s="234" t="s">
        <v>1868</v>
      </c>
      <c r="B672" s="234" t="s">
        <v>1869</v>
      </c>
      <c r="C672" s="238">
        <v>4.7526219807065902E-2</v>
      </c>
      <c r="D672" s="238">
        <v>6.4141484737727241</v>
      </c>
    </row>
    <row r="673" spans="1:4" ht="27.75" customHeight="1" x14ac:dyDescent="0.25">
      <c r="A673" s="234" t="s">
        <v>1870</v>
      </c>
      <c r="B673" s="234" t="s">
        <v>1869</v>
      </c>
      <c r="C673" s="238">
        <v>-4.1261178242716405E-2</v>
      </c>
      <c r="D673" s="238">
        <v>0.70974267328067486</v>
      </c>
    </row>
    <row r="674" spans="1:4" ht="27.75" customHeight="1" x14ac:dyDescent="0.25">
      <c r="A674" s="234" t="s">
        <v>1871</v>
      </c>
      <c r="B674" s="234" t="s">
        <v>1872</v>
      </c>
      <c r="C674" s="238">
        <v>5.34732674530498E-8</v>
      </c>
      <c r="D674" s="238">
        <v>4.0322238088050999E-3</v>
      </c>
    </row>
    <row r="675" spans="1:4" ht="27.75" customHeight="1" x14ac:dyDescent="0.25">
      <c r="A675" s="234" t="s">
        <v>1873</v>
      </c>
      <c r="B675" s="236" t="s">
        <v>1874</v>
      </c>
      <c r="C675" s="238">
        <v>5.7866185649847799E-8</v>
      </c>
      <c r="D675" s="238">
        <v>4.0318745139885396E-3</v>
      </c>
    </row>
    <row r="676" spans="1:4" ht="27.75" customHeight="1" x14ac:dyDescent="0.25">
      <c r="A676" s="234" t="s">
        <v>1875</v>
      </c>
      <c r="B676" s="234" t="s">
        <v>1876</v>
      </c>
      <c r="C676" s="238">
        <v>1.9909392684692109</v>
      </c>
      <c r="D676" s="238">
        <v>2.087505905176879</v>
      </c>
    </row>
    <row r="677" spans="1:4" ht="27.75" customHeight="1" x14ac:dyDescent="0.25">
      <c r="A677" s="234" t="s">
        <v>1877</v>
      </c>
      <c r="B677" s="234" t="s">
        <v>1878</v>
      </c>
      <c r="C677" s="238">
        <v>1.1093631706312361E-2</v>
      </c>
      <c r="D677" s="238">
        <v>1.2531189325301328</v>
      </c>
    </row>
    <row r="678" spans="1:4" ht="27.75" customHeight="1" x14ac:dyDescent="0.25">
      <c r="A678" s="234" t="s">
        <v>1879</v>
      </c>
      <c r="B678" s="234" t="s">
        <v>1880</v>
      </c>
      <c r="C678" s="238">
        <v>1.1092704654310399E-2</v>
      </c>
      <c r="D678" s="238">
        <v>10.821313644455588</v>
      </c>
    </row>
    <row r="679" spans="1:4" ht="27.75" customHeight="1" x14ac:dyDescent="0.25">
      <c r="A679" s="234" t="s">
        <v>1881</v>
      </c>
      <c r="B679" s="234" t="s">
        <v>1882</v>
      </c>
      <c r="C679" s="238">
        <v>10.048892990594235</v>
      </c>
      <c r="D679" s="238">
        <v>0</v>
      </c>
    </row>
    <row r="680" spans="1:4" ht="27.75" customHeight="1" x14ac:dyDescent="0.25">
      <c r="A680" s="234" t="s">
        <v>1883</v>
      </c>
      <c r="B680" s="234" t="s">
        <v>1884</v>
      </c>
      <c r="C680" s="238">
        <v>0</v>
      </c>
      <c r="D680" s="238">
        <v>0</v>
      </c>
    </row>
    <row r="681" spans="1:4" ht="27.75" customHeight="1" x14ac:dyDescent="0.25">
      <c r="A681" s="234" t="s">
        <v>1885</v>
      </c>
      <c r="B681" s="234" t="s">
        <v>1886</v>
      </c>
      <c r="C681" s="238">
        <v>1.7354601263774381</v>
      </c>
      <c r="D681" s="238">
        <v>4.2968433368390055</v>
      </c>
    </row>
    <row r="682" spans="1:4" ht="27.75" customHeight="1" x14ac:dyDescent="0.25">
      <c r="A682" s="234" t="s">
        <v>1887</v>
      </c>
      <c r="B682" s="234" t="s">
        <v>1888</v>
      </c>
      <c r="C682" s="238">
        <v>0.66643528999960389</v>
      </c>
      <c r="D682" s="238">
        <v>2.5624800855147956E-2</v>
      </c>
    </row>
    <row r="683" spans="1:4" ht="27.75" customHeight="1" x14ac:dyDescent="0.25">
      <c r="A683" s="234" t="s">
        <v>1889</v>
      </c>
      <c r="B683" s="234" t="s">
        <v>1890</v>
      </c>
      <c r="C683" s="238">
        <v>0.34566696160951338</v>
      </c>
      <c r="D683" s="238">
        <v>12.036732673853184</v>
      </c>
    </row>
    <row r="684" spans="1:4" ht="27.75" customHeight="1" x14ac:dyDescent="0.25">
      <c r="A684" s="234" t="s">
        <v>1891</v>
      </c>
      <c r="B684" s="234" t="s">
        <v>1892</v>
      </c>
      <c r="C684" s="238">
        <v>2.1152097299605841</v>
      </c>
      <c r="D684" s="238">
        <v>3.2374153673782193</v>
      </c>
    </row>
    <row r="685" spans="1:4" ht="27.75" customHeight="1" x14ac:dyDescent="0.25">
      <c r="A685" s="234" t="s">
        <v>1893</v>
      </c>
      <c r="B685" s="234" t="s">
        <v>1894</v>
      </c>
      <c r="C685" s="238">
        <v>2.8525182931728401</v>
      </c>
      <c r="D685" s="238">
        <v>7.3496993241811399</v>
      </c>
    </row>
    <row r="686" spans="1:4" ht="27.75" customHeight="1" x14ac:dyDescent="0.25">
      <c r="A686" s="234" t="s">
        <v>1895</v>
      </c>
      <c r="B686" s="234" t="s">
        <v>1894</v>
      </c>
      <c r="C686" s="238">
        <v>2.8557600969900498</v>
      </c>
      <c r="D686" s="238">
        <v>6.1865572204158905</v>
      </c>
    </row>
    <row r="687" spans="1:4" ht="27.75" customHeight="1" x14ac:dyDescent="0.25">
      <c r="A687" s="234" t="s">
        <v>1896</v>
      </c>
      <c r="B687" s="234" t="s">
        <v>1894</v>
      </c>
      <c r="C687" s="238">
        <v>0.79712244088498396</v>
      </c>
      <c r="D687" s="238">
        <v>0.41669099481966132</v>
      </c>
    </row>
    <row r="688" spans="1:4" ht="27.75" customHeight="1" x14ac:dyDescent="0.25">
      <c r="A688" s="234" t="s">
        <v>1897</v>
      </c>
      <c r="B688" s="234" t="s">
        <v>1898</v>
      </c>
      <c r="C688" s="238">
        <v>-1.0702111337474893</v>
      </c>
      <c r="D688" s="238">
        <v>0.12662258157831008</v>
      </c>
    </row>
    <row r="689" spans="1:4" ht="27.75" customHeight="1" x14ac:dyDescent="0.25">
      <c r="A689" s="234" t="s">
        <v>1899</v>
      </c>
      <c r="B689" s="234" t="s">
        <v>1900</v>
      </c>
      <c r="C689" s="238">
        <v>2.3873404667264602</v>
      </c>
      <c r="D689" s="238">
        <v>18.392890537460634</v>
      </c>
    </row>
    <row r="690" spans="1:4" ht="27.75" customHeight="1" x14ac:dyDescent="0.25">
      <c r="A690" s="234" t="s">
        <v>1901</v>
      </c>
      <c r="B690" s="234" t="s">
        <v>1902</v>
      </c>
      <c r="C690" s="238">
        <v>0</v>
      </c>
      <c r="D690" s="238">
        <v>6.3265798217637201E-3</v>
      </c>
    </row>
    <row r="691" spans="1:4" ht="27.75" customHeight="1" x14ac:dyDescent="0.25">
      <c r="A691" s="234" t="s">
        <v>1903</v>
      </c>
      <c r="B691" s="234" t="s">
        <v>1904</v>
      </c>
      <c r="C691" s="238">
        <v>0</v>
      </c>
      <c r="D691" s="238">
        <v>6.3281629701032001E-3</v>
      </c>
    </row>
    <row r="692" spans="1:4" ht="27.75" customHeight="1" x14ac:dyDescent="0.25">
      <c r="A692" s="234" t="s">
        <v>1905</v>
      </c>
      <c r="B692" s="234" t="s">
        <v>1904</v>
      </c>
      <c r="C692" s="238">
        <v>2.6501004875699476</v>
      </c>
      <c r="D692" s="238">
        <v>12.687713272806992</v>
      </c>
    </row>
    <row r="693" spans="1:4" ht="27.75" customHeight="1" x14ac:dyDescent="0.25">
      <c r="A693" s="234" t="s">
        <v>1906</v>
      </c>
      <c r="B693" s="234" t="s">
        <v>1907</v>
      </c>
      <c r="C693" s="238">
        <v>-4.6234388453635103E-2</v>
      </c>
      <c r="D693" s="238">
        <v>9.5519319055249312</v>
      </c>
    </row>
    <row r="694" spans="1:4" ht="27.75" customHeight="1" x14ac:dyDescent="0.25">
      <c r="A694" s="234" t="s">
        <v>1908</v>
      </c>
      <c r="B694" s="234" t="s">
        <v>1909</v>
      </c>
      <c r="C694" s="238">
        <v>-4.0640059532124802E-2</v>
      </c>
      <c r="D694" s="238">
        <v>0.97309120326418741</v>
      </c>
    </row>
    <row r="695" spans="1:4" ht="27.75" customHeight="1" x14ac:dyDescent="0.25">
      <c r="A695" s="234" t="s">
        <v>1910</v>
      </c>
      <c r="B695" s="234" t="s">
        <v>1911</v>
      </c>
      <c r="C695" s="238">
        <v>0.22321431675151351</v>
      </c>
      <c r="D695" s="238">
        <v>1.4834383320886304</v>
      </c>
    </row>
    <row r="696" spans="1:4" ht="27.75" customHeight="1" x14ac:dyDescent="0.25">
      <c r="A696" s="234" t="s">
        <v>1912</v>
      </c>
      <c r="B696" s="234" t="s">
        <v>1913</v>
      </c>
      <c r="C696" s="238">
        <v>0.8102406837898557</v>
      </c>
      <c r="D696" s="238">
        <v>1.4343950330034478</v>
      </c>
    </row>
    <row r="697" spans="1:4" ht="27.75" customHeight="1" x14ac:dyDescent="0.25">
      <c r="A697" s="234" t="s">
        <v>1914</v>
      </c>
      <c r="B697" s="234" t="s">
        <v>1913</v>
      </c>
      <c r="C697" s="238">
        <v>1.683159947773861</v>
      </c>
      <c r="D697" s="238">
        <v>3.3882685503197765</v>
      </c>
    </row>
    <row r="698" spans="1:4" ht="27.75" customHeight="1" x14ac:dyDescent="0.25">
      <c r="A698" s="234" t="s">
        <v>1915</v>
      </c>
      <c r="B698" s="234" t="s">
        <v>1916</v>
      </c>
      <c r="C698" s="238">
        <v>6.5512544478593844</v>
      </c>
      <c r="D698" s="238">
        <v>0.9976800701015982</v>
      </c>
    </row>
    <row r="699" spans="1:4" ht="27.75" customHeight="1" x14ac:dyDescent="0.25">
      <c r="A699" s="234" t="s">
        <v>1917</v>
      </c>
      <c r="B699" s="234" t="s">
        <v>1918</v>
      </c>
      <c r="C699" s="238">
        <v>0.61971720704376987</v>
      </c>
      <c r="D699" s="238">
        <v>-0.37607182048164867</v>
      </c>
    </row>
    <row r="700" spans="1:4" ht="27.75" customHeight="1" x14ac:dyDescent="0.25">
      <c r="A700" s="234" t="s">
        <v>1919</v>
      </c>
      <c r="B700" s="234" t="s">
        <v>1920</v>
      </c>
      <c r="C700" s="238">
        <v>0.88617221534331514</v>
      </c>
      <c r="D700" s="238">
        <v>26.902040351285439</v>
      </c>
    </row>
    <row r="701" spans="1:4" ht="27.75" customHeight="1" x14ac:dyDescent="0.25">
      <c r="A701" s="234" t="s">
        <v>1921</v>
      </c>
      <c r="B701" s="234" t="s">
        <v>1922</v>
      </c>
      <c r="C701" s="238">
        <v>0.68213330164684405</v>
      </c>
      <c r="D701" s="238">
        <v>0.74736643852205553</v>
      </c>
    </row>
    <row r="702" spans="1:4" ht="27.75" customHeight="1" x14ac:dyDescent="0.25">
      <c r="A702" s="234" t="s">
        <v>1923</v>
      </c>
      <c r="B702" s="234" t="s">
        <v>1924</v>
      </c>
      <c r="C702" s="238">
        <v>0.12546564779004701</v>
      </c>
      <c r="D702" s="238">
        <v>4.6789707031483205</v>
      </c>
    </row>
    <row r="703" spans="1:4" ht="27.75" customHeight="1" x14ac:dyDescent="0.25">
      <c r="A703" s="234" t="s">
        <v>1925</v>
      </c>
      <c r="B703" s="234" t="s">
        <v>1926</v>
      </c>
      <c r="C703" s="238">
        <v>0.123028030222653</v>
      </c>
      <c r="D703" s="238">
        <v>4.5913316136728977</v>
      </c>
    </row>
    <row r="704" spans="1:4" ht="27.75" customHeight="1" x14ac:dyDescent="0.25">
      <c r="A704" s="234" t="s">
        <v>1927</v>
      </c>
      <c r="B704" s="236" t="s">
        <v>1926</v>
      </c>
      <c r="C704" s="238">
        <v>0.47027049937377635</v>
      </c>
      <c r="D704" s="238">
        <v>-4.1095242048705831</v>
      </c>
    </row>
    <row r="705" spans="1:4" ht="27.75" customHeight="1" x14ac:dyDescent="0.25">
      <c r="A705" s="234" t="s">
        <v>1928</v>
      </c>
      <c r="B705" s="234" t="s">
        <v>1929</v>
      </c>
      <c r="C705" s="238">
        <v>5.5430191834872442</v>
      </c>
      <c r="D705" s="238">
        <v>-3.9680743276590236</v>
      </c>
    </row>
    <row r="706" spans="1:4" ht="27.75" customHeight="1" x14ac:dyDescent="0.25">
      <c r="A706" s="234" t="s">
        <v>1930</v>
      </c>
      <c r="B706" s="234" t="s">
        <v>1929</v>
      </c>
      <c r="C706" s="238">
        <v>1.0405575503963398</v>
      </c>
      <c r="D706" s="238">
        <v>6.4939089477709135</v>
      </c>
    </row>
    <row r="707" spans="1:4" ht="27.75" customHeight="1" x14ac:dyDescent="0.25">
      <c r="A707" s="234" t="s">
        <v>1931</v>
      </c>
      <c r="B707" s="234" t="s">
        <v>1932</v>
      </c>
      <c r="C707" s="238">
        <v>0.73880195962784401</v>
      </c>
      <c r="D707" s="238">
        <v>10.631583103842383</v>
      </c>
    </row>
    <row r="708" spans="1:4" ht="27.75" customHeight="1" x14ac:dyDescent="0.25">
      <c r="A708" s="234" t="s">
        <v>1933</v>
      </c>
      <c r="B708" s="234" t="s">
        <v>1934</v>
      </c>
      <c r="C708" s="238">
        <v>-1.5364647216348191E-2</v>
      </c>
      <c r="D708" s="238">
        <v>15.164306862453149</v>
      </c>
    </row>
    <row r="709" spans="1:4" ht="27.75" customHeight="1" x14ac:dyDescent="0.25">
      <c r="A709" s="234" t="s">
        <v>1935</v>
      </c>
      <c r="B709" s="234" t="s">
        <v>1936</v>
      </c>
      <c r="C709" s="238">
        <v>0.46713657457175795</v>
      </c>
      <c r="D709" s="238">
        <v>6.8762763115897565</v>
      </c>
    </row>
    <row r="710" spans="1:4" ht="27.75" customHeight="1" x14ac:dyDescent="0.25">
      <c r="A710" s="234" t="s">
        <v>1937</v>
      </c>
      <c r="B710" s="234" t="s">
        <v>1938</v>
      </c>
      <c r="C710" s="238">
        <v>0.9825030403232291</v>
      </c>
      <c r="D710" s="238">
        <v>6.6168283625401774</v>
      </c>
    </row>
    <row r="711" spans="1:4" ht="27.75" customHeight="1" x14ac:dyDescent="0.25">
      <c r="A711" s="234" t="s">
        <v>1939</v>
      </c>
      <c r="B711" s="234" t="s">
        <v>1940</v>
      </c>
      <c r="C711" s="238">
        <v>0.53967732013876424</v>
      </c>
      <c r="D711" s="238">
        <v>10.689206299598204</v>
      </c>
    </row>
    <row r="712" spans="1:4" ht="27.75" customHeight="1" x14ac:dyDescent="0.25">
      <c r="A712" s="234" t="s">
        <v>1941</v>
      </c>
      <c r="B712" s="234" t="s">
        <v>1942</v>
      </c>
      <c r="C712" s="238">
        <v>0.1953381143986643</v>
      </c>
      <c r="D712" s="238">
        <v>1.2447633096765087</v>
      </c>
    </row>
    <row r="713" spans="1:4" ht="27.75" customHeight="1" x14ac:dyDescent="0.25">
      <c r="A713" s="234" t="s">
        <v>1943</v>
      </c>
      <c r="B713" s="234" t="s">
        <v>1944</v>
      </c>
      <c r="C713" s="238">
        <v>9.5209997433558402E-2</v>
      </c>
      <c r="D713" s="238">
        <v>1.2432768791558155</v>
      </c>
    </row>
    <row r="714" spans="1:4" ht="27.75" customHeight="1" x14ac:dyDescent="0.25">
      <c r="A714" s="234" t="s">
        <v>1945</v>
      </c>
      <c r="B714" s="234" t="s">
        <v>1946</v>
      </c>
      <c r="C714" s="238">
        <v>0.59013630520163229</v>
      </c>
      <c r="D714" s="238">
        <v>2.6197889495181457</v>
      </c>
    </row>
    <row r="715" spans="1:4" ht="27.75" customHeight="1" x14ac:dyDescent="0.25">
      <c r="A715" s="234" t="s">
        <v>1947</v>
      </c>
      <c r="B715" s="234" t="s">
        <v>1948</v>
      </c>
      <c r="C715" s="238">
        <v>0</v>
      </c>
      <c r="D715" s="238">
        <v>0.14335820558733312</v>
      </c>
    </row>
    <row r="716" spans="1:4" ht="27.75" customHeight="1" x14ac:dyDescent="0.25">
      <c r="A716" s="234" t="s">
        <v>1949</v>
      </c>
      <c r="B716" s="234" t="s">
        <v>1950</v>
      </c>
      <c r="C716" s="238">
        <v>4.3630877363860232E-3</v>
      </c>
      <c r="D716" s="238">
        <v>6.0533514180534569</v>
      </c>
    </row>
    <row r="717" spans="1:4" ht="27.75" customHeight="1" x14ac:dyDescent="0.25">
      <c r="A717" s="234" t="s">
        <v>1951</v>
      </c>
      <c r="B717" s="234" t="s">
        <v>1950</v>
      </c>
      <c r="C717" s="238">
        <v>0.19854228169629773</v>
      </c>
      <c r="D717" s="238">
        <v>8.1427767666124264</v>
      </c>
    </row>
    <row r="718" spans="1:4" ht="27.75" customHeight="1" x14ac:dyDescent="0.25">
      <c r="A718" s="234" t="s">
        <v>1952</v>
      </c>
      <c r="B718" s="234" t="s">
        <v>1953</v>
      </c>
      <c r="C718" s="238">
        <v>0.47788258115141113</v>
      </c>
      <c r="D718" s="238">
        <v>2.7535264628296794</v>
      </c>
    </row>
    <row r="719" spans="1:4" ht="27.75" customHeight="1" x14ac:dyDescent="0.25">
      <c r="A719" s="234" t="s">
        <v>1954</v>
      </c>
      <c r="B719" s="234" t="s">
        <v>1955</v>
      </c>
      <c r="C719" s="238">
        <v>0</v>
      </c>
      <c r="D719" s="238">
        <v>0</v>
      </c>
    </row>
    <row r="720" spans="1:4" ht="27.75" customHeight="1" x14ac:dyDescent="0.25">
      <c r="A720" s="234" t="s">
        <v>1956</v>
      </c>
      <c r="B720" s="234" t="s">
        <v>1957</v>
      </c>
      <c r="C720" s="238">
        <v>8.4245117143224399E-2</v>
      </c>
      <c r="D720" s="238">
        <v>6.2293252260156322</v>
      </c>
    </row>
    <row r="721" spans="1:4" ht="27.75" customHeight="1" x14ac:dyDescent="0.25">
      <c r="A721" s="234" t="s">
        <v>1958</v>
      </c>
      <c r="B721" s="234" t="s">
        <v>1959</v>
      </c>
      <c r="C721" s="238">
        <v>-2.3596997516140967</v>
      </c>
      <c r="D721" s="238">
        <v>10.938752527356586</v>
      </c>
    </row>
    <row r="722" spans="1:4" ht="27.75" customHeight="1" x14ac:dyDescent="0.25">
      <c r="A722" s="234" t="s">
        <v>1960</v>
      </c>
      <c r="B722" s="234" t="s">
        <v>1961</v>
      </c>
      <c r="C722" s="238">
        <v>-2.2897928765534328</v>
      </c>
      <c r="D722" s="238">
        <v>10.92426997327807</v>
      </c>
    </row>
    <row r="723" spans="1:4" ht="27.75" customHeight="1" x14ac:dyDescent="0.25">
      <c r="A723" s="234" t="s">
        <v>1962</v>
      </c>
      <c r="B723" s="234" t="s">
        <v>1961</v>
      </c>
      <c r="C723" s="238">
        <v>0.15417374580919618</v>
      </c>
      <c r="D723" s="238">
        <v>-2.241628644669063</v>
      </c>
    </row>
    <row r="724" spans="1:4" ht="27.75" customHeight="1" x14ac:dyDescent="0.25">
      <c r="A724" s="234" t="s">
        <v>1963</v>
      </c>
      <c r="B724" s="236" t="s">
        <v>1964</v>
      </c>
      <c r="C724" s="238">
        <v>2.5840033281314796E-2</v>
      </c>
      <c r="D724" s="238">
        <v>4.75188425629847</v>
      </c>
    </row>
    <row r="725" spans="1:4" ht="27.75" customHeight="1" x14ac:dyDescent="0.25">
      <c r="A725" s="234" t="s">
        <v>1965</v>
      </c>
      <c r="B725" s="234" t="s">
        <v>1966</v>
      </c>
      <c r="C725" s="238">
        <v>4.8348752688996104</v>
      </c>
      <c r="D725" s="238">
        <v>9.8813204466819649</v>
      </c>
    </row>
    <row r="726" spans="1:4" ht="27.75" customHeight="1" x14ac:dyDescent="0.25">
      <c r="A726" s="234" t="s">
        <v>1967</v>
      </c>
      <c r="B726" s="234" t="s">
        <v>1968</v>
      </c>
      <c r="C726" s="238">
        <v>0.69075435492362613</v>
      </c>
      <c r="D726" s="238">
        <v>8.635766250835065</v>
      </c>
    </row>
    <row r="727" spans="1:4" ht="27.75" customHeight="1" x14ac:dyDescent="0.25">
      <c r="A727" s="234" t="s">
        <v>1969</v>
      </c>
      <c r="B727" s="234" t="s">
        <v>1970</v>
      </c>
      <c r="C727" s="238">
        <v>0.832443654804642</v>
      </c>
      <c r="D727" s="238">
        <v>3.0460117528152106</v>
      </c>
    </row>
    <row r="728" spans="1:4" ht="27.75" customHeight="1" x14ac:dyDescent="0.25">
      <c r="A728" s="234" t="s">
        <v>1971</v>
      </c>
      <c r="B728" s="234" t="s">
        <v>1972</v>
      </c>
      <c r="C728" s="238">
        <v>0.40701920375660999</v>
      </c>
      <c r="D728" s="238">
        <v>4.0913633060362942E-2</v>
      </c>
    </row>
    <row r="729" spans="1:4" ht="27.75" customHeight="1" x14ac:dyDescent="0.25">
      <c r="A729" s="234" t="s">
        <v>1973</v>
      </c>
      <c r="B729" s="234" t="s">
        <v>1974</v>
      </c>
      <c r="C729" s="238">
        <v>-0.11027569687288907</v>
      </c>
      <c r="D729" s="238">
        <v>0</v>
      </c>
    </row>
    <row r="730" spans="1:4" ht="27.75" customHeight="1" x14ac:dyDescent="0.25">
      <c r="A730" s="234" t="s">
        <v>1975</v>
      </c>
      <c r="B730" s="234" t="s">
        <v>1976</v>
      </c>
      <c r="C730" s="238">
        <v>0.487754682658251</v>
      </c>
      <c r="D730" s="238">
        <v>2.7142939209496786E-2</v>
      </c>
    </row>
    <row r="731" spans="1:4" ht="27.75" customHeight="1" x14ac:dyDescent="0.25">
      <c r="A731" s="234" t="s">
        <v>1977</v>
      </c>
      <c r="B731" s="234" t="s">
        <v>1976</v>
      </c>
      <c r="C731" s="238">
        <v>0.48680172004564998</v>
      </c>
      <c r="D731" s="238">
        <v>2.65162779043841E-2</v>
      </c>
    </row>
    <row r="732" spans="1:4" ht="27.75" customHeight="1" x14ac:dyDescent="0.25">
      <c r="A732" s="234" t="s">
        <v>1978</v>
      </c>
      <c r="B732" s="234" t="s">
        <v>1976</v>
      </c>
      <c r="C732" s="238">
        <v>0</v>
      </c>
      <c r="D732" s="238">
        <v>0</v>
      </c>
    </row>
    <row r="733" spans="1:4" ht="27.75" customHeight="1" x14ac:dyDescent="0.25">
      <c r="A733" s="234" t="s">
        <v>1979</v>
      </c>
      <c r="B733" s="234" t="s">
        <v>1980</v>
      </c>
      <c r="C733" s="238">
        <v>0.84984319889980697</v>
      </c>
      <c r="D733" s="238">
        <v>24.528896853438663</v>
      </c>
    </row>
    <row r="734" spans="1:4" ht="27.75" customHeight="1" x14ac:dyDescent="0.25">
      <c r="A734" s="234" t="s">
        <v>1981</v>
      </c>
      <c r="B734" s="234" t="s">
        <v>1982</v>
      </c>
      <c r="C734" s="238">
        <v>-1.0268363774961142</v>
      </c>
      <c r="D734" s="238">
        <v>-0.10980119852658254</v>
      </c>
    </row>
    <row r="735" spans="1:4" ht="27.75" customHeight="1" x14ac:dyDescent="0.25">
      <c r="A735" s="234" t="s">
        <v>1983</v>
      </c>
      <c r="B735" s="234" t="s">
        <v>1984</v>
      </c>
      <c r="C735" s="238">
        <v>0.33765959784253041</v>
      </c>
      <c r="D735" s="238">
        <v>0.879311302970052</v>
      </c>
    </row>
    <row r="736" spans="1:4" ht="27.75" customHeight="1" x14ac:dyDescent="0.25">
      <c r="A736" s="234" t="s">
        <v>1985</v>
      </c>
      <c r="B736" s="234" t="s">
        <v>1986</v>
      </c>
      <c r="C736" s="238">
        <v>0</v>
      </c>
      <c r="D736" s="238">
        <v>0</v>
      </c>
    </row>
    <row r="737" spans="1:4" ht="27.75" customHeight="1" x14ac:dyDescent="0.25">
      <c r="A737" s="234" t="s">
        <v>1987</v>
      </c>
      <c r="B737" s="234" t="s">
        <v>1988</v>
      </c>
      <c r="C737" s="238">
        <v>0</v>
      </c>
      <c r="D737" s="238">
        <v>0</v>
      </c>
    </row>
    <row r="738" spans="1:4" ht="27.75" customHeight="1" x14ac:dyDescent="0.25">
      <c r="A738" s="234" t="s">
        <v>1989</v>
      </c>
      <c r="B738" s="234" t="s">
        <v>1990</v>
      </c>
      <c r="C738" s="238">
        <v>0.88414278353127096</v>
      </c>
      <c r="D738" s="238">
        <v>7.3335159186054106</v>
      </c>
    </row>
    <row r="739" spans="1:4" ht="27.75" customHeight="1" x14ac:dyDescent="0.25">
      <c r="A739" s="234" t="s">
        <v>1991</v>
      </c>
      <c r="B739" s="234" t="s">
        <v>1992</v>
      </c>
      <c r="C739" s="238">
        <v>1.8662735791301708</v>
      </c>
      <c r="D739" s="238">
        <v>11.561333427447183</v>
      </c>
    </row>
    <row r="740" spans="1:4" ht="27.75" customHeight="1" x14ac:dyDescent="0.25">
      <c r="A740" s="234" t="s">
        <v>1993</v>
      </c>
      <c r="B740" s="234" t="s">
        <v>1994</v>
      </c>
      <c r="C740" s="238">
        <v>0.65570402200222</v>
      </c>
      <c r="D740" s="238">
        <v>1.9064401550904071</v>
      </c>
    </row>
    <row r="741" spans="1:4" ht="27.75" customHeight="1" x14ac:dyDescent="0.25">
      <c r="A741" s="234" t="s">
        <v>1995</v>
      </c>
      <c r="B741" s="234" t="s">
        <v>1996</v>
      </c>
      <c r="C741" s="238">
        <v>0.79971040425887074</v>
      </c>
      <c r="D741" s="238">
        <v>0.13240001453092409</v>
      </c>
    </row>
    <row r="742" spans="1:4" ht="27.75" customHeight="1" x14ac:dyDescent="0.25">
      <c r="A742" s="234" t="s">
        <v>1997</v>
      </c>
      <c r="B742" s="234" t="s">
        <v>1998</v>
      </c>
      <c r="C742" s="238">
        <v>-1.4665820429077703</v>
      </c>
      <c r="D742" s="238">
        <v>4.6487548989324914</v>
      </c>
    </row>
    <row r="743" spans="1:4" ht="27.75" customHeight="1" x14ac:dyDescent="0.25">
      <c r="A743" s="234" t="s">
        <v>1999</v>
      </c>
      <c r="B743" s="234" t="s">
        <v>2000</v>
      </c>
      <c r="C743" s="238">
        <v>0.25445442696913922</v>
      </c>
      <c r="D743" s="238">
        <v>-1.6647632683841618</v>
      </c>
    </row>
    <row r="744" spans="1:4" ht="27.75" customHeight="1" x14ac:dyDescent="0.25">
      <c r="A744" s="234" t="s">
        <v>2001</v>
      </c>
      <c r="B744" s="234" t="s">
        <v>2002</v>
      </c>
      <c r="C744" s="238">
        <v>0.94795108097579628</v>
      </c>
      <c r="D744" s="238">
        <v>2.6726872380647642</v>
      </c>
    </row>
    <row r="745" spans="1:4" ht="27.75" customHeight="1" x14ac:dyDescent="0.25">
      <c r="A745" s="234" t="s">
        <v>2003</v>
      </c>
      <c r="B745" s="234" t="s">
        <v>2004</v>
      </c>
      <c r="C745" s="238">
        <v>2.9236675101272209</v>
      </c>
      <c r="D745" s="238">
        <v>4.5738780477045218</v>
      </c>
    </row>
    <row r="746" spans="1:4" ht="27.75" customHeight="1" x14ac:dyDescent="0.25">
      <c r="A746" s="234" t="s">
        <v>2005</v>
      </c>
      <c r="B746" s="234" t="s">
        <v>2006</v>
      </c>
      <c r="C746" s="238">
        <v>2.2322878157809312</v>
      </c>
      <c r="D746" s="238">
        <v>2.3718867479849139</v>
      </c>
    </row>
    <row r="747" spans="1:4" ht="27.75" customHeight="1" x14ac:dyDescent="0.25">
      <c r="A747" s="234" t="s">
        <v>2007</v>
      </c>
      <c r="B747" s="234" t="s">
        <v>2008</v>
      </c>
      <c r="C747" s="238">
        <v>1.8509745028805535</v>
      </c>
      <c r="D747" s="238">
        <v>0.41226577530838693</v>
      </c>
    </row>
    <row r="748" spans="1:4" ht="27.75" customHeight="1" x14ac:dyDescent="0.25">
      <c r="A748" s="234" t="s">
        <v>2009</v>
      </c>
      <c r="B748" s="234" t="s">
        <v>2010</v>
      </c>
      <c r="C748" s="238">
        <v>1.8510315361806708</v>
      </c>
      <c r="D748" s="238">
        <v>0.41226917708711364</v>
      </c>
    </row>
    <row r="749" spans="1:4" ht="27.75" customHeight="1" x14ac:dyDescent="0.25">
      <c r="A749" s="234" t="s">
        <v>2011</v>
      </c>
      <c r="B749" s="234" t="s">
        <v>2010</v>
      </c>
      <c r="C749" s="238">
        <v>1.1032929142552783</v>
      </c>
      <c r="D749" s="238">
        <v>7.8413252945161078</v>
      </c>
    </row>
    <row r="750" spans="1:4" ht="27.75" customHeight="1" x14ac:dyDescent="0.25">
      <c r="A750" s="234" t="s">
        <v>2012</v>
      </c>
      <c r="B750" s="234" t="s">
        <v>2013</v>
      </c>
      <c r="C750" s="238">
        <v>0.95877731495653595</v>
      </c>
      <c r="D750" s="238">
        <v>6.819477103670164</v>
      </c>
    </row>
    <row r="751" spans="1:4" ht="27.75" customHeight="1" x14ac:dyDescent="0.25">
      <c r="A751" s="234" t="s">
        <v>2014</v>
      </c>
      <c r="B751" s="234" t="s">
        <v>2015</v>
      </c>
      <c r="C751" s="238">
        <v>0.129050070463338</v>
      </c>
      <c r="D751" s="238">
        <v>2.8493189828453644</v>
      </c>
    </row>
    <row r="752" spans="1:4" ht="27.75" customHeight="1" x14ac:dyDescent="0.25">
      <c r="A752" s="234" t="s">
        <v>2016</v>
      </c>
      <c r="B752" s="234" t="s">
        <v>2017</v>
      </c>
      <c r="C752" s="238">
        <v>8.5688768752006497E-2</v>
      </c>
      <c r="D752" s="238">
        <v>2.8042009996391721</v>
      </c>
    </row>
    <row r="753" spans="1:4" ht="27.75" customHeight="1" x14ac:dyDescent="0.25">
      <c r="A753" s="234" t="s">
        <v>2018</v>
      </c>
      <c r="B753" s="234" t="s">
        <v>2017</v>
      </c>
      <c r="C753" s="238">
        <v>0.11649683894431159</v>
      </c>
      <c r="D753" s="238">
        <v>0.43957259747985666</v>
      </c>
    </row>
    <row r="754" spans="1:4" ht="27.75" customHeight="1" x14ac:dyDescent="0.25">
      <c r="A754" s="234" t="s">
        <v>2019</v>
      </c>
      <c r="B754" s="234" t="s">
        <v>2020</v>
      </c>
      <c r="C754" s="238">
        <v>0.31737949197400483</v>
      </c>
      <c r="D754" s="238">
        <v>2.184189704356378</v>
      </c>
    </row>
    <row r="755" spans="1:4" ht="27.75" customHeight="1" x14ac:dyDescent="0.25">
      <c r="A755" s="234" t="s">
        <v>2021</v>
      </c>
      <c r="B755" s="234" t="s">
        <v>2022</v>
      </c>
      <c r="C755" s="238">
        <v>4.13752739411406</v>
      </c>
      <c r="D755" s="238">
        <v>41.136249020753361</v>
      </c>
    </row>
    <row r="756" spans="1:4" ht="27.75" customHeight="1" x14ac:dyDescent="0.25">
      <c r="A756" s="234" t="s">
        <v>2023</v>
      </c>
      <c r="B756" s="234" t="s">
        <v>2024</v>
      </c>
      <c r="C756" s="238">
        <v>8.871768546459073</v>
      </c>
      <c r="D756" s="238">
        <v>-0.1662045247142796</v>
      </c>
    </row>
    <row r="757" spans="1:4" ht="27.75" customHeight="1" x14ac:dyDescent="0.25">
      <c r="A757" s="234" t="s">
        <v>2025</v>
      </c>
      <c r="B757" s="234" t="s">
        <v>2026</v>
      </c>
      <c r="C757" s="238">
        <v>0.47384687187008451</v>
      </c>
      <c r="D757" s="238">
        <v>-0.38893059663788704</v>
      </c>
    </row>
    <row r="758" spans="1:4" ht="27.75" customHeight="1" x14ac:dyDescent="0.25">
      <c r="A758" s="234" t="s">
        <v>2027</v>
      </c>
      <c r="B758" s="234" t="s">
        <v>2028</v>
      </c>
      <c r="C758" s="238">
        <v>0.70712302936568805</v>
      </c>
      <c r="D758" s="238">
        <v>4.8179376509901219</v>
      </c>
    </row>
    <row r="759" spans="1:4" ht="27.75" customHeight="1" x14ac:dyDescent="0.25">
      <c r="A759" s="234" t="s">
        <v>2029</v>
      </c>
      <c r="B759" s="234" t="s">
        <v>2030</v>
      </c>
      <c r="C759" s="238">
        <v>4.4975270417482829</v>
      </c>
      <c r="D759" s="238">
        <v>5.9868892831484697</v>
      </c>
    </row>
    <row r="760" spans="1:4" ht="27.75" customHeight="1" x14ac:dyDescent="0.25">
      <c r="A760" s="234" t="s">
        <v>2031</v>
      </c>
      <c r="B760" s="234" t="s">
        <v>2030</v>
      </c>
      <c r="C760" s="238">
        <v>0.65788537625979104</v>
      </c>
      <c r="D760" s="238">
        <v>9.8736819462361112</v>
      </c>
    </row>
    <row r="761" spans="1:4" ht="27.75" customHeight="1" x14ac:dyDescent="0.25">
      <c r="A761" s="234" t="s">
        <v>2032</v>
      </c>
      <c r="B761" s="234" t="s">
        <v>2033</v>
      </c>
      <c r="C761" s="238">
        <v>0.66851156549707025</v>
      </c>
      <c r="D761" s="238">
        <v>8.4198028232699595</v>
      </c>
    </row>
    <row r="762" spans="1:4" ht="27.75" customHeight="1" x14ac:dyDescent="0.25">
      <c r="A762" s="234" t="s">
        <v>2034</v>
      </c>
      <c r="B762" s="234" t="s">
        <v>2035</v>
      </c>
      <c r="C762" s="238">
        <v>2.10481974140174</v>
      </c>
      <c r="D762" s="238">
        <v>1.7413522243744617</v>
      </c>
    </row>
    <row r="763" spans="1:4" ht="27.75" customHeight="1" x14ac:dyDescent="0.25">
      <c r="A763" s="234" t="s">
        <v>2036</v>
      </c>
      <c r="B763" s="234" t="s">
        <v>2037</v>
      </c>
      <c r="C763" s="238">
        <v>0.40488044190441874</v>
      </c>
      <c r="D763" s="238">
        <v>4.7460198074212823</v>
      </c>
    </row>
    <row r="764" spans="1:4" ht="27.75" customHeight="1" x14ac:dyDescent="0.25">
      <c r="A764" s="234" t="s">
        <v>2038</v>
      </c>
      <c r="B764" s="234" t="s">
        <v>2039</v>
      </c>
      <c r="C764" s="238">
        <v>0.4145042375789364</v>
      </c>
      <c r="D764" s="238">
        <v>0.67750314386072474</v>
      </c>
    </row>
    <row r="765" spans="1:4" ht="27.75" customHeight="1" x14ac:dyDescent="0.25">
      <c r="A765" s="234" t="s">
        <v>2040</v>
      </c>
      <c r="B765" s="234" t="s">
        <v>2041</v>
      </c>
      <c r="C765" s="238">
        <v>1.4340383096011784</v>
      </c>
      <c r="D765" s="238">
        <v>10.864302255434207</v>
      </c>
    </row>
    <row r="766" spans="1:4" ht="27.75" customHeight="1" x14ac:dyDescent="0.25">
      <c r="A766" s="234" t="s">
        <v>2042</v>
      </c>
      <c r="B766" s="234" t="s">
        <v>2043</v>
      </c>
      <c r="C766" s="238">
        <v>0.12986287423938969</v>
      </c>
      <c r="D766" s="238">
        <v>-5.0928473096412148</v>
      </c>
    </row>
    <row r="767" spans="1:4" ht="27.75" customHeight="1" x14ac:dyDescent="0.25">
      <c r="A767" s="234" t="s">
        <v>2044</v>
      </c>
      <c r="B767" s="234" t="s">
        <v>2045</v>
      </c>
      <c r="C767" s="238">
        <v>0.28720914198245601</v>
      </c>
      <c r="D767" s="238">
        <v>1.9695561759207945</v>
      </c>
    </row>
    <row r="768" spans="1:4" ht="27.75" customHeight="1" x14ac:dyDescent="0.25">
      <c r="A768" s="234" t="s">
        <v>2046</v>
      </c>
      <c r="B768" s="234" t="s">
        <v>2047</v>
      </c>
      <c r="C768" s="238">
        <v>1.0504270114641532</v>
      </c>
      <c r="D768" s="238">
        <v>13.026202625721508</v>
      </c>
    </row>
    <row r="769" spans="1:4" ht="27.75" customHeight="1" x14ac:dyDescent="0.25">
      <c r="A769" s="234" t="s">
        <v>2048</v>
      </c>
      <c r="B769" s="234" t="s">
        <v>2049</v>
      </c>
      <c r="C769" s="238">
        <v>3.4492269972664293</v>
      </c>
      <c r="D769" s="238">
        <v>9.3330476498141302E-3</v>
      </c>
    </row>
    <row r="770" spans="1:4" ht="27.75" customHeight="1" x14ac:dyDescent="0.25">
      <c r="A770" s="234" t="s">
        <v>2050</v>
      </c>
      <c r="B770" s="234" t="s">
        <v>2051</v>
      </c>
      <c r="C770" s="238">
        <v>1.3614081694842166</v>
      </c>
      <c r="D770" s="238">
        <v>14.385801538900601</v>
      </c>
    </row>
    <row r="771" spans="1:4" ht="27.75" customHeight="1" x14ac:dyDescent="0.25">
      <c r="A771" s="234" t="s">
        <v>2052</v>
      </c>
      <c r="B771" s="234" t="s">
        <v>2053</v>
      </c>
      <c r="C771" s="238">
        <v>0.492619757231547</v>
      </c>
      <c r="D771" s="238">
        <v>11.732480835134687</v>
      </c>
    </row>
    <row r="772" spans="1:4" ht="27.75" customHeight="1" x14ac:dyDescent="0.25">
      <c r="A772" s="234" t="s">
        <v>2054</v>
      </c>
      <c r="B772" s="234" t="s">
        <v>2055</v>
      </c>
      <c r="C772" s="238">
        <v>0.75246526855056506</v>
      </c>
      <c r="D772" s="238">
        <v>3.1068270627475938</v>
      </c>
    </row>
    <row r="773" spans="1:4" ht="27.75" customHeight="1" x14ac:dyDescent="0.25">
      <c r="A773" s="234" t="s">
        <v>2056</v>
      </c>
      <c r="B773" s="234" t="s">
        <v>2057</v>
      </c>
      <c r="C773" s="238">
        <v>0.69757775080035267</v>
      </c>
      <c r="D773" s="238">
        <v>6.5049540966977624</v>
      </c>
    </row>
    <row r="774" spans="1:4" ht="27.75" customHeight="1" x14ac:dyDescent="0.25">
      <c r="A774" s="234" t="s">
        <v>2058</v>
      </c>
      <c r="B774" s="234" t="s">
        <v>2059</v>
      </c>
      <c r="C774" s="238">
        <v>3.00163042255899</v>
      </c>
      <c r="D774" s="238">
        <v>13.703136669744413</v>
      </c>
    </row>
    <row r="775" spans="1:4" ht="27.75" customHeight="1" x14ac:dyDescent="0.25">
      <c r="A775" s="234" t="s">
        <v>2060</v>
      </c>
      <c r="B775" s="234" t="s">
        <v>2061</v>
      </c>
      <c r="C775" s="238">
        <v>1.412857165014633E-2</v>
      </c>
      <c r="D775" s="238">
        <v>2.7141089230422031</v>
      </c>
    </row>
    <row r="776" spans="1:4" ht="27.75" customHeight="1" x14ac:dyDescent="0.25">
      <c r="A776" s="234" t="s">
        <v>2062</v>
      </c>
      <c r="B776" s="234" t="s">
        <v>2063</v>
      </c>
      <c r="C776" s="238">
        <v>0.97671044550164998</v>
      </c>
      <c r="D776" s="238">
        <v>3.8814922515967649</v>
      </c>
    </row>
    <row r="777" spans="1:4" ht="27.75" customHeight="1" x14ac:dyDescent="0.25">
      <c r="A777" s="234" t="s">
        <v>2064</v>
      </c>
      <c r="B777" s="234" t="s">
        <v>2065</v>
      </c>
      <c r="C777" s="238">
        <v>2.2422575262870836</v>
      </c>
      <c r="D777" s="238">
        <v>-0.5866678232179523</v>
      </c>
    </row>
    <row r="778" spans="1:4" ht="27.75" customHeight="1" x14ac:dyDescent="0.25">
      <c r="A778" s="234" t="s">
        <v>2066</v>
      </c>
      <c r="B778" s="234" t="s">
        <v>2067</v>
      </c>
      <c r="C778" s="238">
        <v>1.7523410759548774</v>
      </c>
      <c r="D778" s="238">
        <v>-0.31352427744198219</v>
      </c>
    </row>
    <row r="779" spans="1:4" ht="27.75" customHeight="1" x14ac:dyDescent="0.25">
      <c r="A779" s="234" t="s">
        <v>2068</v>
      </c>
      <c r="B779" s="234" t="s">
        <v>2067</v>
      </c>
      <c r="C779" s="238">
        <v>0</v>
      </c>
      <c r="D779" s="238">
        <v>1.1103066629365039</v>
      </c>
    </row>
    <row r="780" spans="1:4" ht="27.75" customHeight="1" x14ac:dyDescent="0.25">
      <c r="A780" s="234" t="s">
        <v>2069</v>
      </c>
      <c r="B780" s="234" t="s">
        <v>2070</v>
      </c>
      <c r="C780" s="238">
        <v>1.0286720746752342</v>
      </c>
      <c r="D780" s="238">
        <v>7.6648363744320926</v>
      </c>
    </row>
    <row r="781" spans="1:4" ht="27.75" customHeight="1" x14ac:dyDescent="0.25">
      <c r="A781" s="234" t="s">
        <v>2071</v>
      </c>
      <c r="B781" s="234" t="s">
        <v>2072</v>
      </c>
      <c r="C781" s="238">
        <v>0.34714729980423348</v>
      </c>
      <c r="D781" s="238">
        <v>-1.3455025088048196</v>
      </c>
    </row>
    <row r="782" spans="1:4" ht="27.75" customHeight="1" x14ac:dyDescent="0.25">
      <c r="A782" s="234" t="s">
        <v>2073</v>
      </c>
      <c r="B782" s="234" t="s">
        <v>2074</v>
      </c>
      <c r="C782" s="238">
        <v>4.7041211460579078</v>
      </c>
      <c r="D782" s="238">
        <v>7.1130686992723895</v>
      </c>
    </row>
    <row r="783" spans="1:4" ht="27.75" customHeight="1" x14ac:dyDescent="0.25">
      <c r="A783" s="234" t="s">
        <v>2075</v>
      </c>
      <c r="B783" s="234" t="s">
        <v>2076</v>
      </c>
      <c r="C783" s="238">
        <v>2.6933704058392878</v>
      </c>
      <c r="D783" s="238">
        <v>14.276036832384223</v>
      </c>
    </row>
    <row r="784" spans="1:4" ht="27.75" customHeight="1" x14ac:dyDescent="0.25">
      <c r="A784" s="234" t="s">
        <v>2077</v>
      </c>
      <c r="B784" s="234" t="s">
        <v>2078</v>
      </c>
      <c r="C784" s="238">
        <v>0.35387556779948803</v>
      </c>
      <c r="D784" s="238">
        <v>1.7696860352446129</v>
      </c>
    </row>
    <row r="785" spans="1:4" ht="27.75" customHeight="1" x14ac:dyDescent="0.25">
      <c r="A785" s="234" t="s">
        <v>2079</v>
      </c>
      <c r="B785" s="234" t="s">
        <v>2080</v>
      </c>
      <c r="C785" s="238">
        <v>1.8739900617334855</v>
      </c>
      <c r="D785" s="238">
        <v>9.1372913899813195</v>
      </c>
    </row>
    <row r="786" spans="1:4" ht="27.75" customHeight="1" x14ac:dyDescent="0.25">
      <c r="A786" s="234" t="s">
        <v>2081</v>
      </c>
      <c r="B786" s="234" t="s">
        <v>2082</v>
      </c>
      <c r="C786" s="238">
        <v>9.4302573882254714E-2</v>
      </c>
      <c r="D786" s="238">
        <v>5.1380379682910764</v>
      </c>
    </row>
    <row r="787" spans="1:4" ht="27.75" customHeight="1" x14ac:dyDescent="0.25">
      <c r="A787" s="234" t="s">
        <v>2083</v>
      </c>
      <c r="B787" s="234" t="s">
        <v>2084</v>
      </c>
      <c r="C787" s="238">
        <v>0.19124117393609269</v>
      </c>
      <c r="D787" s="238">
        <v>2.8836850681060135</v>
      </c>
    </row>
    <row r="788" spans="1:4" ht="27.75" customHeight="1" x14ac:dyDescent="0.25">
      <c r="A788" s="234" t="s">
        <v>2085</v>
      </c>
      <c r="B788" s="234" t="s">
        <v>2086</v>
      </c>
      <c r="C788" s="238">
        <v>0.61788189013641692</v>
      </c>
      <c r="D788" s="238">
        <v>4.4161996713625147</v>
      </c>
    </row>
    <row r="789" spans="1:4" ht="27.75" customHeight="1" x14ac:dyDescent="0.25">
      <c r="A789" s="234" t="s">
        <v>2087</v>
      </c>
      <c r="B789" s="234" t="s">
        <v>2088</v>
      </c>
      <c r="C789" s="238">
        <v>0.402785122714237</v>
      </c>
      <c r="D789" s="238">
        <v>10.325466938748278</v>
      </c>
    </row>
    <row r="790" spans="1:4" ht="27.75" customHeight="1" x14ac:dyDescent="0.25">
      <c r="A790" s="234" t="s">
        <v>2089</v>
      </c>
      <c r="B790" s="234" t="s">
        <v>2090</v>
      </c>
      <c r="C790" s="238">
        <v>1.175264598977529</v>
      </c>
      <c r="D790" s="238">
        <v>4.9148697016661114</v>
      </c>
    </row>
    <row r="791" spans="1:4" ht="27.75" customHeight="1" x14ac:dyDescent="0.25">
      <c r="A791" s="234" t="s">
        <v>2091</v>
      </c>
      <c r="B791" s="234" t="s">
        <v>2092</v>
      </c>
      <c r="C791" s="238">
        <v>1.0890749646773901</v>
      </c>
      <c r="D791" s="238">
        <v>-0.20213077177623895</v>
      </c>
    </row>
    <row r="792" spans="1:4" ht="27.75" customHeight="1" x14ac:dyDescent="0.25">
      <c r="A792" s="234" t="s">
        <v>2093</v>
      </c>
      <c r="B792" s="234" t="s">
        <v>2094</v>
      </c>
      <c r="C792" s="238">
        <v>1.5059548840424402</v>
      </c>
      <c r="D792" s="238">
        <v>4.4884056911924421</v>
      </c>
    </row>
    <row r="793" spans="1:4" ht="27.75" customHeight="1" x14ac:dyDescent="0.25">
      <c r="A793" s="234" t="s">
        <v>2095</v>
      </c>
      <c r="B793" s="234" t="s">
        <v>2096</v>
      </c>
      <c r="C793" s="238">
        <v>68.885416843239199</v>
      </c>
      <c r="D793" s="238">
        <v>0</v>
      </c>
    </row>
    <row r="794" spans="1:4" ht="27.75" customHeight="1" x14ac:dyDescent="0.25">
      <c r="A794" s="234" t="s">
        <v>2097</v>
      </c>
      <c r="B794" s="234" t="s">
        <v>2098</v>
      </c>
      <c r="C794" s="238">
        <v>2.3619606922143804E-2</v>
      </c>
      <c r="D794" s="238">
        <v>-3.8055279505899269</v>
      </c>
    </row>
    <row r="795" spans="1:4" ht="27.75" customHeight="1" x14ac:dyDescent="0.25">
      <c r="A795" s="234" t="s">
        <v>2099</v>
      </c>
      <c r="B795" s="234" t="s">
        <v>2100</v>
      </c>
      <c r="C795" s="238">
        <v>0</v>
      </c>
      <c r="D795" s="238">
        <v>0</v>
      </c>
    </row>
    <row r="796" spans="1:4" ht="27.75" customHeight="1" x14ac:dyDescent="0.25">
      <c r="A796" s="234" t="s">
        <v>2101</v>
      </c>
      <c r="B796" s="234" t="s">
        <v>2102</v>
      </c>
      <c r="C796" s="238">
        <v>-0.13479231500397712</v>
      </c>
      <c r="D796" s="238">
        <v>0</v>
      </c>
    </row>
    <row r="797" spans="1:4" ht="27.75" customHeight="1" x14ac:dyDescent="0.25">
      <c r="A797" s="234" t="s">
        <v>2103</v>
      </c>
      <c r="B797" s="234" t="s">
        <v>2104</v>
      </c>
      <c r="C797" s="238">
        <v>-0.62968945028107193</v>
      </c>
      <c r="D797" s="238">
        <v>24.056617863394138</v>
      </c>
    </row>
    <row r="798" spans="1:4" ht="27.75" customHeight="1" x14ac:dyDescent="0.25">
      <c r="A798" s="234" t="s">
        <v>2105</v>
      </c>
      <c r="B798" s="234" t="s">
        <v>2106</v>
      </c>
      <c r="C798" s="238">
        <v>-0.61358372702124009</v>
      </c>
      <c r="D798" s="238">
        <v>24.084249967543929</v>
      </c>
    </row>
    <row r="799" spans="1:4" ht="27.75" customHeight="1" x14ac:dyDescent="0.25">
      <c r="A799" s="234" t="s">
        <v>2107</v>
      </c>
      <c r="B799" s="234" t="s">
        <v>2108</v>
      </c>
      <c r="C799" s="238">
        <v>0.79865139091758197</v>
      </c>
      <c r="D799" s="238">
        <v>1.4867072213699069</v>
      </c>
    </row>
    <row r="800" spans="1:4" ht="27.75" customHeight="1" x14ac:dyDescent="0.25">
      <c r="A800" s="234" t="s">
        <v>2109</v>
      </c>
      <c r="B800" s="234" t="s">
        <v>2110</v>
      </c>
      <c r="C800" s="238">
        <v>9.0004191720905406E-3</v>
      </c>
      <c r="D800" s="238">
        <v>2.6501551085976027</v>
      </c>
    </row>
    <row r="801" spans="1:4" ht="27.75" customHeight="1" x14ac:dyDescent="0.25">
      <c r="A801" s="234" t="s">
        <v>2111</v>
      </c>
      <c r="B801" s="234" t="s">
        <v>2112</v>
      </c>
      <c r="C801" s="238">
        <v>0</v>
      </c>
      <c r="D801" s="238">
        <v>11.639597873383094</v>
      </c>
    </row>
    <row r="802" spans="1:4" ht="27.75" customHeight="1" x14ac:dyDescent="0.25">
      <c r="A802" s="234" t="s">
        <v>2113</v>
      </c>
      <c r="B802" s="234" t="s">
        <v>2114</v>
      </c>
      <c r="C802" s="238">
        <v>0</v>
      </c>
      <c r="D802" s="238">
        <v>12.473814242560712</v>
      </c>
    </row>
    <row r="803" spans="1:4" ht="27.75" customHeight="1" x14ac:dyDescent="0.25">
      <c r="A803" s="234" t="s">
        <v>2115</v>
      </c>
      <c r="B803" s="234" t="s">
        <v>2114</v>
      </c>
      <c r="C803" s="238">
        <v>5.6013310855050194E-2</v>
      </c>
      <c r="D803" s="238">
        <v>1.5973102337728036</v>
      </c>
    </row>
    <row r="804" spans="1:4" ht="27.75" customHeight="1" x14ac:dyDescent="0.25">
      <c r="A804" s="234" t="s">
        <v>2116</v>
      </c>
      <c r="B804" s="234" t="s">
        <v>2117</v>
      </c>
      <c r="C804" s="238">
        <v>0.70839302047358799</v>
      </c>
      <c r="D804" s="238">
        <v>6.2277059970381821</v>
      </c>
    </row>
    <row r="805" spans="1:4" ht="27.75" customHeight="1" x14ac:dyDescent="0.25">
      <c r="A805" s="234" t="s">
        <v>2118</v>
      </c>
      <c r="B805" s="234" t="s">
        <v>2119</v>
      </c>
      <c r="C805" s="238">
        <v>-0.2133250968946078</v>
      </c>
      <c r="D805" s="238">
        <v>8.250315127014769</v>
      </c>
    </row>
    <row r="806" spans="1:4" ht="27.75" customHeight="1" x14ac:dyDescent="0.25">
      <c r="A806" s="234" t="s">
        <v>2120</v>
      </c>
      <c r="B806" s="234" t="s">
        <v>2121</v>
      </c>
      <c r="C806" s="238">
        <v>6.1663574350036248</v>
      </c>
      <c r="D806" s="238">
        <v>5.3671297044995292E-2</v>
      </c>
    </row>
    <row r="807" spans="1:4" ht="27.75" customHeight="1" x14ac:dyDescent="0.25">
      <c r="A807" s="234" t="s">
        <v>2122</v>
      </c>
      <c r="B807" s="234" t="s">
        <v>2123</v>
      </c>
      <c r="C807" s="238">
        <v>0</v>
      </c>
      <c r="D807" s="238">
        <v>0</v>
      </c>
    </row>
    <row r="808" spans="1:4" ht="27.75" customHeight="1" x14ac:dyDescent="0.25">
      <c r="A808" s="234" t="s">
        <v>2124</v>
      </c>
      <c r="B808" s="234" t="s">
        <v>2125</v>
      </c>
      <c r="C808" s="238">
        <v>0.60939219227220098</v>
      </c>
      <c r="D808" s="238">
        <v>10.926071606299525</v>
      </c>
    </row>
    <row r="809" spans="1:4" ht="27.75" customHeight="1" x14ac:dyDescent="0.25">
      <c r="A809" s="234" t="s">
        <v>2126</v>
      </c>
      <c r="B809" s="234" t="s">
        <v>2127</v>
      </c>
      <c r="C809" s="238">
        <v>-2.5965349012808135E-2</v>
      </c>
      <c r="D809" s="238">
        <v>12.477635869081688</v>
      </c>
    </row>
    <row r="810" spans="1:4" ht="27.75" customHeight="1" x14ac:dyDescent="0.25">
      <c r="A810" s="234" t="s">
        <v>2128</v>
      </c>
      <c r="B810" s="234" t="s">
        <v>2129</v>
      </c>
      <c r="C810" s="238">
        <v>0</v>
      </c>
      <c r="D810" s="238">
        <v>0</v>
      </c>
    </row>
    <row r="811" spans="1:4" ht="27.75" customHeight="1" x14ac:dyDescent="0.25">
      <c r="A811" s="234" t="s">
        <v>2130</v>
      </c>
      <c r="B811" s="234" t="s">
        <v>2131</v>
      </c>
      <c r="C811" s="238">
        <v>-5.7617180793298889E-2</v>
      </c>
      <c r="D811" s="238">
        <v>4.4256088038014436</v>
      </c>
    </row>
    <row r="812" spans="1:4" ht="27.75" customHeight="1" x14ac:dyDescent="0.25">
      <c r="A812" s="234" t="s">
        <v>2132</v>
      </c>
      <c r="B812" s="234" t="s">
        <v>2133</v>
      </c>
      <c r="C812" s="238">
        <v>0.74557085527305755</v>
      </c>
      <c r="D812" s="238">
        <v>8.5367301513708576</v>
      </c>
    </row>
    <row r="813" spans="1:4" ht="27.75" customHeight="1" x14ac:dyDescent="0.25">
      <c r="A813" s="234" t="s">
        <v>2134</v>
      </c>
      <c r="B813" s="234" t="s">
        <v>2135</v>
      </c>
      <c r="C813" s="238">
        <v>0.57115555770666326</v>
      </c>
      <c r="D813" s="238">
        <v>14.184960446623304</v>
      </c>
    </row>
    <row r="814" spans="1:4" ht="27.75" customHeight="1" x14ac:dyDescent="0.25">
      <c r="A814" s="234" t="s">
        <v>2136</v>
      </c>
      <c r="B814" s="234" t="s">
        <v>2137</v>
      </c>
      <c r="C814" s="238">
        <v>0.66672315241895452</v>
      </c>
      <c r="D814" s="238">
        <v>5.3859670814439653</v>
      </c>
    </row>
    <row r="815" spans="1:4" ht="27.75" customHeight="1" x14ac:dyDescent="0.25">
      <c r="A815" s="234" t="s">
        <v>2138</v>
      </c>
      <c r="B815" s="234" t="s">
        <v>2139</v>
      </c>
      <c r="C815" s="238">
        <v>0</v>
      </c>
      <c r="D815" s="238">
        <v>0</v>
      </c>
    </row>
    <row r="816" spans="1:4" ht="27.75" customHeight="1" x14ac:dyDescent="0.25">
      <c r="A816" s="234" t="s">
        <v>2140</v>
      </c>
      <c r="B816" s="234" t="s">
        <v>2141</v>
      </c>
      <c r="C816" s="238">
        <v>1.1628660148053405</v>
      </c>
      <c r="D816" s="238">
        <v>2.7018508363256952</v>
      </c>
    </row>
    <row r="817" spans="1:4" ht="27.75" customHeight="1" x14ac:dyDescent="0.25">
      <c r="A817" s="234" t="s">
        <v>2142</v>
      </c>
      <c r="B817" s="234" t="s">
        <v>2143</v>
      </c>
      <c r="C817" s="238">
        <v>1.5119839944215143</v>
      </c>
      <c r="D817" s="238">
        <v>-0.22954095552405129</v>
      </c>
    </row>
    <row r="818" spans="1:4" ht="27.75" customHeight="1" x14ac:dyDescent="0.25">
      <c r="A818" s="234" t="s">
        <v>2144</v>
      </c>
      <c r="B818" s="234" t="s">
        <v>2145</v>
      </c>
      <c r="C818" s="238">
        <v>1.018835399855428</v>
      </c>
      <c r="D818" s="238">
        <v>4.4340012751276525E-2</v>
      </c>
    </row>
    <row r="819" spans="1:4" ht="27.75" customHeight="1" x14ac:dyDescent="0.25">
      <c r="A819" s="234" t="s">
        <v>2146</v>
      </c>
      <c r="B819" s="234" t="s">
        <v>2147</v>
      </c>
      <c r="C819" s="238">
        <v>0</v>
      </c>
      <c r="D819" s="238">
        <v>0</v>
      </c>
    </row>
    <row r="820" spans="1:4" ht="27.75" customHeight="1" x14ac:dyDescent="0.25">
      <c r="A820" s="234" t="s">
        <v>2148</v>
      </c>
      <c r="B820" s="234" t="s">
        <v>2149</v>
      </c>
      <c r="C820" s="238">
        <v>0</v>
      </c>
      <c r="D820" s="238">
        <v>0</v>
      </c>
    </row>
    <row r="821" spans="1:4" ht="27.75" customHeight="1" x14ac:dyDescent="0.25">
      <c r="A821" s="234" t="s">
        <v>2150</v>
      </c>
      <c r="B821" s="234" t="s">
        <v>2151</v>
      </c>
      <c r="C821" s="238">
        <v>-0.49030328849547899</v>
      </c>
      <c r="D821" s="238">
        <v>7.95281765803455E-2</v>
      </c>
    </row>
    <row r="822" spans="1:4" ht="27.75" customHeight="1" x14ac:dyDescent="0.25">
      <c r="A822" s="234" t="s">
        <v>2152</v>
      </c>
      <c r="B822" s="234" t="s">
        <v>2153</v>
      </c>
      <c r="C822" s="238">
        <v>0.29929100863501479</v>
      </c>
      <c r="D822" s="238">
        <v>0.33401030252804653</v>
      </c>
    </row>
    <row r="823" spans="1:4" ht="27.75" customHeight="1" x14ac:dyDescent="0.25">
      <c r="A823" s="234" t="s">
        <v>2154</v>
      </c>
      <c r="B823" s="234" t="s">
        <v>2155</v>
      </c>
      <c r="C823" s="238">
        <v>10.429271095190856</v>
      </c>
      <c r="D823" s="238">
        <v>22.879413171569524</v>
      </c>
    </row>
  </sheetData>
  <sheetProtection selectLockedCells="1" selectUnlockedCells="1"/>
  <customSheetViews>
    <customSheetView guid="{5032A364-B81A-48DA-88DA-AB3B86B47EE9}" scale="70" fitToPage="1">
      <selection activeCell="A2" sqref="A2:XFD3"/>
      <pageMargins left="0" right="0" top="0" bottom="0" header="0" footer="0"/>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33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G623"/>
  <sheetViews>
    <sheetView topLeftCell="A2" zoomScale="70" zoomScaleNormal="70" zoomScaleSheetLayoutView="100" workbookViewId="0">
      <selection activeCell="E2" sqref="E2"/>
    </sheetView>
  </sheetViews>
  <sheetFormatPr defaultColWidth="9.1796875" defaultRowHeight="36.75" customHeight="1" x14ac:dyDescent="0.25"/>
  <cols>
    <col min="1" max="1" width="58.81640625" style="2" customWidth="1"/>
    <col min="2" max="2" width="48.54296875" style="2" customWidth="1"/>
    <col min="3" max="4" width="23.7265625" style="3" customWidth="1"/>
    <col min="5" max="5" width="15.54296875" style="2" customWidth="1"/>
    <col min="6" max="16384" width="9.1796875" style="2"/>
  </cols>
  <sheetData>
    <row r="1" spans="1:7" ht="36.75" customHeight="1" x14ac:dyDescent="0.25">
      <c r="A1" s="51" t="s">
        <v>34</v>
      </c>
      <c r="B1" s="3"/>
      <c r="C1" s="2"/>
      <c r="E1" s="10"/>
      <c r="F1" s="4"/>
      <c r="G1" s="4"/>
    </row>
    <row r="2" spans="1:7" s="11" customFormat="1" ht="36.75" customHeight="1" x14ac:dyDescent="0.25">
      <c r="A2" s="370" t="str">
        <f>Overview!B4&amp; " - Effective from "&amp;Overview!D4&amp;" - "&amp;Overview!E4&amp;" Nodal/Zonal charges in WPD EM Area (GSP Group _B)"</f>
        <v>Southern Electric Power Distribution plc - Effective from 1 April 2021 - Final Nodal/Zonal charges in WPD EM Area (GSP Group _B)</v>
      </c>
      <c r="B2" s="371"/>
      <c r="C2" s="371"/>
      <c r="D2" s="372"/>
    </row>
    <row r="3" spans="1:7" ht="36.75" customHeight="1" x14ac:dyDescent="0.25">
      <c r="A3" s="233" t="s">
        <v>604</v>
      </c>
      <c r="B3" s="233" t="s">
        <v>605</v>
      </c>
      <c r="C3" s="233" t="s">
        <v>606</v>
      </c>
      <c r="D3" s="233" t="s">
        <v>607</v>
      </c>
    </row>
    <row r="4" spans="1:7" ht="36.75" customHeight="1" x14ac:dyDescent="0.25">
      <c r="A4" s="241" t="s">
        <v>2156</v>
      </c>
      <c r="B4" s="8"/>
      <c r="C4" s="237">
        <v>0</v>
      </c>
      <c r="D4" s="8"/>
    </row>
    <row r="5" spans="1:7" ht="36.75" customHeight="1" x14ac:dyDescent="0.25">
      <c r="A5" s="241" t="s">
        <v>2157</v>
      </c>
      <c r="B5" s="8"/>
      <c r="C5" s="237">
        <v>0</v>
      </c>
      <c r="D5" s="8"/>
    </row>
    <row r="6" spans="1:7" ht="36.75" customHeight="1" x14ac:dyDescent="0.25">
      <c r="A6" s="241" t="s">
        <v>2158</v>
      </c>
      <c r="B6" s="8" t="s">
        <v>2157</v>
      </c>
      <c r="C6" s="237">
        <v>0</v>
      </c>
      <c r="D6" s="8"/>
    </row>
    <row r="7" spans="1:7" ht="36.75" customHeight="1" x14ac:dyDescent="0.25">
      <c r="A7" s="241" t="s">
        <v>2159</v>
      </c>
      <c r="B7" s="8" t="s">
        <v>2157</v>
      </c>
      <c r="C7" s="237">
        <v>0</v>
      </c>
      <c r="D7" s="8"/>
    </row>
    <row r="8" spans="1:7" ht="36.75" customHeight="1" x14ac:dyDescent="0.25">
      <c r="A8" s="241" t="s">
        <v>2160</v>
      </c>
      <c r="B8" s="8" t="s">
        <v>2157</v>
      </c>
      <c r="C8" s="237">
        <v>0</v>
      </c>
      <c r="D8" s="8"/>
    </row>
    <row r="9" spans="1:7" ht="36.75" customHeight="1" x14ac:dyDescent="0.25">
      <c r="A9" s="241" t="s">
        <v>2161</v>
      </c>
      <c r="B9" s="8" t="s">
        <v>2156</v>
      </c>
      <c r="C9" s="237">
        <v>1.3769460221470553</v>
      </c>
      <c r="D9" s="8"/>
    </row>
    <row r="10" spans="1:7" ht="36.75" customHeight="1" x14ac:dyDescent="0.25">
      <c r="A10" s="241" t="s">
        <v>2162</v>
      </c>
      <c r="B10" s="8" t="s">
        <v>2157</v>
      </c>
      <c r="C10" s="237">
        <v>0</v>
      </c>
      <c r="D10" s="8"/>
    </row>
    <row r="11" spans="1:7" ht="36.75" customHeight="1" x14ac:dyDescent="0.25">
      <c r="A11" s="241" t="s">
        <v>2163</v>
      </c>
      <c r="B11" s="8" t="s">
        <v>2157</v>
      </c>
      <c r="C11" s="237">
        <v>0</v>
      </c>
      <c r="D11" s="8"/>
    </row>
    <row r="12" spans="1:7" ht="36.75" customHeight="1" x14ac:dyDescent="0.25">
      <c r="A12" s="241" t="s">
        <v>2164</v>
      </c>
      <c r="B12" s="8" t="s">
        <v>2157</v>
      </c>
      <c r="C12" s="237">
        <v>0</v>
      </c>
      <c r="D12" s="8"/>
    </row>
    <row r="13" spans="1:7" ht="36.75" customHeight="1" x14ac:dyDescent="0.25">
      <c r="A13" s="241" t="s">
        <v>2165</v>
      </c>
      <c r="B13" s="8" t="s">
        <v>2157</v>
      </c>
      <c r="C13" s="237">
        <v>0</v>
      </c>
      <c r="D13" s="8"/>
    </row>
    <row r="14" spans="1:7" ht="36.75" customHeight="1" x14ac:dyDescent="0.25">
      <c r="A14" s="241" t="s">
        <v>2166</v>
      </c>
      <c r="B14" s="8" t="s">
        <v>2156</v>
      </c>
      <c r="C14" s="237">
        <v>0</v>
      </c>
      <c r="D14" s="8"/>
    </row>
    <row r="15" spans="1:7" ht="36.75" customHeight="1" x14ac:dyDescent="0.25">
      <c r="A15" s="241" t="s">
        <v>2167</v>
      </c>
      <c r="B15" s="8" t="s">
        <v>2156</v>
      </c>
      <c r="C15" s="237">
        <v>0</v>
      </c>
      <c r="D15" s="8"/>
    </row>
    <row r="16" spans="1:7" ht="36.75" customHeight="1" x14ac:dyDescent="0.25">
      <c r="A16" s="241" t="s">
        <v>2168</v>
      </c>
      <c r="B16" s="8" t="s">
        <v>2156</v>
      </c>
      <c r="C16" s="237">
        <v>0</v>
      </c>
      <c r="D16" s="8"/>
    </row>
    <row r="17" spans="1:4" ht="36.75" customHeight="1" x14ac:dyDescent="0.25">
      <c r="A17" s="241" t="s">
        <v>2169</v>
      </c>
      <c r="B17" s="8" t="s">
        <v>2156</v>
      </c>
      <c r="C17" s="237">
        <v>1.7845273486557354</v>
      </c>
      <c r="D17" s="8"/>
    </row>
    <row r="18" spans="1:4" ht="36.75" customHeight="1" x14ac:dyDescent="0.25">
      <c r="A18" s="241" t="s">
        <v>2170</v>
      </c>
      <c r="B18" s="8" t="s">
        <v>2157</v>
      </c>
      <c r="C18" s="237">
        <v>0</v>
      </c>
      <c r="D18" s="8"/>
    </row>
    <row r="19" spans="1:4" ht="36.75" customHeight="1" x14ac:dyDescent="0.25">
      <c r="A19" s="241" t="s">
        <v>2171</v>
      </c>
      <c r="B19" s="8" t="s">
        <v>2156</v>
      </c>
      <c r="C19" s="237">
        <v>0.71865313763215266</v>
      </c>
      <c r="D19" s="8"/>
    </row>
    <row r="20" spans="1:4" ht="36.75" customHeight="1" x14ac:dyDescent="0.25">
      <c r="A20" s="241" t="s">
        <v>2172</v>
      </c>
      <c r="B20" s="8" t="s">
        <v>2157</v>
      </c>
      <c r="C20" s="237">
        <v>0</v>
      </c>
      <c r="D20" s="8"/>
    </row>
    <row r="21" spans="1:4" ht="36.75" customHeight="1" x14ac:dyDescent="0.25">
      <c r="A21" s="241" t="s">
        <v>2173</v>
      </c>
      <c r="B21" s="8" t="s">
        <v>2157</v>
      </c>
      <c r="C21" s="237">
        <v>0</v>
      </c>
      <c r="D21" s="8"/>
    </row>
    <row r="22" spans="1:4" ht="36.75" customHeight="1" x14ac:dyDescent="0.25">
      <c r="A22" s="241" t="s">
        <v>2174</v>
      </c>
      <c r="B22" s="8" t="s">
        <v>2165</v>
      </c>
      <c r="C22" s="237">
        <v>0</v>
      </c>
      <c r="D22" s="8"/>
    </row>
    <row r="23" spans="1:4" ht="36.75" customHeight="1" x14ac:dyDescent="0.25">
      <c r="A23" s="241" t="s">
        <v>2175</v>
      </c>
      <c r="B23" s="8" t="s">
        <v>2165</v>
      </c>
      <c r="C23" s="237">
        <v>0</v>
      </c>
      <c r="D23" s="8"/>
    </row>
    <row r="24" spans="1:4" ht="36.75" customHeight="1" x14ac:dyDescent="0.25">
      <c r="A24" s="241" t="s">
        <v>2176</v>
      </c>
      <c r="B24" s="8" t="s">
        <v>2166</v>
      </c>
      <c r="C24" s="237">
        <v>0</v>
      </c>
      <c r="D24" s="8"/>
    </row>
    <row r="25" spans="1:4" ht="36.75" customHeight="1" x14ac:dyDescent="0.25">
      <c r="A25" s="241" t="s">
        <v>2177</v>
      </c>
      <c r="B25" s="8" t="s">
        <v>2159</v>
      </c>
      <c r="C25" s="237">
        <v>0</v>
      </c>
      <c r="D25" s="8"/>
    </row>
    <row r="26" spans="1:4" ht="36.75" customHeight="1" x14ac:dyDescent="0.25">
      <c r="A26" s="241" t="s">
        <v>2178</v>
      </c>
      <c r="B26" s="8" t="s">
        <v>2163</v>
      </c>
      <c r="C26" s="237">
        <v>0</v>
      </c>
      <c r="D26" s="8"/>
    </row>
    <row r="27" spans="1:4" ht="36.75" customHeight="1" x14ac:dyDescent="0.25">
      <c r="A27" s="241" t="s">
        <v>2179</v>
      </c>
      <c r="B27" s="8" t="s">
        <v>2169</v>
      </c>
      <c r="C27" s="237">
        <v>0</v>
      </c>
      <c r="D27" s="8"/>
    </row>
    <row r="28" spans="1:4" ht="36.75" customHeight="1" x14ac:dyDescent="0.25">
      <c r="A28" s="241" t="s">
        <v>2180</v>
      </c>
      <c r="B28" s="8" t="s">
        <v>2158</v>
      </c>
      <c r="C28" s="237">
        <v>0</v>
      </c>
      <c r="D28" s="8"/>
    </row>
    <row r="29" spans="1:4" ht="36.75" customHeight="1" x14ac:dyDescent="0.25">
      <c r="A29" s="241" t="s">
        <v>2181</v>
      </c>
      <c r="B29" s="8" t="s">
        <v>2159</v>
      </c>
      <c r="C29" s="237">
        <v>0</v>
      </c>
      <c r="D29" s="8"/>
    </row>
    <row r="30" spans="1:4" ht="36.75" customHeight="1" x14ac:dyDescent="0.25">
      <c r="A30" s="241" t="s">
        <v>2182</v>
      </c>
      <c r="B30" s="8" t="s">
        <v>2161</v>
      </c>
      <c r="C30" s="237">
        <v>0</v>
      </c>
      <c r="D30" s="8"/>
    </row>
    <row r="31" spans="1:4" ht="36.75" customHeight="1" x14ac:dyDescent="0.25">
      <c r="A31" s="241" t="s">
        <v>2183</v>
      </c>
      <c r="B31" s="8" t="s">
        <v>2160</v>
      </c>
      <c r="C31" s="237">
        <v>0</v>
      </c>
      <c r="D31" s="8"/>
    </row>
    <row r="32" spans="1:4" ht="36.75" customHeight="1" x14ac:dyDescent="0.25">
      <c r="A32" s="241" t="s">
        <v>2184</v>
      </c>
      <c r="B32" s="8" t="s">
        <v>2162</v>
      </c>
      <c r="C32" s="237">
        <v>0</v>
      </c>
      <c r="D32" s="8"/>
    </row>
    <row r="33" spans="1:4" ht="36.75" customHeight="1" x14ac:dyDescent="0.25">
      <c r="A33" s="241" t="s">
        <v>2185</v>
      </c>
      <c r="B33" s="8" t="s">
        <v>2163</v>
      </c>
      <c r="C33" s="237">
        <v>0</v>
      </c>
      <c r="D33" s="8"/>
    </row>
    <row r="34" spans="1:4" ht="36.75" customHeight="1" x14ac:dyDescent="0.25">
      <c r="A34" s="241" t="s">
        <v>2186</v>
      </c>
      <c r="B34" s="8" t="s">
        <v>2161</v>
      </c>
      <c r="C34" s="237">
        <v>0</v>
      </c>
      <c r="D34" s="8"/>
    </row>
    <row r="35" spans="1:4" ht="36.75" customHeight="1" x14ac:dyDescent="0.25">
      <c r="A35" s="241" t="s">
        <v>2187</v>
      </c>
      <c r="B35" s="8" t="s">
        <v>2164</v>
      </c>
      <c r="C35" s="237">
        <v>0</v>
      </c>
      <c r="D35" s="8"/>
    </row>
    <row r="36" spans="1:4" ht="36.75" customHeight="1" x14ac:dyDescent="0.25">
      <c r="A36" s="241" t="s">
        <v>2188</v>
      </c>
      <c r="B36" s="8" t="s">
        <v>2161</v>
      </c>
      <c r="C36" s="237">
        <v>0</v>
      </c>
      <c r="D36" s="8"/>
    </row>
    <row r="37" spans="1:4" ht="36.75" customHeight="1" x14ac:dyDescent="0.25">
      <c r="A37" s="241" t="s">
        <v>2189</v>
      </c>
      <c r="B37" s="8" t="s">
        <v>2158</v>
      </c>
      <c r="C37" s="237">
        <v>0</v>
      </c>
      <c r="D37" s="8"/>
    </row>
    <row r="38" spans="1:4" ht="36.75" customHeight="1" x14ac:dyDescent="0.25">
      <c r="A38" s="241" t="s">
        <v>2190</v>
      </c>
      <c r="B38" s="8" t="s">
        <v>2158</v>
      </c>
      <c r="C38" s="237">
        <v>0</v>
      </c>
      <c r="D38" s="8"/>
    </row>
    <row r="39" spans="1:4" ht="36.75" customHeight="1" x14ac:dyDescent="0.25">
      <c r="A39" s="241" t="s">
        <v>2191</v>
      </c>
      <c r="B39" s="8" t="s">
        <v>2165</v>
      </c>
      <c r="C39" s="237">
        <v>0</v>
      </c>
      <c r="D39" s="8"/>
    </row>
    <row r="40" spans="1:4" ht="36.75" customHeight="1" x14ac:dyDescent="0.25">
      <c r="A40" s="241" t="s">
        <v>2192</v>
      </c>
      <c r="B40" s="8" t="s">
        <v>2164</v>
      </c>
      <c r="C40" s="237">
        <v>0</v>
      </c>
      <c r="D40" s="8"/>
    </row>
    <row r="41" spans="1:4" ht="36.75" customHeight="1" x14ac:dyDescent="0.25">
      <c r="A41" s="241" t="s">
        <v>2193</v>
      </c>
      <c r="B41" s="8" t="s">
        <v>2157</v>
      </c>
      <c r="C41" s="237">
        <v>0</v>
      </c>
      <c r="D41" s="8"/>
    </row>
    <row r="42" spans="1:4" ht="36.75" customHeight="1" x14ac:dyDescent="0.25">
      <c r="A42" s="241" t="s">
        <v>2194</v>
      </c>
      <c r="B42" s="8" t="s">
        <v>2166</v>
      </c>
      <c r="C42" s="237">
        <v>0</v>
      </c>
      <c r="D42" s="8"/>
    </row>
    <row r="43" spans="1:4" ht="36.75" customHeight="1" x14ac:dyDescent="0.25">
      <c r="A43" s="241" t="s">
        <v>2195</v>
      </c>
      <c r="B43" s="8" t="s">
        <v>2166</v>
      </c>
      <c r="C43" s="237">
        <v>0</v>
      </c>
      <c r="D43" s="8"/>
    </row>
    <row r="44" spans="1:4" ht="36.75" customHeight="1" x14ac:dyDescent="0.25">
      <c r="A44" s="241" t="s">
        <v>2196</v>
      </c>
      <c r="B44" s="8" t="s">
        <v>2166</v>
      </c>
      <c r="C44" s="237">
        <v>0</v>
      </c>
      <c r="D44" s="8"/>
    </row>
    <row r="45" spans="1:4" ht="36.75" customHeight="1" x14ac:dyDescent="0.25">
      <c r="A45" s="241" t="s">
        <v>2197</v>
      </c>
      <c r="B45" s="8" t="s">
        <v>2158</v>
      </c>
      <c r="C45" s="237">
        <v>4.8561734973044475</v>
      </c>
      <c r="D45" s="8"/>
    </row>
    <row r="46" spans="1:4" ht="36.75" customHeight="1" x14ac:dyDescent="0.25">
      <c r="A46" s="241" t="s">
        <v>2198</v>
      </c>
      <c r="B46" s="8" t="s">
        <v>2157</v>
      </c>
      <c r="C46" s="237">
        <v>0</v>
      </c>
      <c r="D46" s="8"/>
    </row>
    <row r="47" spans="1:4" ht="36.75" customHeight="1" x14ac:dyDescent="0.25">
      <c r="A47" s="241" t="s">
        <v>2199</v>
      </c>
      <c r="B47" s="8" t="s">
        <v>2168</v>
      </c>
      <c r="C47" s="237">
        <v>0</v>
      </c>
      <c r="D47" s="8"/>
    </row>
    <row r="48" spans="1:4" ht="36.75" customHeight="1" x14ac:dyDescent="0.25">
      <c r="A48" s="241" t="s">
        <v>2200</v>
      </c>
      <c r="B48" s="8" t="s">
        <v>2166</v>
      </c>
      <c r="C48" s="237">
        <v>0</v>
      </c>
      <c r="D48" s="8"/>
    </row>
    <row r="49" spans="1:4" ht="36.75" customHeight="1" x14ac:dyDescent="0.25">
      <c r="A49" s="241" t="s">
        <v>2201</v>
      </c>
      <c r="B49" s="8" t="s">
        <v>2172</v>
      </c>
      <c r="C49" s="237">
        <v>0</v>
      </c>
      <c r="D49" s="8"/>
    </row>
    <row r="50" spans="1:4" ht="36.75" customHeight="1" x14ac:dyDescent="0.25">
      <c r="A50" s="241" t="s">
        <v>2202</v>
      </c>
      <c r="B50" s="8" t="s">
        <v>2168</v>
      </c>
      <c r="C50" s="237">
        <v>0</v>
      </c>
      <c r="D50" s="8"/>
    </row>
    <row r="51" spans="1:4" ht="36.75" customHeight="1" x14ac:dyDescent="0.25">
      <c r="A51" s="241" t="s">
        <v>2203</v>
      </c>
      <c r="B51" s="8" t="s">
        <v>2165</v>
      </c>
      <c r="C51" s="237">
        <v>0</v>
      </c>
      <c r="D51" s="8"/>
    </row>
    <row r="52" spans="1:4" ht="36.75" customHeight="1" x14ac:dyDescent="0.25">
      <c r="A52" s="241" t="s">
        <v>2204</v>
      </c>
      <c r="B52" s="8" t="s">
        <v>2162</v>
      </c>
      <c r="C52" s="237">
        <v>0</v>
      </c>
      <c r="D52" s="8"/>
    </row>
    <row r="53" spans="1:4" ht="36.75" customHeight="1" x14ac:dyDescent="0.25">
      <c r="A53" s="241" t="s">
        <v>2205</v>
      </c>
      <c r="B53" s="8" t="s">
        <v>2166</v>
      </c>
      <c r="C53" s="237">
        <v>0</v>
      </c>
      <c r="D53" s="8"/>
    </row>
    <row r="54" spans="1:4" ht="36.75" customHeight="1" x14ac:dyDescent="0.25">
      <c r="A54" s="241" t="s">
        <v>2206</v>
      </c>
      <c r="B54" s="8" t="s">
        <v>2163</v>
      </c>
      <c r="C54" s="237">
        <v>0</v>
      </c>
      <c r="D54" s="8"/>
    </row>
    <row r="55" spans="1:4" ht="36.75" customHeight="1" x14ac:dyDescent="0.25">
      <c r="A55" s="241" t="s">
        <v>2207</v>
      </c>
      <c r="B55" s="8" t="s">
        <v>2169</v>
      </c>
      <c r="C55" s="237">
        <v>0</v>
      </c>
      <c r="D55" s="8"/>
    </row>
    <row r="56" spans="1:4" ht="36.75" customHeight="1" x14ac:dyDescent="0.25">
      <c r="A56" s="241" t="s">
        <v>2208</v>
      </c>
      <c r="B56" s="8" t="s">
        <v>2159</v>
      </c>
      <c r="C56" s="237">
        <v>0</v>
      </c>
      <c r="D56" s="8"/>
    </row>
    <row r="57" spans="1:4" ht="36.75" customHeight="1" x14ac:dyDescent="0.25">
      <c r="A57" s="241" t="s">
        <v>2209</v>
      </c>
      <c r="B57" s="8" t="s">
        <v>2165</v>
      </c>
      <c r="C57" s="237">
        <v>0</v>
      </c>
      <c r="D57" s="8"/>
    </row>
    <row r="58" spans="1:4" ht="36.75" customHeight="1" x14ac:dyDescent="0.25">
      <c r="A58" s="241" t="s">
        <v>2210</v>
      </c>
      <c r="B58" s="8" t="s">
        <v>2169</v>
      </c>
      <c r="C58" s="237">
        <v>0</v>
      </c>
      <c r="D58" s="8"/>
    </row>
    <row r="59" spans="1:4" ht="36.75" customHeight="1" x14ac:dyDescent="0.25">
      <c r="A59" s="241" t="s">
        <v>2211</v>
      </c>
      <c r="B59" s="8" t="s">
        <v>2168</v>
      </c>
      <c r="C59" s="237">
        <v>0</v>
      </c>
      <c r="D59" s="8"/>
    </row>
    <row r="60" spans="1:4" ht="36.75" customHeight="1" x14ac:dyDescent="0.25">
      <c r="A60" s="241" t="s">
        <v>2212</v>
      </c>
      <c r="B60" s="8" t="s">
        <v>2163</v>
      </c>
      <c r="C60" s="237">
        <v>0</v>
      </c>
      <c r="D60" s="8"/>
    </row>
    <row r="61" spans="1:4" ht="36.75" customHeight="1" x14ac:dyDescent="0.25">
      <c r="A61" s="241" t="s">
        <v>2213</v>
      </c>
      <c r="B61" s="8" t="s">
        <v>2166</v>
      </c>
      <c r="C61" s="237">
        <v>0</v>
      </c>
      <c r="D61" s="8"/>
    </row>
    <row r="62" spans="1:4" ht="36.75" customHeight="1" x14ac:dyDescent="0.25">
      <c r="A62" s="241" t="s">
        <v>2214</v>
      </c>
      <c r="B62" s="8" t="s">
        <v>2167</v>
      </c>
      <c r="C62" s="237">
        <v>0</v>
      </c>
      <c r="D62" s="8"/>
    </row>
    <row r="63" spans="1:4" ht="36.75" customHeight="1" x14ac:dyDescent="0.25">
      <c r="A63" s="241" t="s">
        <v>2215</v>
      </c>
      <c r="B63" s="8" t="s">
        <v>2159</v>
      </c>
      <c r="C63" s="237">
        <v>0</v>
      </c>
      <c r="D63" s="8"/>
    </row>
    <row r="64" spans="1:4" ht="36.75" customHeight="1" x14ac:dyDescent="0.25">
      <c r="A64" s="241" t="s">
        <v>2216</v>
      </c>
      <c r="B64" s="8" t="s">
        <v>2168</v>
      </c>
      <c r="C64" s="237">
        <v>0</v>
      </c>
      <c r="D64" s="8"/>
    </row>
    <row r="65" spans="1:4" ht="36.75" customHeight="1" x14ac:dyDescent="0.25">
      <c r="A65" s="241" t="s">
        <v>2217</v>
      </c>
      <c r="B65" s="8" t="s">
        <v>2169</v>
      </c>
      <c r="C65" s="237">
        <v>0</v>
      </c>
      <c r="D65" s="8"/>
    </row>
    <row r="66" spans="1:4" ht="36.75" customHeight="1" x14ac:dyDescent="0.25">
      <c r="A66" s="241" t="s">
        <v>2218</v>
      </c>
      <c r="B66" s="8" t="s">
        <v>2167</v>
      </c>
      <c r="C66" s="237">
        <v>0</v>
      </c>
      <c r="D66" s="8"/>
    </row>
    <row r="67" spans="1:4" ht="36.75" customHeight="1" x14ac:dyDescent="0.25">
      <c r="A67" s="241" t="s">
        <v>2219</v>
      </c>
      <c r="B67" s="8" t="s">
        <v>2171</v>
      </c>
      <c r="C67" s="237">
        <v>0</v>
      </c>
      <c r="D67" s="8"/>
    </row>
    <row r="68" spans="1:4" ht="36.75" customHeight="1" x14ac:dyDescent="0.25">
      <c r="A68" s="241" t="s">
        <v>2220</v>
      </c>
      <c r="B68" s="8" t="s">
        <v>2162</v>
      </c>
      <c r="C68" s="237">
        <v>0</v>
      </c>
      <c r="D68" s="8"/>
    </row>
    <row r="69" spans="1:4" ht="36.75" customHeight="1" x14ac:dyDescent="0.25">
      <c r="A69" s="241" t="s">
        <v>2221</v>
      </c>
      <c r="B69" s="8" t="s">
        <v>2159</v>
      </c>
      <c r="C69" s="237">
        <v>0</v>
      </c>
      <c r="D69" s="8"/>
    </row>
    <row r="70" spans="1:4" ht="36.75" customHeight="1" x14ac:dyDescent="0.25">
      <c r="A70" s="241" t="s">
        <v>2222</v>
      </c>
      <c r="B70" s="8" t="s">
        <v>2163</v>
      </c>
      <c r="C70" s="237">
        <v>0</v>
      </c>
      <c r="D70" s="8"/>
    </row>
    <row r="71" spans="1:4" ht="36.75" customHeight="1" x14ac:dyDescent="0.25">
      <c r="A71" s="241" t="s">
        <v>2223</v>
      </c>
      <c r="B71" s="8" t="s">
        <v>2161</v>
      </c>
      <c r="C71" s="237">
        <v>0</v>
      </c>
      <c r="D71" s="8"/>
    </row>
    <row r="72" spans="1:4" ht="36.75" customHeight="1" x14ac:dyDescent="0.25">
      <c r="A72" s="241" t="s">
        <v>2224</v>
      </c>
      <c r="B72" s="8" t="s">
        <v>2169</v>
      </c>
      <c r="C72" s="237">
        <v>0</v>
      </c>
      <c r="D72" s="8"/>
    </row>
    <row r="73" spans="1:4" ht="36.75" customHeight="1" x14ac:dyDescent="0.25">
      <c r="A73" s="241" t="s">
        <v>2225</v>
      </c>
      <c r="B73" s="8" t="s">
        <v>2165</v>
      </c>
      <c r="C73" s="237">
        <v>0</v>
      </c>
      <c r="D73" s="8"/>
    </row>
    <row r="74" spans="1:4" ht="36.75" customHeight="1" x14ac:dyDescent="0.25">
      <c r="A74" s="241" t="s">
        <v>2226</v>
      </c>
      <c r="B74" s="8" t="s">
        <v>2164</v>
      </c>
      <c r="C74" s="237">
        <v>0</v>
      </c>
      <c r="D74" s="8"/>
    </row>
    <row r="75" spans="1:4" ht="36.75" customHeight="1" x14ac:dyDescent="0.25">
      <c r="A75" s="241" t="s">
        <v>2227</v>
      </c>
      <c r="B75" s="8" t="s">
        <v>2160</v>
      </c>
      <c r="C75" s="237">
        <v>0</v>
      </c>
      <c r="D75" s="8"/>
    </row>
    <row r="76" spans="1:4" ht="36.75" customHeight="1" x14ac:dyDescent="0.25">
      <c r="A76" s="241" t="s">
        <v>2228</v>
      </c>
      <c r="B76" s="8" t="s">
        <v>2170</v>
      </c>
      <c r="C76" s="237">
        <v>0</v>
      </c>
      <c r="D76" s="8"/>
    </row>
    <row r="77" spans="1:4" ht="36.75" customHeight="1" x14ac:dyDescent="0.25">
      <c r="A77" s="241" t="s">
        <v>2229</v>
      </c>
      <c r="B77" s="8" t="s">
        <v>2159</v>
      </c>
      <c r="C77" s="237">
        <v>0</v>
      </c>
      <c r="D77" s="8"/>
    </row>
    <row r="78" spans="1:4" ht="36.75" customHeight="1" x14ac:dyDescent="0.25">
      <c r="A78" s="241" t="s">
        <v>2230</v>
      </c>
      <c r="B78" s="8" t="s">
        <v>2161</v>
      </c>
      <c r="C78" s="237">
        <v>0</v>
      </c>
      <c r="D78" s="8"/>
    </row>
    <row r="79" spans="1:4" ht="36.75" customHeight="1" x14ac:dyDescent="0.25">
      <c r="A79" s="241" t="s">
        <v>2231</v>
      </c>
      <c r="B79" s="8" t="s">
        <v>2163</v>
      </c>
      <c r="C79" s="237">
        <v>0</v>
      </c>
      <c r="D79" s="8"/>
    </row>
    <row r="80" spans="1:4" ht="36.75" customHeight="1" x14ac:dyDescent="0.25">
      <c r="A80" s="241" t="s">
        <v>2232</v>
      </c>
      <c r="B80" s="8" t="s">
        <v>2173</v>
      </c>
      <c r="C80" s="237">
        <v>0</v>
      </c>
      <c r="D80" s="8"/>
    </row>
    <row r="81" spans="1:4" ht="36.75" customHeight="1" x14ac:dyDescent="0.25">
      <c r="A81" s="241" t="s">
        <v>2233</v>
      </c>
      <c r="B81" s="8" t="s">
        <v>2160</v>
      </c>
      <c r="C81" s="237">
        <v>0</v>
      </c>
      <c r="D81" s="8"/>
    </row>
    <row r="82" spans="1:4" ht="36.75" customHeight="1" x14ac:dyDescent="0.25">
      <c r="A82" s="241" t="s">
        <v>2234</v>
      </c>
      <c r="B82" s="8" t="s">
        <v>2167</v>
      </c>
      <c r="C82" s="237">
        <v>0</v>
      </c>
      <c r="D82" s="8"/>
    </row>
    <row r="83" spans="1:4" ht="36.75" customHeight="1" x14ac:dyDescent="0.25">
      <c r="A83" s="241" t="s">
        <v>2235</v>
      </c>
      <c r="B83" s="8" t="s">
        <v>2164</v>
      </c>
      <c r="C83" s="237">
        <v>0</v>
      </c>
      <c r="D83" s="8"/>
    </row>
    <row r="84" spans="1:4" ht="36.75" customHeight="1" x14ac:dyDescent="0.25">
      <c r="A84" s="241" t="s">
        <v>2236</v>
      </c>
      <c r="B84" s="8" t="s">
        <v>2160</v>
      </c>
      <c r="C84" s="237">
        <v>0</v>
      </c>
      <c r="D84" s="8"/>
    </row>
    <row r="85" spans="1:4" ht="36.75" customHeight="1" x14ac:dyDescent="0.25">
      <c r="A85" s="241" t="s">
        <v>2237</v>
      </c>
      <c r="B85" s="8" t="s">
        <v>2161</v>
      </c>
      <c r="C85" s="237">
        <v>0</v>
      </c>
      <c r="D85" s="8"/>
    </row>
    <row r="86" spans="1:4" ht="36.75" customHeight="1" x14ac:dyDescent="0.25">
      <c r="A86" s="241" t="s">
        <v>2238</v>
      </c>
      <c r="B86" s="8" t="s">
        <v>2158</v>
      </c>
      <c r="C86" s="237">
        <v>0</v>
      </c>
      <c r="D86" s="8"/>
    </row>
    <row r="87" spans="1:4" ht="36.75" customHeight="1" x14ac:dyDescent="0.25">
      <c r="A87" s="241" t="s">
        <v>2239</v>
      </c>
      <c r="B87" s="8" t="s">
        <v>2167</v>
      </c>
      <c r="C87" s="237">
        <v>0</v>
      </c>
      <c r="D87" s="8"/>
    </row>
    <row r="88" spans="1:4" ht="36.75" customHeight="1" x14ac:dyDescent="0.25">
      <c r="A88" s="241" t="s">
        <v>2240</v>
      </c>
      <c r="B88" s="8" t="s">
        <v>2156</v>
      </c>
      <c r="C88" s="237">
        <v>0</v>
      </c>
      <c r="D88" s="8"/>
    </row>
    <row r="89" spans="1:4" ht="36.75" customHeight="1" x14ac:dyDescent="0.25">
      <c r="A89" s="241" t="s">
        <v>2241</v>
      </c>
      <c r="B89" s="8" t="s">
        <v>2162</v>
      </c>
      <c r="C89" s="237">
        <v>0</v>
      </c>
      <c r="D89" s="8"/>
    </row>
    <row r="90" spans="1:4" ht="36.75" customHeight="1" x14ac:dyDescent="0.25">
      <c r="A90" s="241" t="s">
        <v>2242</v>
      </c>
      <c r="B90" s="8" t="s">
        <v>2162</v>
      </c>
      <c r="C90" s="237">
        <v>0</v>
      </c>
      <c r="D90" s="8"/>
    </row>
    <row r="91" spans="1:4" ht="36.75" customHeight="1" x14ac:dyDescent="0.25">
      <c r="A91" s="241" t="s">
        <v>2243</v>
      </c>
      <c r="B91" s="8" t="s">
        <v>2161</v>
      </c>
      <c r="C91" s="237">
        <v>0</v>
      </c>
      <c r="D91" s="8"/>
    </row>
    <row r="92" spans="1:4" ht="36.75" customHeight="1" x14ac:dyDescent="0.25">
      <c r="A92" s="241" t="s">
        <v>2244</v>
      </c>
      <c r="B92" s="8" t="s">
        <v>2162</v>
      </c>
      <c r="C92" s="237">
        <v>0</v>
      </c>
      <c r="D92" s="8"/>
    </row>
    <row r="93" spans="1:4" ht="36.75" customHeight="1" x14ac:dyDescent="0.25">
      <c r="A93" s="241" t="s">
        <v>2245</v>
      </c>
      <c r="B93" s="8" t="s">
        <v>2160</v>
      </c>
      <c r="C93" s="237">
        <v>0</v>
      </c>
      <c r="D93" s="8"/>
    </row>
    <row r="94" spans="1:4" ht="36.75" customHeight="1" x14ac:dyDescent="0.25">
      <c r="A94" s="241" t="s">
        <v>2246</v>
      </c>
      <c r="B94" s="8"/>
      <c r="C94" s="237">
        <v>0</v>
      </c>
      <c r="D94" s="8"/>
    </row>
    <row r="95" spans="1:4" ht="36.75" customHeight="1" x14ac:dyDescent="0.25">
      <c r="A95" s="241" t="s">
        <v>2247</v>
      </c>
      <c r="B95" s="8" t="s">
        <v>2246</v>
      </c>
      <c r="C95" s="237">
        <v>0</v>
      </c>
      <c r="D95" s="8"/>
    </row>
    <row r="96" spans="1:4" ht="36.75" customHeight="1" x14ac:dyDescent="0.25">
      <c r="A96" s="241" t="s">
        <v>2248</v>
      </c>
      <c r="B96" s="8" t="s">
        <v>2246</v>
      </c>
      <c r="C96" s="237">
        <v>0</v>
      </c>
      <c r="D96" s="8"/>
    </row>
    <row r="97" spans="1:4" ht="36.75" customHeight="1" x14ac:dyDescent="0.25">
      <c r="A97" s="241" t="s">
        <v>2249</v>
      </c>
      <c r="B97" s="8" t="s">
        <v>2246</v>
      </c>
      <c r="C97" s="237">
        <v>0</v>
      </c>
      <c r="D97" s="8"/>
    </row>
    <row r="98" spans="1:4" ht="36.75" customHeight="1" x14ac:dyDescent="0.25">
      <c r="A98" s="241" t="s">
        <v>2250</v>
      </c>
      <c r="B98" s="8" t="s">
        <v>2246</v>
      </c>
      <c r="C98" s="237">
        <v>0</v>
      </c>
      <c r="D98" s="8"/>
    </row>
    <row r="99" spans="1:4" ht="36.75" customHeight="1" x14ac:dyDescent="0.25">
      <c r="A99" s="241" t="s">
        <v>2251</v>
      </c>
      <c r="B99" s="8" t="s">
        <v>2246</v>
      </c>
      <c r="C99" s="237">
        <v>0</v>
      </c>
      <c r="D99" s="8"/>
    </row>
    <row r="100" spans="1:4" ht="36.75" customHeight="1" x14ac:dyDescent="0.25">
      <c r="A100" s="241" t="s">
        <v>2252</v>
      </c>
      <c r="B100" s="8" t="s">
        <v>2246</v>
      </c>
      <c r="C100" s="237">
        <v>0</v>
      </c>
      <c r="D100" s="8"/>
    </row>
    <row r="101" spans="1:4" ht="36.75" customHeight="1" x14ac:dyDescent="0.25">
      <c r="A101" s="241" t="s">
        <v>2253</v>
      </c>
      <c r="B101" s="8" t="s">
        <v>2246</v>
      </c>
      <c r="C101" s="237">
        <v>0</v>
      </c>
      <c r="D101" s="8"/>
    </row>
    <row r="102" spans="1:4" ht="36.75" customHeight="1" x14ac:dyDescent="0.25">
      <c r="A102" s="241" t="s">
        <v>2254</v>
      </c>
      <c r="B102" s="8" t="s">
        <v>2246</v>
      </c>
      <c r="C102" s="237">
        <v>0</v>
      </c>
      <c r="D102" s="8"/>
    </row>
    <row r="103" spans="1:4" ht="36.75" customHeight="1" x14ac:dyDescent="0.25">
      <c r="A103" s="241" t="s">
        <v>2255</v>
      </c>
      <c r="B103" s="8" t="s">
        <v>2246</v>
      </c>
      <c r="C103" s="237">
        <v>1.4060180947669572</v>
      </c>
      <c r="D103" s="8"/>
    </row>
    <row r="104" spans="1:4" ht="36.75" customHeight="1" x14ac:dyDescent="0.25">
      <c r="A104" s="241" t="s">
        <v>2256</v>
      </c>
      <c r="B104" s="8"/>
      <c r="C104" s="237">
        <v>0</v>
      </c>
      <c r="D104" s="8"/>
    </row>
    <row r="105" spans="1:4" ht="36.75" customHeight="1" x14ac:dyDescent="0.25">
      <c r="A105" s="241" t="s">
        <v>2257</v>
      </c>
      <c r="B105" s="8" t="s">
        <v>2246</v>
      </c>
      <c r="C105" s="237">
        <v>0</v>
      </c>
      <c r="D105" s="8"/>
    </row>
    <row r="106" spans="1:4" ht="36.75" customHeight="1" x14ac:dyDescent="0.25">
      <c r="A106" s="241" t="s">
        <v>2258</v>
      </c>
      <c r="B106" s="8" t="s">
        <v>2246</v>
      </c>
      <c r="C106" s="237">
        <v>0</v>
      </c>
      <c r="D106" s="8"/>
    </row>
    <row r="107" spans="1:4" ht="36.75" customHeight="1" x14ac:dyDescent="0.25">
      <c r="A107" s="241" t="s">
        <v>2259</v>
      </c>
      <c r="B107" s="8" t="s">
        <v>2246</v>
      </c>
      <c r="C107" s="237">
        <v>0</v>
      </c>
      <c r="D107" s="8"/>
    </row>
    <row r="108" spans="1:4" ht="36.75" customHeight="1" x14ac:dyDescent="0.25">
      <c r="A108" s="241" t="s">
        <v>2260</v>
      </c>
      <c r="B108" s="8" t="s">
        <v>2246</v>
      </c>
      <c r="C108" s="237">
        <v>0</v>
      </c>
      <c r="D108" s="8"/>
    </row>
    <row r="109" spans="1:4" ht="36.75" customHeight="1" x14ac:dyDescent="0.25">
      <c r="A109" s="241" t="s">
        <v>2261</v>
      </c>
      <c r="B109" s="8" t="s">
        <v>2246</v>
      </c>
      <c r="C109" s="237">
        <v>0</v>
      </c>
      <c r="D109" s="8"/>
    </row>
    <row r="110" spans="1:4" ht="36.75" customHeight="1" x14ac:dyDescent="0.25">
      <c r="A110" s="241" t="s">
        <v>2262</v>
      </c>
      <c r="B110" s="8" t="s">
        <v>2246</v>
      </c>
      <c r="C110" s="237">
        <v>0</v>
      </c>
      <c r="D110" s="8"/>
    </row>
    <row r="111" spans="1:4" ht="36.75" customHeight="1" x14ac:dyDescent="0.25">
      <c r="A111" s="241" t="s">
        <v>2263</v>
      </c>
      <c r="B111" s="8" t="s">
        <v>2246</v>
      </c>
      <c r="C111" s="237">
        <v>0</v>
      </c>
      <c r="D111" s="8"/>
    </row>
    <row r="112" spans="1:4" ht="36.75" customHeight="1" x14ac:dyDescent="0.25">
      <c r="A112" s="241" t="s">
        <v>2264</v>
      </c>
      <c r="B112" s="8" t="s">
        <v>2246</v>
      </c>
      <c r="C112" s="237">
        <v>0</v>
      </c>
      <c r="D112" s="8"/>
    </row>
    <row r="113" spans="1:4" ht="36.75" customHeight="1" x14ac:dyDescent="0.25">
      <c r="A113" s="241" t="s">
        <v>2265</v>
      </c>
      <c r="B113" s="8" t="s">
        <v>2246</v>
      </c>
      <c r="C113" s="237">
        <v>0</v>
      </c>
      <c r="D113" s="8"/>
    </row>
    <row r="114" spans="1:4" ht="36.75" customHeight="1" x14ac:dyDescent="0.25">
      <c r="A114" s="241" t="s">
        <v>2266</v>
      </c>
      <c r="B114" s="8" t="s">
        <v>2246</v>
      </c>
      <c r="C114" s="237">
        <v>0.98560111525139626</v>
      </c>
      <c r="D114" s="8"/>
    </row>
    <row r="115" spans="1:4" ht="36.75" customHeight="1" x14ac:dyDescent="0.25">
      <c r="A115" s="241" t="s">
        <v>2267</v>
      </c>
      <c r="B115" s="8" t="s">
        <v>2246</v>
      </c>
      <c r="C115" s="237">
        <v>1.1938477100330516</v>
      </c>
      <c r="D115" s="8"/>
    </row>
    <row r="116" spans="1:4" ht="36.75" customHeight="1" x14ac:dyDescent="0.25">
      <c r="A116" s="241" t="s">
        <v>2268</v>
      </c>
      <c r="B116" s="8" t="s">
        <v>2252</v>
      </c>
      <c r="C116" s="237">
        <v>0</v>
      </c>
      <c r="D116" s="8"/>
    </row>
    <row r="117" spans="1:4" ht="36.75" customHeight="1" x14ac:dyDescent="0.25">
      <c r="A117" s="241" t="s">
        <v>2269</v>
      </c>
      <c r="B117" s="8" t="s">
        <v>2252</v>
      </c>
      <c r="C117" s="237">
        <v>0</v>
      </c>
      <c r="D117" s="8"/>
    </row>
    <row r="118" spans="1:4" ht="36.75" customHeight="1" x14ac:dyDescent="0.25">
      <c r="A118" s="241" t="s">
        <v>2270</v>
      </c>
      <c r="B118" s="8" t="s">
        <v>2247</v>
      </c>
      <c r="C118" s="237">
        <v>0</v>
      </c>
      <c r="D118" s="8"/>
    </row>
    <row r="119" spans="1:4" ht="36.75" customHeight="1" x14ac:dyDescent="0.25">
      <c r="A119" s="241" t="s">
        <v>2271</v>
      </c>
      <c r="B119" s="8" t="s">
        <v>2247</v>
      </c>
      <c r="C119" s="237">
        <v>0</v>
      </c>
      <c r="D119" s="8"/>
    </row>
    <row r="120" spans="1:4" ht="36.75" customHeight="1" x14ac:dyDescent="0.25">
      <c r="A120" s="241" t="s">
        <v>2272</v>
      </c>
      <c r="B120" s="8" t="s">
        <v>2248</v>
      </c>
      <c r="C120" s="237">
        <v>0</v>
      </c>
      <c r="D120" s="8"/>
    </row>
    <row r="121" spans="1:4" ht="36.75" customHeight="1" x14ac:dyDescent="0.25">
      <c r="A121" s="241" t="s">
        <v>2273</v>
      </c>
      <c r="B121" s="8" t="s">
        <v>2253</v>
      </c>
      <c r="C121" s="237">
        <v>0</v>
      </c>
      <c r="D121" s="8"/>
    </row>
    <row r="122" spans="1:4" ht="36.75" customHeight="1" x14ac:dyDescent="0.25">
      <c r="A122" s="241" t="s">
        <v>2274</v>
      </c>
      <c r="B122" s="8" t="s">
        <v>2247</v>
      </c>
      <c r="C122" s="237">
        <v>0</v>
      </c>
      <c r="D122" s="8"/>
    </row>
    <row r="123" spans="1:4" ht="36.75" customHeight="1" x14ac:dyDescent="0.25">
      <c r="A123" s="241" t="s">
        <v>2275</v>
      </c>
      <c r="B123" s="8" t="s">
        <v>2248</v>
      </c>
      <c r="C123" s="237">
        <v>0</v>
      </c>
      <c r="D123" s="8"/>
    </row>
    <row r="124" spans="1:4" ht="36.75" customHeight="1" x14ac:dyDescent="0.25">
      <c r="A124" s="241" t="s">
        <v>2276</v>
      </c>
      <c r="B124" s="8" t="s">
        <v>2248</v>
      </c>
      <c r="C124" s="237">
        <v>0</v>
      </c>
      <c r="D124" s="8"/>
    </row>
    <row r="125" spans="1:4" ht="36.75" customHeight="1" x14ac:dyDescent="0.25">
      <c r="A125" s="241" t="s">
        <v>2277</v>
      </c>
      <c r="B125" s="8" t="s">
        <v>2249</v>
      </c>
      <c r="C125" s="237">
        <v>0</v>
      </c>
      <c r="D125" s="8"/>
    </row>
    <row r="126" spans="1:4" ht="36.75" customHeight="1" x14ac:dyDescent="0.25">
      <c r="A126" s="241" t="s">
        <v>2278</v>
      </c>
      <c r="B126" s="8" t="s">
        <v>2260</v>
      </c>
      <c r="C126" s="237">
        <v>0</v>
      </c>
      <c r="D126" s="8"/>
    </row>
    <row r="127" spans="1:4" ht="36.75" customHeight="1" x14ac:dyDescent="0.25">
      <c r="A127" s="241" t="s">
        <v>2279</v>
      </c>
      <c r="B127" s="8" t="s">
        <v>2252</v>
      </c>
      <c r="C127" s="237">
        <v>0</v>
      </c>
      <c r="D127" s="8"/>
    </row>
    <row r="128" spans="1:4" ht="36.75" customHeight="1" x14ac:dyDescent="0.25">
      <c r="A128" s="241" t="s">
        <v>2280</v>
      </c>
      <c r="B128" s="8" t="s">
        <v>2253</v>
      </c>
      <c r="C128" s="237">
        <v>0</v>
      </c>
      <c r="D128" s="8"/>
    </row>
    <row r="129" spans="1:4" ht="36.75" customHeight="1" x14ac:dyDescent="0.25">
      <c r="A129" s="241" t="s">
        <v>2281</v>
      </c>
      <c r="B129" s="8" t="s">
        <v>2252</v>
      </c>
      <c r="C129" s="237">
        <v>0</v>
      </c>
      <c r="D129" s="8"/>
    </row>
    <row r="130" spans="1:4" ht="36.75" customHeight="1" x14ac:dyDescent="0.25">
      <c r="A130" s="241" t="s">
        <v>2282</v>
      </c>
      <c r="B130" s="8" t="s">
        <v>2248</v>
      </c>
      <c r="C130" s="237">
        <v>0</v>
      </c>
      <c r="D130" s="8"/>
    </row>
    <row r="131" spans="1:4" ht="36.75" customHeight="1" x14ac:dyDescent="0.25">
      <c r="A131" s="241" t="s">
        <v>2283</v>
      </c>
      <c r="B131" s="8" t="s">
        <v>2265</v>
      </c>
      <c r="C131" s="237">
        <v>0</v>
      </c>
      <c r="D131" s="8"/>
    </row>
    <row r="132" spans="1:4" ht="36.75" customHeight="1" x14ac:dyDescent="0.25">
      <c r="A132" s="241" t="s">
        <v>2284</v>
      </c>
      <c r="B132" s="8" t="s">
        <v>2252</v>
      </c>
      <c r="C132" s="237">
        <v>0</v>
      </c>
      <c r="D132" s="8"/>
    </row>
    <row r="133" spans="1:4" ht="36.75" customHeight="1" x14ac:dyDescent="0.25">
      <c r="A133" s="241" t="s">
        <v>2285</v>
      </c>
      <c r="B133" s="8" t="s">
        <v>2246</v>
      </c>
      <c r="C133" s="237">
        <v>0</v>
      </c>
      <c r="D133" s="8"/>
    </row>
    <row r="134" spans="1:4" ht="36.75" customHeight="1" x14ac:dyDescent="0.25">
      <c r="A134" s="241" t="s">
        <v>2286</v>
      </c>
      <c r="B134" s="8" t="s">
        <v>2253</v>
      </c>
      <c r="C134" s="237">
        <v>0</v>
      </c>
      <c r="D134" s="8"/>
    </row>
    <row r="135" spans="1:4" ht="36.75" customHeight="1" x14ac:dyDescent="0.25">
      <c r="A135" s="241" t="s">
        <v>2287</v>
      </c>
      <c r="B135" s="8" t="s">
        <v>2257</v>
      </c>
      <c r="C135" s="237">
        <v>0</v>
      </c>
      <c r="D135" s="8"/>
    </row>
    <row r="136" spans="1:4" ht="36.75" customHeight="1" x14ac:dyDescent="0.25">
      <c r="A136" s="241" t="s">
        <v>2288</v>
      </c>
      <c r="B136" s="8" t="s">
        <v>2264</v>
      </c>
      <c r="C136" s="237">
        <v>0</v>
      </c>
      <c r="D136" s="8"/>
    </row>
    <row r="137" spans="1:4" ht="36.75" customHeight="1" x14ac:dyDescent="0.25">
      <c r="A137" s="241" t="s">
        <v>2289</v>
      </c>
      <c r="B137" s="8" t="s">
        <v>2252</v>
      </c>
      <c r="C137" s="237">
        <v>0</v>
      </c>
      <c r="D137" s="8"/>
    </row>
    <row r="138" spans="1:4" ht="36.75" customHeight="1" x14ac:dyDescent="0.25">
      <c r="A138" s="241" t="s">
        <v>2290</v>
      </c>
      <c r="B138" s="8" t="s">
        <v>2253</v>
      </c>
      <c r="C138" s="237">
        <v>0</v>
      </c>
      <c r="D138" s="8"/>
    </row>
    <row r="139" spans="1:4" ht="36.75" customHeight="1" x14ac:dyDescent="0.25">
      <c r="A139" s="241" t="s">
        <v>2291</v>
      </c>
      <c r="B139" s="8" t="s">
        <v>2254</v>
      </c>
      <c r="C139" s="237">
        <v>0</v>
      </c>
      <c r="D139" s="8"/>
    </row>
    <row r="140" spans="1:4" ht="36.75" customHeight="1" x14ac:dyDescent="0.25">
      <c r="A140" s="241" t="s">
        <v>2292</v>
      </c>
      <c r="B140" s="8" t="s">
        <v>2254</v>
      </c>
      <c r="C140" s="237">
        <v>0</v>
      </c>
      <c r="D140" s="8"/>
    </row>
    <row r="141" spans="1:4" ht="36.75" customHeight="1" x14ac:dyDescent="0.25">
      <c r="A141" s="241" t="s">
        <v>2293</v>
      </c>
      <c r="B141" s="8" t="s">
        <v>2255</v>
      </c>
      <c r="C141" s="237">
        <v>0</v>
      </c>
      <c r="D141" s="8"/>
    </row>
    <row r="142" spans="1:4" ht="36.75" customHeight="1" x14ac:dyDescent="0.25">
      <c r="A142" s="241" t="s">
        <v>2294</v>
      </c>
      <c r="B142" s="8" t="s">
        <v>2250</v>
      </c>
      <c r="C142" s="237">
        <v>0</v>
      </c>
      <c r="D142" s="8"/>
    </row>
    <row r="143" spans="1:4" ht="36.75" customHeight="1" x14ac:dyDescent="0.25">
      <c r="A143" s="241" t="s">
        <v>2295</v>
      </c>
      <c r="B143" s="8" t="s">
        <v>2256</v>
      </c>
      <c r="C143" s="237">
        <v>0</v>
      </c>
      <c r="D143" s="8"/>
    </row>
    <row r="144" spans="1:4" ht="36.75" customHeight="1" x14ac:dyDescent="0.25">
      <c r="A144" s="241" t="s">
        <v>2296</v>
      </c>
      <c r="B144" s="8" t="s">
        <v>2258</v>
      </c>
      <c r="C144" s="237">
        <v>0</v>
      </c>
      <c r="D144" s="8"/>
    </row>
    <row r="145" spans="1:4" ht="36.75" customHeight="1" x14ac:dyDescent="0.25">
      <c r="A145" s="241" t="s">
        <v>2297</v>
      </c>
      <c r="B145" s="8" t="s">
        <v>2252</v>
      </c>
      <c r="C145" s="237">
        <v>0</v>
      </c>
      <c r="D145" s="8"/>
    </row>
    <row r="146" spans="1:4" ht="36.75" customHeight="1" x14ac:dyDescent="0.25">
      <c r="A146" s="241" t="s">
        <v>2298</v>
      </c>
      <c r="B146" s="8" t="s">
        <v>2248</v>
      </c>
      <c r="C146" s="237">
        <v>0</v>
      </c>
      <c r="D146" s="8"/>
    </row>
    <row r="147" spans="1:4" ht="36.75" customHeight="1" x14ac:dyDescent="0.25">
      <c r="A147" s="241" t="s">
        <v>2299</v>
      </c>
      <c r="B147" s="8" t="s">
        <v>2267</v>
      </c>
      <c r="C147" s="237">
        <v>0</v>
      </c>
      <c r="D147" s="8"/>
    </row>
    <row r="148" spans="1:4" ht="36.75" customHeight="1" x14ac:dyDescent="0.25">
      <c r="A148" s="241" t="s">
        <v>2300</v>
      </c>
      <c r="B148" s="8" t="s">
        <v>2247</v>
      </c>
      <c r="C148" s="237">
        <v>0</v>
      </c>
      <c r="D148" s="8"/>
    </row>
    <row r="149" spans="1:4" ht="36.75" customHeight="1" x14ac:dyDescent="0.25">
      <c r="A149" s="241" t="s">
        <v>2301</v>
      </c>
      <c r="B149" s="8" t="s">
        <v>2255</v>
      </c>
      <c r="C149" s="237">
        <v>0</v>
      </c>
      <c r="D149" s="8"/>
    </row>
    <row r="150" spans="1:4" ht="36.75" customHeight="1" x14ac:dyDescent="0.25">
      <c r="A150" s="241" t="s">
        <v>2302</v>
      </c>
      <c r="B150" s="8" t="s">
        <v>2256</v>
      </c>
      <c r="C150" s="237">
        <v>0</v>
      </c>
      <c r="D150" s="8"/>
    </row>
    <row r="151" spans="1:4" ht="36.75" customHeight="1" x14ac:dyDescent="0.25">
      <c r="A151" s="241" t="s">
        <v>2303</v>
      </c>
      <c r="B151" s="8" t="s">
        <v>2254</v>
      </c>
      <c r="C151" s="237">
        <v>0</v>
      </c>
      <c r="D151" s="8"/>
    </row>
    <row r="152" spans="1:4" ht="36.75" customHeight="1" x14ac:dyDescent="0.25">
      <c r="A152" s="241" t="s">
        <v>2304</v>
      </c>
      <c r="B152" s="8" t="s">
        <v>2263</v>
      </c>
      <c r="C152" s="237">
        <v>0</v>
      </c>
      <c r="D152" s="8"/>
    </row>
    <row r="153" spans="1:4" ht="36.75" customHeight="1" x14ac:dyDescent="0.25">
      <c r="A153" s="241" t="s">
        <v>2305</v>
      </c>
      <c r="B153" s="8" t="s">
        <v>2262</v>
      </c>
      <c r="C153" s="237">
        <v>0</v>
      </c>
      <c r="D153" s="8"/>
    </row>
    <row r="154" spans="1:4" ht="36.75" customHeight="1" x14ac:dyDescent="0.25">
      <c r="A154" s="241" t="s">
        <v>2306</v>
      </c>
      <c r="B154" s="8" t="s">
        <v>2247</v>
      </c>
      <c r="C154" s="237">
        <v>0</v>
      </c>
      <c r="D154" s="8"/>
    </row>
    <row r="155" spans="1:4" ht="36.75" customHeight="1" x14ac:dyDescent="0.25">
      <c r="A155" s="241" t="s">
        <v>2307</v>
      </c>
      <c r="B155" s="8" t="s">
        <v>2253</v>
      </c>
      <c r="C155" s="237">
        <v>0</v>
      </c>
      <c r="D155" s="8"/>
    </row>
    <row r="156" spans="1:4" ht="36.75" customHeight="1" x14ac:dyDescent="0.25">
      <c r="A156" s="241" t="s">
        <v>2308</v>
      </c>
      <c r="B156" s="8" t="s">
        <v>2258</v>
      </c>
      <c r="C156" s="237">
        <v>0</v>
      </c>
      <c r="D156" s="8"/>
    </row>
    <row r="157" spans="1:4" ht="36.75" customHeight="1" x14ac:dyDescent="0.25">
      <c r="A157" s="241" t="s">
        <v>2309</v>
      </c>
      <c r="B157" s="8" t="s">
        <v>2248</v>
      </c>
      <c r="C157" s="237">
        <v>0</v>
      </c>
      <c r="D157" s="8"/>
    </row>
    <row r="158" spans="1:4" ht="36.75" customHeight="1" x14ac:dyDescent="0.25">
      <c r="A158" s="241" t="s">
        <v>2310</v>
      </c>
      <c r="B158" s="8" t="s">
        <v>2258</v>
      </c>
      <c r="C158" s="237">
        <v>0</v>
      </c>
      <c r="D158" s="8"/>
    </row>
    <row r="159" spans="1:4" ht="36.75" customHeight="1" x14ac:dyDescent="0.25">
      <c r="A159" s="241" t="s">
        <v>2311</v>
      </c>
      <c r="B159" s="8" t="s">
        <v>2252</v>
      </c>
      <c r="C159" s="237">
        <v>0</v>
      </c>
      <c r="D159" s="8"/>
    </row>
    <row r="160" spans="1:4" ht="36.75" customHeight="1" x14ac:dyDescent="0.25">
      <c r="A160" s="241" t="s">
        <v>2312</v>
      </c>
      <c r="B160" s="8" t="s">
        <v>2253</v>
      </c>
      <c r="C160" s="237">
        <v>0</v>
      </c>
      <c r="D160" s="8"/>
    </row>
    <row r="161" spans="1:4" ht="36.75" customHeight="1" x14ac:dyDescent="0.25">
      <c r="A161" s="241" t="s">
        <v>2313</v>
      </c>
      <c r="B161" s="8" t="s">
        <v>2258</v>
      </c>
      <c r="C161" s="237">
        <v>0</v>
      </c>
      <c r="D161" s="8"/>
    </row>
    <row r="162" spans="1:4" ht="36.75" customHeight="1" x14ac:dyDescent="0.25">
      <c r="A162" s="241" t="s">
        <v>2314</v>
      </c>
      <c r="B162" s="8" t="s">
        <v>2254</v>
      </c>
      <c r="C162" s="237">
        <v>0</v>
      </c>
      <c r="D162" s="8"/>
    </row>
    <row r="163" spans="1:4" ht="36.75" customHeight="1" x14ac:dyDescent="0.25">
      <c r="A163" s="241" t="s">
        <v>2315</v>
      </c>
      <c r="B163" s="8" t="s">
        <v>2261</v>
      </c>
      <c r="C163" s="237">
        <v>0</v>
      </c>
      <c r="D163" s="8"/>
    </row>
    <row r="164" spans="1:4" ht="36.75" customHeight="1" x14ac:dyDescent="0.25">
      <c r="A164" s="241" t="s">
        <v>2316</v>
      </c>
      <c r="B164" s="8" t="s">
        <v>2258</v>
      </c>
      <c r="C164" s="237">
        <v>0</v>
      </c>
      <c r="D164" s="8"/>
    </row>
    <row r="165" spans="1:4" ht="36.75" customHeight="1" x14ac:dyDescent="0.25">
      <c r="A165" s="241" t="s">
        <v>2317</v>
      </c>
      <c r="B165" s="8" t="s">
        <v>2258</v>
      </c>
      <c r="C165" s="237">
        <v>0</v>
      </c>
      <c r="D165" s="8"/>
    </row>
    <row r="166" spans="1:4" ht="36.75" customHeight="1" x14ac:dyDescent="0.25">
      <c r="A166" s="241" t="s">
        <v>2318</v>
      </c>
      <c r="B166" s="8" t="s">
        <v>2259</v>
      </c>
      <c r="C166" s="237">
        <v>0</v>
      </c>
      <c r="D166" s="8"/>
    </row>
    <row r="167" spans="1:4" ht="36.75" customHeight="1" x14ac:dyDescent="0.25">
      <c r="A167" s="241" t="s">
        <v>2319</v>
      </c>
      <c r="B167" s="8" t="s">
        <v>2248</v>
      </c>
      <c r="C167" s="237">
        <v>0</v>
      </c>
      <c r="D167" s="8"/>
    </row>
    <row r="168" spans="1:4" ht="36.75" customHeight="1" x14ac:dyDescent="0.25">
      <c r="A168" s="241" t="s">
        <v>2320</v>
      </c>
      <c r="B168" s="8" t="s">
        <v>2255</v>
      </c>
      <c r="C168" s="237">
        <v>0</v>
      </c>
      <c r="D168" s="8"/>
    </row>
    <row r="169" spans="1:4" ht="36.75" customHeight="1" x14ac:dyDescent="0.25">
      <c r="A169" s="241" t="s">
        <v>2321</v>
      </c>
      <c r="B169" s="8" t="s">
        <v>2255</v>
      </c>
      <c r="C169" s="237">
        <v>0</v>
      </c>
      <c r="D169" s="8"/>
    </row>
    <row r="170" spans="1:4" ht="36.75" customHeight="1" x14ac:dyDescent="0.25">
      <c r="A170" s="241" t="s">
        <v>2322</v>
      </c>
      <c r="B170" s="8" t="s">
        <v>2247</v>
      </c>
      <c r="C170" s="237">
        <v>0</v>
      </c>
      <c r="D170" s="8"/>
    </row>
    <row r="171" spans="1:4" ht="36.75" customHeight="1" x14ac:dyDescent="0.25">
      <c r="A171" s="241" t="s">
        <v>2323</v>
      </c>
      <c r="B171" s="8" t="s">
        <v>2247</v>
      </c>
      <c r="C171" s="237">
        <v>0</v>
      </c>
      <c r="D171" s="8"/>
    </row>
    <row r="172" spans="1:4" ht="36.75" customHeight="1" x14ac:dyDescent="0.25">
      <c r="A172" s="241" t="s">
        <v>2324</v>
      </c>
      <c r="B172" s="8" t="s">
        <v>2253</v>
      </c>
      <c r="C172" s="237">
        <v>0</v>
      </c>
      <c r="D172" s="8"/>
    </row>
    <row r="173" spans="1:4" ht="36.75" customHeight="1" x14ac:dyDescent="0.25">
      <c r="A173" s="241" t="s">
        <v>2325</v>
      </c>
      <c r="B173" s="8" t="s">
        <v>2258</v>
      </c>
      <c r="C173" s="237">
        <v>0</v>
      </c>
      <c r="D173" s="8"/>
    </row>
    <row r="174" spans="1:4" ht="36.75" customHeight="1" x14ac:dyDescent="0.25">
      <c r="A174" s="241" t="s">
        <v>2326</v>
      </c>
      <c r="B174" s="8" t="s">
        <v>2253</v>
      </c>
      <c r="C174" s="237">
        <v>0</v>
      </c>
      <c r="D174" s="8"/>
    </row>
    <row r="175" spans="1:4" ht="36.75" customHeight="1" x14ac:dyDescent="0.25">
      <c r="A175" s="241" t="s">
        <v>2327</v>
      </c>
      <c r="B175" s="8" t="s">
        <v>2248</v>
      </c>
      <c r="C175" s="237">
        <v>0</v>
      </c>
      <c r="D175" s="8"/>
    </row>
    <row r="176" spans="1:4" ht="36.75" customHeight="1" x14ac:dyDescent="0.25">
      <c r="A176" s="241" t="s">
        <v>2328</v>
      </c>
      <c r="B176" s="8" t="s">
        <v>2266</v>
      </c>
      <c r="C176" s="237">
        <v>0</v>
      </c>
      <c r="D176" s="8"/>
    </row>
    <row r="177" spans="1:4" ht="36.75" customHeight="1" x14ac:dyDescent="0.25">
      <c r="A177" s="241" t="s">
        <v>2329</v>
      </c>
      <c r="B177" s="8" t="s">
        <v>2258</v>
      </c>
      <c r="C177" s="237">
        <v>0</v>
      </c>
      <c r="D177" s="8"/>
    </row>
    <row r="178" spans="1:4" ht="36.75" customHeight="1" x14ac:dyDescent="0.25">
      <c r="A178" s="241" t="s">
        <v>2330</v>
      </c>
      <c r="B178" s="8"/>
      <c r="C178" s="237">
        <v>0</v>
      </c>
      <c r="D178" s="8"/>
    </row>
    <row r="179" spans="1:4" ht="36.75" customHeight="1" x14ac:dyDescent="0.25">
      <c r="A179" s="241" t="s">
        <v>2331</v>
      </c>
      <c r="B179" s="8"/>
      <c r="C179" s="237">
        <v>0</v>
      </c>
      <c r="D179" s="8"/>
    </row>
    <row r="180" spans="1:4" ht="36.75" customHeight="1" x14ac:dyDescent="0.25">
      <c r="A180" s="241" t="s">
        <v>2332</v>
      </c>
      <c r="B180" s="8" t="s">
        <v>2331</v>
      </c>
      <c r="C180" s="237">
        <v>0</v>
      </c>
      <c r="D180" s="8"/>
    </row>
    <row r="181" spans="1:4" ht="36.75" customHeight="1" x14ac:dyDescent="0.25">
      <c r="A181" s="241" t="s">
        <v>2333</v>
      </c>
      <c r="B181" s="8" t="s">
        <v>2331</v>
      </c>
      <c r="C181" s="237">
        <v>0</v>
      </c>
      <c r="D181" s="8"/>
    </row>
    <row r="182" spans="1:4" ht="36.75" customHeight="1" x14ac:dyDescent="0.25">
      <c r="A182" s="241" t="s">
        <v>2334</v>
      </c>
      <c r="B182" s="8" t="s">
        <v>2331</v>
      </c>
      <c r="C182" s="237">
        <v>0</v>
      </c>
      <c r="D182" s="8"/>
    </row>
    <row r="183" spans="1:4" ht="36.75" customHeight="1" x14ac:dyDescent="0.25">
      <c r="A183" s="241" t="s">
        <v>2335</v>
      </c>
      <c r="B183" s="8" t="s">
        <v>2330</v>
      </c>
      <c r="C183" s="237">
        <v>0</v>
      </c>
      <c r="D183" s="8"/>
    </row>
    <row r="184" spans="1:4" ht="36.75" customHeight="1" x14ac:dyDescent="0.25">
      <c r="A184" s="241" t="s">
        <v>2336</v>
      </c>
      <c r="B184" s="8" t="s">
        <v>2330</v>
      </c>
      <c r="C184" s="237">
        <v>0</v>
      </c>
      <c r="D184" s="8"/>
    </row>
    <row r="185" spans="1:4" ht="36.75" customHeight="1" x14ac:dyDescent="0.25">
      <c r="A185" s="241" t="s">
        <v>2337</v>
      </c>
      <c r="B185" s="8" t="s">
        <v>2330</v>
      </c>
      <c r="C185" s="237">
        <v>0</v>
      </c>
      <c r="D185" s="8"/>
    </row>
    <row r="186" spans="1:4" ht="36.75" customHeight="1" x14ac:dyDescent="0.25">
      <c r="A186" s="241" t="s">
        <v>2338</v>
      </c>
      <c r="B186" s="8" t="s">
        <v>2331</v>
      </c>
      <c r="C186" s="237">
        <v>0</v>
      </c>
      <c r="D186" s="8"/>
    </row>
    <row r="187" spans="1:4" ht="36.75" customHeight="1" x14ac:dyDescent="0.25">
      <c r="A187" s="241" t="s">
        <v>2339</v>
      </c>
      <c r="B187" s="8" t="s">
        <v>2331</v>
      </c>
      <c r="C187" s="237">
        <v>0</v>
      </c>
      <c r="D187" s="8"/>
    </row>
    <row r="188" spans="1:4" ht="36.75" customHeight="1" x14ac:dyDescent="0.25">
      <c r="A188" s="241" t="s">
        <v>2340</v>
      </c>
      <c r="B188" s="8" t="s">
        <v>2331</v>
      </c>
      <c r="C188" s="237">
        <v>0</v>
      </c>
      <c r="D188" s="8"/>
    </row>
    <row r="189" spans="1:4" ht="36.75" customHeight="1" x14ac:dyDescent="0.25">
      <c r="A189" s="241" t="s">
        <v>2341</v>
      </c>
      <c r="B189" s="8" t="s">
        <v>2331</v>
      </c>
      <c r="C189" s="237">
        <v>0</v>
      </c>
      <c r="D189" s="8"/>
    </row>
    <row r="190" spans="1:4" ht="36.75" customHeight="1" x14ac:dyDescent="0.25">
      <c r="A190" s="241" t="s">
        <v>2342</v>
      </c>
      <c r="B190" s="8"/>
      <c r="C190" s="237">
        <v>0</v>
      </c>
      <c r="D190" s="8"/>
    </row>
    <row r="191" spans="1:4" ht="36.75" customHeight="1" x14ac:dyDescent="0.25">
      <c r="A191" s="241" t="s">
        <v>2343</v>
      </c>
      <c r="B191" s="8" t="s">
        <v>2331</v>
      </c>
      <c r="C191" s="237">
        <v>0</v>
      </c>
      <c r="D191" s="8"/>
    </row>
    <row r="192" spans="1:4" ht="36.75" customHeight="1" x14ac:dyDescent="0.25">
      <c r="A192" s="241" t="s">
        <v>2344</v>
      </c>
      <c r="B192" s="8" t="s">
        <v>2331</v>
      </c>
      <c r="C192" s="237">
        <v>0</v>
      </c>
      <c r="D192" s="8"/>
    </row>
    <row r="193" spans="1:4" ht="36.75" customHeight="1" x14ac:dyDescent="0.25">
      <c r="A193" s="241" t="s">
        <v>2345</v>
      </c>
      <c r="B193" s="8" t="s">
        <v>2331</v>
      </c>
      <c r="C193" s="237">
        <v>0</v>
      </c>
      <c r="D193" s="8"/>
    </row>
    <row r="194" spans="1:4" ht="36.75" customHeight="1" x14ac:dyDescent="0.25">
      <c r="A194" s="241" t="s">
        <v>2346</v>
      </c>
      <c r="B194" s="8" t="s">
        <v>2330</v>
      </c>
      <c r="C194" s="237">
        <v>0</v>
      </c>
      <c r="D194" s="8"/>
    </row>
    <row r="195" spans="1:4" ht="36.75" customHeight="1" x14ac:dyDescent="0.25">
      <c r="A195" s="241" t="s">
        <v>2347</v>
      </c>
      <c r="B195" s="8" t="s">
        <v>2330</v>
      </c>
      <c r="C195" s="237">
        <v>0</v>
      </c>
      <c r="D195" s="8"/>
    </row>
    <row r="196" spans="1:4" ht="36.75" customHeight="1" x14ac:dyDescent="0.25">
      <c r="A196" s="241" t="s">
        <v>2348</v>
      </c>
      <c r="B196" s="8" t="s">
        <v>2330</v>
      </c>
      <c r="C196" s="237">
        <v>0</v>
      </c>
      <c r="D196" s="8"/>
    </row>
    <row r="197" spans="1:4" ht="36.75" customHeight="1" x14ac:dyDescent="0.25">
      <c r="A197" s="241" t="s">
        <v>2349</v>
      </c>
      <c r="B197" s="8" t="s">
        <v>2340</v>
      </c>
      <c r="C197" s="237">
        <v>0</v>
      </c>
      <c r="D197" s="8"/>
    </row>
    <row r="198" spans="1:4" ht="36.75" customHeight="1" x14ac:dyDescent="0.25">
      <c r="A198" s="241" t="s">
        <v>2350</v>
      </c>
      <c r="B198" s="8" t="s">
        <v>2332</v>
      </c>
      <c r="C198" s="237">
        <v>0</v>
      </c>
      <c r="D198" s="8"/>
    </row>
    <row r="199" spans="1:4" ht="36.75" customHeight="1" x14ac:dyDescent="0.25">
      <c r="A199" s="241" t="s">
        <v>2351</v>
      </c>
      <c r="B199" s="8" t="s">
        <v>2330</v>
      </c>
      <c r="C199" s="237">
        <v>0</v>
      </c>
      <c r="D199" s="8"/>
    </row>
    <row r="200" spans="1:4" ht="36.75" customHeight="1" x14ac:dyDescent="0.25">
      <c r="A200" s="241" t="s">
        <v>2352</v>
      </c>
      <c r="B200" s="8" t="s">
        <v>2335</v>
      </c>
      <c r="C200" s="237">
        <v>0</v>
      </c>
      <c r="D200" s="8"/>
    </row>
    <row r="201" spans="1:4" ht="36.75" customHeight="1" x14ac:dyDescent="0.25">
      <c r="A201" s="241" t="s">
        <v>2353</v>
      </c>
      <c r="B201" s="8" t="s">
        <v>2333</v>
      </c>
      <c r="C201" s="237">
        <v>0</v>
      </c>
      <c r="D201" s="8"/>
    </row>
    <row r="202" spans="1:4" ht="36.75" customHeight="1" x14ac:dyDescent="0.25">
      <c r="A202" s="241" t="s">
        <v>2354</v>
      </c>
      <c r="B202" s="8" t="s">
        <v>2334</v>
      </c>
      <c r="C202" s="237">
        <v>0</v>
      </c>
      <c r="D202" s="8"/>
    </row>
    <row r="203" spans="1:4" ht="36.75" customHeight="1" x14ac:dyDescent="0.25">
      <c r="A203" s="241" t="s">
        <v>2355</v>
      </c>
      <c r="B203" s="8" t="s">
        <v>2335</v>
      </c>
      <c r="C203" s="237">
        <v>0</v>
      </c>
      <c r="D203" s="8"/>
    </row>
    <row r="204" spans="1:4" ht="36.75" customHeight="1" x14ac:dyDescent="0.25">
      <c r="A204" s="241" t="s">
        <v>2356</v>
      </c>
      <c r="B204" s="8" t="s">
        <v>2334</v>
      </c>
      <c r="C204" s="237">
        <v>0</v>
      </c>
      <c r="D204" s="8"/>
    </row>
    <row r="205" spans="1:4" ht="36.75" customHeight="1" x14ac:dyDescent="0.25">
      <c r="A205" s="241" t="s">
        <v>2357</v>
      </c>
      <c r="B205" s="8" t="s">
        <v>2337</v>
      </c>
      <c r="C205" s="237">
        <v>0</v>
      </c>
      <c r="D205" s="8"/>
    </row>
    <row r="206" spans="1:4" ht="36.75" customHeight="1" x14ac:dyDescent="0.25">
      <c r="A206" s="241" t="s">
        <v>2358</v>
      </c>
      <c r="B206" s="8" t="s">
        <v>2332</v>
      </c>
      <c r="C206" s="237">
        <v>0</v>
      </c>
      <c r="D206" s="8"/>
    </row>
    <row r="207" spans="1:4" ht="36.75" customHeight="1" x14ac:dyDescent="0.25">
      <c r="A207" s="241" t="s">
        <v>2359</v>
      </c>
      <c r="B207" s="8" t="s">
        <v>2337</v>
      </c>
      <c r="C207" s="237">
        <v>0</v>
      </c>
      <c r="D207" s="8"/>
    </row>
    <row r="208" spans="1:4" ht="36.75" customHeight="1" x14ac:dyDescent="0.25">
      <c r="A208" s="241" t="s">
        <v>2360</v>
      </c>
      <c r="B208" s="8" t="s">
        <v>2336</v>
      </c>
      <c r="C208" s="237">
        <v>0</v>
      </c>
      <c r="D208" s="8"/>
    </row>
    <row r="209" spans="1:4" ht="36.75" customHeight="1" x14ac:dyDescent="0.25">
      <c r="A209" s="241" t="s">
        <v>2361</v>
      </c>
      <c r="B209" s="8" t="s">
        <v>2336</v>
      </c>
      <c r="C209" s="237">
        <v>0</v>
      </c>
      <c r="D209" s="8"/>
    </row>
    <row r="210" spans="1:4" ht="36.75" customHeight="1" x14ac:dyDescent="0.25">
      <c r="A210" s="241" t="s">
        <v>2362</v>
      </c>
      <c r="B210" s="8" t="s">
        <v>2332</v>
      </c>
      <c r="C210" s="237">
        <v>0</v>
      </c>
      <c r="D210" s="8"/>
    </row>
    <row r="211" spans="1:4" ht="36.75" customHeight="1" x14ac:dyDescent="0.25">
      <c r="A211" s="241" t="s">
        <v>2363</v>
      </c>
      <c r="B211" s="8" t="s">
        <v>2334</v>
      </c>
      <c r="C211" s="237">
        <v>0</v>
      </c>
      <c r="D211" s="8"/>
    </row>
    <row r="212" spans="1:4" ht="36.75" customHeight="1" x14ac:dyDescent="0.25">
      <c r="A212" s="241" t="s">
        <v>2364</v>
      </c>
      <c r="B212" s="8" t="s">
        <v>2339</v>
      </c>
      <c r="C212" s="237">
        <v>0</v>
      </c>
      <c r="D212" s="8"/>
    </row>
    <row r="213" spans="1:4" ht="36.75" customHeight="1" x14ac:dyDescent="0.25">
      <c r="A213" s="241" t="s">
        <v>2365</v>
      </c>
      <c r="B213" s="8" t="s">
        <v>2340</v>
      </c>
      <c r="C213" s="237">
        <v>0</v>
      </c>
      <c r="D213" s="8"/>
    </row>
    <row r="214" spans="1:4" ht="36.75" customHeight="1" x14ac:dyDescent="0.25">
      <c r="A214" s="241" t="s">
        <v>2366</v>
      </c>
      <c r="B214" s="8" t="s">
        <v>2339</v>
      </c>
      <c r="C214" s="237">
        <v>0</v>
      </c>
      <c r="D214" s="8"/>
    </row>
    <row r="215" spans="1:4" ht="36.75" customHeight="1" x14ac:dyDescent="0.25">
      <c r="A215" s="241" t="s">
        <v>2367</v>
      </c>
      <c r="B215" s="8" t="s">
        <v>2341</v>
      </c>
      <c r="C215" s="237">
        <v>0</v>
      </c>
      <c r="D215" s="8"/>
    </row>
    <row r="216" spans="1:4" ht="36.75" customHeight="1" x14ac:dyDescent="0.25">
      <c r="A216" s="241" t="s">
        <v>2368</v>
      </c>
      <c r="B216" s="8" t="s">
        <v>2331</v>
      </c>
      <c r="C216" s="237">
        <v>0</v>
      </c>
      <c r="D216" s="8"/>
    </row>
    <row r="217" spans="1:4" ht="36.75" customHeight="1" x14ac:dyDescent="0.25">
      <c r="A217" s="241" t="s">
        <v>2369</v>
      </c>
      <c r="B217" s="8" t="s">
        <v>2333</v>
      </c>
      <c r="C217" s="237">
        <v>0</v>
      </c>
      <c r="D217" s="8"/>
    </row>
    <row r="218" spans="1:4" ht="36.75" customHeight="1" x14ac:dyDescent="0.25">
      <c r="A218" s="241" t="s">
        <v>2370</v>
      </c>
      <c r="B218" s="8" t="s">
        <v>2332</v>
      </c>
      <c r="C218" s="237">
        <v>0</v>
      </c>
      <c r="D218" s="8"/>
    </row>
    <row r="219" spans="1:4" ht="36.75" customHeight="1" x14ac:dyDescent="0.25">
      <c r="A219" s="241" t="s">
        <v>2371</v>
      </c>
      <c r="B219" s="8" t="s">
        <v>2333</v>
      </c>
      <c r="C219" s="237">
        <v>0</v>
      </c>
      <c r="D219" s="8"/>
    </row>
    <row r="220" spans="1:4" ht="36.75" customHeight="1" x14ac:dyDescent="0.25">
      <c r="A220" s="241" t="s">
        <v>2372</v>
      </c>
      <c r="B220" s="8" t="s">
        <v>2346</v>
      </c>
      <c r="C220" s="237">
        <v>0</v>
      </c>
      <c r="D220" s="8"/>
    </row>
    <row r="221" spans="1:4" ht="36.75" customHeight="1" x14ac:dyDescent="0.25">
      <c r="A221" s="241" t="s">
        <v>2373</v>
      </c>
      <c r="B221" s="8" t="s">
        <v>2336</v>
      </c>
      <c r="C221" s="237">
        <v>0</v>
      </c>
      <c r="D221" s="8"/>
    </row>
    <row r="222" spans="1:4" ht="36.75" customHeight="1" x14ac:dyDescent="0.25">
      <c r="A222" s="241" t="s">
        <v>2374</v>
      </c>
      <c r="B222" s="8" t="s">
        <v>2341</v>
      </c>
      <c r="C222" s="237">
        <v>0</v>
      </c>
      <c r="D222" s="8"/>
    </row>
    <row r="223" spans="1:4" ht="36.75" customHeight="1" x14ac:dyDescent="0.25">
      <c r="A223" s="241" t="s">
        <v>2375</v>
      </c>
      <c r="B223" s="8" t="s">
        <v>2338</v>
      </c>
      <c r="C223" s="237">
        <v>0</v>
      </c>
      <c r="D223" s="8"/>
    </row>
    <row r="224" spans="1:4" ht="36.75" customHeight="1" x14ac:dyDescent="0.25">
      <c r="A224" s="241" t="s">
        <v>2376</v>
      </c>
      <c r="B224" s="8" t="s">
        <v>2338</v>
      </c>
      <c r="C224" s="237">
        <v>0</v>
      </c>
      <c r="D224" s="8"/>
    </row>
    <row r="225" spans="1:4" ht="36.75" customHeight="1" x14ac:dyDescent="0.25">
      <c r="A225" s="241" t="s">
        <v>2377</v>
      </c>
      <c r="B225" s="8" t="s">
        <v>2334</v>
      </c>
      <c r="C225" s="237">
        <v>3.5754686220682776</v>
      </c>
      <c r="D225" s="8"/>
    </row>
    <row r="226" spans="1:4" ht="36.75" customHeight="1" x14ac:dyDescent="0.25">
      <c r="A226" s="241" t="s">
        <v>2378</v>
      </c>
      <c r="B226" s="8" t="s">
        <v>2332</v>
      </c>
      <c r="C226" s="237">
        <v>0</v>
      </c>
      <c r="D226" s="8"/>
    </row>
    <row r="227" spans="1:4" ht="36.75" customHeight="1" x14ac:dyDescent="0.25">
      <c r="A227" s="241" t="s">
        <v>2379</v>
      </c>
      <c r="B227" s="8" t="s">
        <v>2339</v>
      </c>
      <c r="C227" s="237">
        <v>0</v>
      </c>
      <c r="D227" s="8"/>
    </row>
    <row r="228" spans="1:4" ht="36.75" customHeight="1" x14ac:dyDescent="0.25">
      <c r="A228" s="241" t="s">
        <v>2380</v>
      </c>
      <c r="B228" s="8" t="s">
        <v>2340</v>
      </c>
      <c r="C228" s="237">
        <v>0</v>
      </c>
      <c r="D228" s="8"/>
    </row>
    <row r="229" spans="1:4" ht="36.75" customHeight="1" x14ac:dyDescent="0.25">
      <c r="A229" s="241" t="s">
        <v>2381</v>
      </c>
      <c r="B229" s="8" t="s">
        <v>2334</v>
      </c>
      <c r="C229" s="237">
        <v>0</v>
      </c>
      <c r="D229" s="8"/>
    </row>
    <row r="230" spans="1:4" ht="36.75" customHeight="1" x14ac:dyDescent="0.25">
      <c r="A230" s="241" t="s">
        <v>2382</v>
      </c>
      <c r="B230" s="8" t="s">
        <v>2345</v>
      </c>
      <c r="C230" s="237">
        <v>0</v>
      </c>
      <c r="D230" s="8"/>
    </row>
    <row r="231" spans="1:4" ht="36.75" customHeight="1" x14ac:dyDescent="0.25">
      <c r="A231" s="241" t="s">
        <v>2383</v>
      </c>
      <c r="B231" s="8" t="s">
        <v>2334</v>
      </c>
      <c r="C231" s="237">
        <v>0</v>
      </c>
      <c r="D231" s="8"/>
    </row>
    <row r="232" spans="1:4" ht="36.75" customHeight="1" x14ac:dyDescent="0.25">
      <c r="A232" s="241" t="s">
        <v>2384</v>
      </c>
      <c r="B232" s="8" t="s">
        <v>2341</v>
      </c>
      <c r="C232" s="237">
        <v>0</v>
      </c>
      <c r="D232" s="8"/>
    </row>
    <row r="233" spans="1:4" ht="36.75" customHeight="1" x14ac:dyDescent="0.25">
      <c r="A233" s="241" t="s">
        <v>2385</v>
      </c>
      <c r="B233" s="8" t="s">
        <v>2344</v>
      </c>
      <c r="C233" s="237">
        <v>0</v>
      </c>
      <c r="D233" s="8"/>
    </row>
    <row r="234" spans="1:4" ht="36.75" customHeight="1" x14ac:dyDescent="0.25">
      <c r="A234" s="241" t="s">
        <v>2386</v>
      </c>
      <c r="B234" s="8" t="s">
        <v>2333</v>
      </c>
      <c r="C234" s="237">
        <v>0</v>
      </c>
      <c r="D234" s="8"/>
    </row>
    <row r="235" spans="1:4" ht="36.75" customHeight="1" x14ac:dyDescent="0.25">
      <c r="A235" s="241" t="s">
        <v>2387</v>
      </c>
      <c r="B235" s="8" t="s">
        <v>2332</v>
      </c>
      <c r="C235" s="237">
        <v>0</v>
      </c>
      <c r="D235" s="8"/>
    </row>
    <row r="236" spans="1:4" ht="36.75" customHeight="1" x14ac:dyDescent="0.25">
      <c r="A236" s="241" t="s">
        <v>2388</v>
      </c>
      <c r="B236" s="8" t="s">
        <v>2341</v>
      </c>
      <c r="C236" s="237">
        <v>0</v>
      </c>
      <c r="D236" s="8"/>
    </row>
    <row r="237" spans="1:4" ht="36.75" customHeight="1" x14ac:dyDescent="0.25">
      <c r="A237" s="241" t="s">
        <v>2389</v>
      </c>
      <c r="B237" s="8" t="s">
        <v>2338</v>
      </c>
      <c r="C237" s="237">
        <v>0</v>
      </c>
      <c r="D237" s="8"/>
    </row>
    <row r="238" spans="1:4" ht="36.75" customHeight="1" x14ac:dyDescent="0.25">
      <c r="A238" s="241" t="s">
        <v>2390</v>
      </c>
      <c r="B238" s="8" t="s">
        <v>2333</v>
      </c>
      <c r="C238" s="237">
        <v>0</v>
      </c>
      <c r="D238" s="8"/>
    </row>
    <row r="239" spans="1:4" ht="36.75" customHeight="1" x14ac:dyDescent="0.25">
      <c r="A239" s="241" t="s">
        <v>2390</v>
      </c>
      <c r="B239" s="8" t="s">
        <v>2333</v>
      </c>
      <c r="C239" s="237">
        <v>0</v>
      </c>
      <c r="D239" s="8"/>
    </row>
    <row r="240" spans="1:4" ht="36.75" customHeight="1" x14ac:dyDescent="0.25">
      <c r="A240" s="241" t="s">
        <v>2391</v>
      </c>
      <c r="B240" s="8" t="s">
        <v>2333</v>
      </c>
      <c r="C240" s="237">
        <v>0</v>
      </c>
      <c r="D240" s="8"/>
    </row>
    <row r="241" spans="1:4" ht="36.75" customHeight="1" x14ac:dyDescent="0.25">
      <c r="A241" s="241" t="s">
        <v>2392</v>
      </c>
      <c r="B241" s="8" t="s">
        <v>2348</v>
      </c>
      <c r="C241" s="237">
        <v>0</v>
      </c>
      <c r="D241" s="8"/>
    </row>
    <row r="242" spans="1:4" ht="36.75" customHeight="1" x14ac:dyDescent="0.25">
      <c r="A242" s="241" t="s">
        <v>2393</v>
      </c>
      <c r="B242" s="8" t="s">
        <v>2341</v>
      </c>
      <c r="C242" s="237">
        <v>0</v>
      </c>
      <c r="D242" s="8"/>
    </row>
    <row r="243" spans="1:4" ht="36.75" customHeight="1" x14ac:dyDescent="0.25">
      <c r="A243" s="241" t="s">
        <v>2394</v>
      </c>
      <c r="B243" s="8" t="s">
        <v>2331</v>
      </c>
      <c r="C243" s="237">
        <v>0</v>
      </c>
      <c r="D243" s="8"/>
    </row>
    <row r="244" spans="1:4" ht="36.75" customHeight="1" x14ac:dyDescent="0.25">
      <c r="A244" s="241" t="s">
        <v>2395</v>
      </c>
      <c r="B244" s="8" t="s">
        <v>2332</v>
      </c>
      <c r="C244" s="237">
        <v>0</v>
      </c>
      <c r="D244" s="8"/>
    </row>
    <row r="245" spans="1:4" ht="36.75" customHeight="1" x14ac:dyDescent="0.25">
      <c r="A245" s="241" t="s">
        <v>2396</v>
      </c>
      <c r="B245" s="8" t="s">
        <v>2341</v>
      </c>
      <c r="C245" s="237">
        <v>0</v>
      </c>
      <c r="D245" s="8"/>
    </row>
    <row r="246" spans="1:4" ht="36.75" customHeight="1" x14ac:dyDescent="0.25">
      <c r="A246" s="241" t="s">
        <v>2397</v>
      </c>
      <c r="B246" s="8" t="s">
        <v>2347</v>
      </c>
      <c r="C246" s="237">
        <v>0</v>
      </c>
      <c r="D246" s="8"/>
    </row>
    <row r="247" spans="1:4" ht="36.75" customHeight="1" x14ac:dyDescent="0.25">
      <c r="A247" s="241" t="s">
        <v>2398</v>
      </c>
      <c r="B247" s="8" t="s">
        <v>2341</v>
      </c>
      <c r="C247" s="237">
        <v>0</v>
      </c>
      <c r="D247" s="8"/>
    </row>
    <row r="248" spans="1:4" ht="36.75" customHeight="1" x14ac:dyDescent="0.25">
      <c r="A248" s="241" t="s">
        <v>2399</v>
      </c>
      <c r="B248" s="8" t="s">
        <v>2335</v>
      </c>
      <c r="C248" s="237">
        <v>0</v>
      </c>
      <c r="D248" s="8"/>
    </row>
    <row r="249" spans="1:4" ht="36.75" customHeight="1" x14ac:dyDescent="0.25">
      <c r="A249" s="241" t="s">
        <v>2400</v>
      </c>
      <c r="B249" s="8" t="s">
        <v>2336</v>
      </c>
      <c r="C249" s="237">
        <v>0</v>
      </c>
      <c r="D249" s="8"/>
    </row>
    <row r="250" spans="1:4" ht="36.75" customHeight="1" x14ac:dyDescent="0.25">
      <c r="A250" s="241" t="s">
        <v>2401</v>
      </c>
      <c r="B250" s="8"/>
      <c r="C250" s="237">
        <v>0</v>
      </c>
      <c r="D250" s="8"/>
    </row>
    <row r="251" spans="1:4" ht="36.75" customHeight="1" x14ac:dyDescent="0.25">
      <c r="A251" s="241" t="s">
        <v>2402</v>
      </c>
      <c r="B251" s="8" t="s">
        <v>2401</v>
      </c>
      <c r="C251" s="237">
        <v>0</v>
      </c>
      <c r="D251" s="8"/>
    </row>
    <row r="252" spans="1:4" ht="36.75" customHeight="1" x14ac:dyDescent="0.25">
      <c r="A252" s="241" t="s">
        <v>2403</v>
      </c>
      <c r="B252" s="8" t="s">
        <v>2401</v>
      </c>
      <c r="C252" s="237">
        <v>5.4838747511967734</v>
      </c>
      <c r="D252" s="8"/>
    </row>
    <row r="253" spans="1:4" ht="36.75" customHeight="1" x14ac:dyDescent="0.25">
      <c r="A253" s="241" t="s">
        <v>2404</v>
      </c>
      <c r="B253" s="8" t="s">
        <v>2401</v>
      </c>
      <c r="C253" s="237">
        <v>1.3473163770840526</v>
      </c>
      <c r="D253" s="8"/>
    </row>
    <row r="254" spans="1:4" ht="36.75" customHeight="1" x14ac:dyDescent="0.25">
      <c r="A254" s="241" t="s">
        <v>2405</v>
      </c>
      <c r="B254" s="8" t="s">
        <v>2401</v>
      </c>
      <c r="C254" s="237">
        <v>0</v>
      </c>
      <c r="D254" s="8"/>
    </row>
    <row r="255" spans="1:4" ht="36.75" customHeight="1" x14ac:dyDescent="0.25">
      <c r="A255" s="241" t="s">
        <v>2406</v>
      </c>
      <c r="B255" s="8" t="s">
        <v>2401</v>
      </c>
      <c r="C255" s="237">
        <v>0</v>
      </c>
      <c r="D255" s="8"/>
    </row>
    <row r="256" spans="1:4" ht="36.75" customHeight="1" x14ac:dyDescent="0.25">
      <c r="A256" s="241" t="s">
        <v>2407</v>
      </c>
      <c r="B256" s="8" t="s">
        <v>2401</v>
      </c>
      <c r="C256" s="237">
        <v>0</v>
      </c>
      <c r="D256" s="8"/>
    </row>
    <row r="257" spans="1:4" ht="36.75" customHeight="1" x14ac:dyDescent="0.25">
      <c r="A257" s="241" t="s">
        <v>2408</v>
      </c>
      <c r="B257" s="8" t="s">
        <v>2401</v>
      </c>
      <c r="C257" s="237">
        <v>0</v>
      </c>
      <c r="D257" s="8"/>
    </row>
    <row r="258" spans="1:4" ht="36.75" customHeight="1" x14ac:dyDescent="0.25">
      <c r="A258" s="241" t="s">
        <v>2409</v>
      </c>
      <c r="B258" s="8" t="s">
        <v>2401</v>
      </c>
      <c r="C258" s="237">
        <v>0</v>
      </c>
      <c r="D258" s="8"/>
    </row>
    <row r="259" spans="1:4" ht="36.75" customHeight="1" x14ac:dyDescent="0.25">
      <c r="A259" s="241" t="s">
        <v>2410</v>
      </c>
      <c r="B259" s="8" t="s">
        <v>2401</v>
      </c>
      <c r="C259" s="237">
        <v>2.7419373754839809</v>
      </c>
      <c r="D259" s="8"/>
    </row>
    <row r="260" spans="1:4" ht="36.75" customHeight="1" x14ac:dyDescent="0.25">
      <c r="A260" s="241" t="s">
        <v>2411</v>
      </c>
      <c r="B260" s="8" t="s">
        <v>2401</v>
      </c>
      <c r="C260" s="237">
        <v>5.0412392201289453</v>
      </c>
      <c r="D260" s="8"/>
    </row>
    <row r="261" spans="1:4" ht="36.75" customHeight="1" x14ac:dyDescent="0.25">
      <c r="A261" s="241" t="s">
        <v>2412</v>
      </c>
      <c r="B261" s="8" t="s">
        <v>2401</v>
      </c>
      <c r="C261" s="237">
        <v>4.5071068410152524</v>
      </c>
      <c r="D261" s="8"/>
    </row>
    <row r="262" spans="1:4" ht="36.75" customHeight="1" x14ac:dyDescent="0.25">
      <c r="A262" s="241" t="s">
        <v>2413</v>
      </c>
      <c r="B262" s="8" t="s">
        <v>2404</v>
      </c>
      <c r="C262" s="237">
        <v>0</v>
      </c>
      <c r="D262" s="8"/>
    </row>
    <row r="263" spans="1:4" ht="36.75" customHeight="1" x14ac:dyDescent="0.25">
      <c r="A263" s="241" t="s">
        <v>2414</v>
      </c>
      <c r="B263" s="8" t="s">
        <v>2403</v>
      </c>
      <c r="C263" s="237">
        <v>0</v>
      </c>
      <c r="D263" s="8"/>
    </row>
    <row r="264" spans="1:4" ht="36.75" customHeight="1" x14ac:dyDescent="0.25">
      <c r="A264" s="241" t="s">
        <v>2415</v>
      </c>
      <c r="B264" s="8" t="s">
        <v>2403</v>
      </c>
      <c r="C264" s="237">
        <v>0</v>
      </c>
      <c r="D264" s="8"/>
    </row>
    <row r="265" spans="1:4" ht="36.75" customHeight="1" x14ac:dyDescent="0.25">
      <c r="A265" s="241" t="s">
        <v>2416</v>
      </c>
      <c r="B265" s="8" t="s">
        <v>2403</v>
      </c>
      <c r="C265" s="237">
        <v>0</v>
      </c>
      <c r="D265" s="8"/>
    </row>
    <row r="266" spans="1:4" ht="36.75" customHeight="1" x14ac:dyDescent="0.25">
      <c r="A266" s="241" t="s">
        <v>2417</v>
      </c>
      <c r="B266" s="8" t="s">
        <v>2403</v>
      </c>
      <c r="C266" s="237">
        <v>0</v>
      </c>
      <c r="D266" s="8"/>
    </row>
    <row r="267" spans="1:4" ht="36.75" customHeight="1" x14ac:dyDescent="0.25">
      <c r="A267" s="241" t="s">
        <v>2418</v>
      </c>
      <c r="B267" s="8" t="s">
        <v>2401</v>
      </c>
      <c r="C267" s="237">
        <v>0</v>
      </c>
      <c r="D267" s="8"/>
    </row>
    <row r="268" spans="1:4" ht="36.75" customHeight="1" x14ac:dyDescent="0.25">
      <c r="A268" s="241" t="s">
        <v>2419</v>
      </c>
      <c r="B268" s="8" t="s">
        <v>2403</v>
      </c>
      <c r="C268" s="237">
        <v>0</v>
      </c>
      <c r="D268" s="8"/>
    </row>
    <row r="269" spans="1:4" ht="36.75" customHeight="1" x14ac:dyDescent="0.25">
      <c r="A269" s="241" t="s">
        <v>2420</v>
      </c>
      <c r="B269" s="8" t="s">
        <v>2405</v>
      </c>
      <c r="C269" s="237">
        <v>0</v>
      </c>
      <c r="D269" s="8"/>
    </row>
    <row r="270" spans="1:4" ht="36.75" customHeight="1" x14ac:dyDescent="0.25">
      <c r="A270" s="241" t="s">
        <v>2421</v>
      </c>
      <c r="B270" s="8" t="s">
        <v>2405</v>
      </c>
      <c r="C270" s="237">
        <v>0</v>
      </c>
      <c r="D270" s="8"/>
    </row>
    <row r="271" spans="1:4" ht="36.75" customHeight="1" x14ac:dyDescent="0.25">
      <c r="A271" s="241" t="s">
        <v>2422</v>
      </c>
      <c r="B271" s="8" t="s">
        <v>2402</v>
      </c>
      <c r="C271" s="237">
        <v>0</v>
      </c>
      <c r="D271" s="8"/>
    </row>
    <row r="272" spans="1:4" ht="36.75" customHeight="1" x14ac:dyDescent="0.25">
      <c r="A272" s="241" t="s">
        <v>2423</v>
      </c>
      <c r="B272" s="8" t="s">
        <v>2403</v>
      </c>
      <c r="C272" s="237">
        <v>0</v>
      </c>
      <c r="D272" s="8"/>
    </row>
    <row r="273" spans="1:4" ht="36.75" customHeight="1" x14ac:dyDescent="0.25">
      <c r="A273" s="241" t="s">
        <v>2424</v>
      </c>
      <c r="B273" s="8" t="s">
        <v>2409</v>
      </c>
      <c r="C273" s="237">
        <v>0</v>
      </c>
      <c r="D273" s="8"/>
    </row>
    <row r="274" spans="1:4" ht="36.75" customHeight="1" x14ac:dyDescent="0.25">
      <c r="A274" s="241" t="s">
        <v>2425</v>
      </c>
      <c r="B274" s="8" t="s">
        <v>2406</v>
      </c>
      <c r="C274" s="237">
        <v>0</v>
      </c>
      <c r="D274" s="8"/>
    </row>
    <row r="275" spans="1:4" ht="36.75" customHeight="1" x14ac:dyDescent="0.25">
      <c r="A275" s="241" t="s">
        <v>2426</v>
      </c>
      <c r="B275" s="8" t="s">
        <v>2407</v>
      </c>
      <c r="C275" s="237">
        <v>0</v>
      </c>
      <c r="D275" s="8"/>
    </row>
    <row r="276" spans="1:4" ht="36.75" customHeight="1" x14ac:dyDescent="0.25">
      <c r="A276" s="241" t="s">
        <v>2427</v>
      </c>
      <c r="B276" s="8" t="s">
        <v>2403</v>
      </c>
      <c r="C276" s="237">
        <v>0</v>
      </c>
      <c r="D276" s="8"/>
    </row>
    <row r="277" spans="1:4" ht="36.75" customHeight="1" x14ac:dyDescent="0.25">
      <c r="A277" s="241" t="s">
        <v>2428</v>
      </c>
      <c r="B277" s="8" t="s">
        <v>2402</v>
      </c>
      <c r="C277" s="237">
        <v>0</v>
      </c>
      <c r="D277" s="8"/>
    </row>
    <row r="278" spans="1:4" ht="36.75" customHeight="1" x14ac:dyDescent="0.25">
      <c r="A278" s="241" t="s">
        <v>2429</v>
      </c>
      <c r="B278" s="8" t="s">
        <v>2411</v>
      </c>
      <c r="C278" s="237">
        <v>0</v>
      </c>
      <c r="D278" s="8"/>
    </row>
    <row r="279" spans="1:4" ht="36.75" customHeight="1" x14ac:dyDescent="0.25">
      <c r="A279" s="241" t="s">
        <v>2430</v>
      </c>
      <c r="B279" s="8" t="s">
        <v>2404</v>
      </c>
      <c r="C279" s="237">
        <v>0</v>
      </c>
      <c r="D279" s="8"/>
    </row>
    <row r="280" spans="1:4" ht="36.75" customHeight="1" x14ac:dyDescent="0.25">
      <c r="A280" s="241" t="s">
        <v>2431</v>
      </c>
      <c r="B280" s="8" t="s">
        <v>2412</v>
      </c>
      <c r="C280" s="237">
        <v>0</v>
      </c>
      <c r="D280" s="8"/>
    </row>
    <row r="281" spans="1:4" ht="36.75" customHeight="1" x14ac:dyDescent="0.25">
      <c r="A281" s="241" t="s">
        <v>2432</v>
      </c>
      <c r="B281" s="8" t="s">
        <v>2402</v>
      </c>
      <c r="C281" s="237">
        <v>0</v>
      </c>
      <c r="D281" s="8"/>
    </row>
    <row r="282" spans="1:4" ht="36.75" customHeight="1" x14ac:dyDescent="0.25">
      <c r="A282" s="241" t="s">
        <v>2433</v>
      </c>
      <c r="B282" s="8" t="s">
        <v>2408</v>
      </c>
      <c r="C282" s="237">
        <v>0</v>
      </c>
      <c r="D282" s="8"/>
    </row>
    <row r="283" spans="1:4" ht="36.75" customHeight="1" x14ac:dyDescent="0.25">
      <c r="A283" s="241" t="s">
        <v>2434</v>
      </c>
      <c r="B283" s="8" t="s">
        <v>2404</v>
      </c>
      <c r="C283" s="237">
        <v>0</v>
      </c>
      <c r="D283" s="8"/>
    </row>
    <row r="284" spans="1:4" ht="36.75" customHeight="1" x14ac:dyDescent="0.25">
      <c r="A284" s="241" t="s">
        <v>2435</v>
      </c>
      <c r="B284" s="8" t="s">
        <v>2402</v>
      </c>
      <c r="C284" s="237">
        <v>0</v>
      </c>
      <c r="D284" s="8"/>
    </row>
    <row r="285" spans="1:4" ht="36.75" customHeight="1" x14ac:dyDescent="0.25">
      <c r="A285" s="241" t="s">
        <v>2436</v>
      </c>
      <c r="B285" s="8" t="s">
        <v>2403</v>
      </c>
      <c r="C285" s="237">
        <v>0</v>
      </c>
      <c r="D285" s="8"/>
    </row>
    <row r="286" spans="1:4" ht="36.75" customHeight="1" x14ac:dyDescent="0.25">
      <c r="A286" s="241" t="s">
        <v>2437</v>
      </c>
      <c r="B286" s="8" t="s">
        <v>2403</v>
      </c>
      <c r="C286" s="237">
        <v>0</v>
      </c>
      <c r="D286" s="8"/>
    </row>
    <row r="287" spans="1:4" ht="36.75" customHeight="1" x14ac:dyDescent="0.25">
      <c r="A287" s="241" t="s">
        <v>2438</v>
      </c>
      <c r="B287" s="8" t="s">
        <v>2404</v>
      </c>
      <c r="C287" s="237">
        <v>0</v>
      </c>
      <c r="D287" s="8"/>
    </row>
    <row r="288" spans="1:4" ht="36.75" customHeight="1" x14ac:dyDescent="0.25">
      <c r="A288" s="241" t="s">
        <v>2439</v>
      </c>
      <c r="B288" s="8" t="s">
        <v>2403</v>
      </c>
      <c r="C288" s="237">
        <v>0</v>
      </c>
      <c r="D288" s="8"/>
    </row>
    <row r="289" spans="1:4" ht="36.75" customHeight="1" x14ac:dyDescent="0.25">
      <c r="A289" s="241" t="s">
        <v>2440</v>
      </c>
      <c r="B289" s="8" t="s">
        <v>2404</v>
      </c>
      <c r="C289" s="237">
        <v>0</v>
      </c>
      <c r="D289" s="8"/>
    </row>
    <row r="290" spans="1:4" ht="36.75" customHeight="1" x14ac:dyDescent="0.25">
      <c r="A290" s="241" t="s">
        <v>2441</v>
      </c>
      <c r="B290" s="8" t="s">
        <v>2404</v>
      </c>
      <c r="C290" s="237">
        <v>0</v>
      </c>
      <c r="D290" s="8"/>
    </row>
    <row r="291" spans="1:4" ht="36.75" customHeight="1" x14ac:dyDescent="0.25">
      <c r="A291" s="241" t="s">
        <v>2442</v>
      </c>
      <c r="B291" s="8" t="s">
        <v>2403</v>
      </c>
      <c r="C291" s="237">
        <v>0</v>
      </c>
      <c r="D291" s="8"/>
    </row>
    <row r="292" spans="1:4" ht="36.75" customHeight="1" x14ac:dyDescent="0.25">
      <c r="A292" s="241" t="s">
        <v>2443</v>
      </c>
      <c r="B292" s="8" t="s">
        <v>2402</v>
      </c>
      <c r="C292" s="237">
        <v>0</v>
      </c>
      <c r="D292" s="8"/>
    </row>
    <row r="293" spans="1:4" ht="36.75" customHeight="1" x14ac:dyDescent="0.25">
      <c r="A293" s="241" t="s">
        <v>2444</v>
      </c>
      <c r="B293" s="8" t="s">
        <v>2402</v>
      </c>
      <c r="C293" s="237">
        <v>0</v>
      </c>
      <c r="D293" s="8"/>
    </row>
    <row r="294" spans="1:4" ht="36.75" customHeight="1" x14ac:dyDescent="0.25">
      <c r="A294" s="241" t="s">
        <v>2445</v>
      </c>
      <c r="B294" s="8" t="s">
        <v>2405</v>
      </c>
      <c r="C294" s="237">
        <v>0</v>
      </c>
      <c r="D294" s="8"/>
    </row>
    <row r="295" spans="1:4" ht="36.75" customHeight="1" x14ac:dyDescent="0.25">
      <c r="A295" s="241" t="s">
        <v>2446</v>
      </c>
      <c r="B295" s="8" t="s">
        <v>2405</v>
      </c>
      <c r="C295" s="237">
        <v>0</v>
      </c>
      <c r="D295" s="8"/>
    </row>
    <row r="296" spans="1:4" ht="36.75" customHeight="1" x14ac:dyDescent="0.25">
      <c r="A296" s="241" t="s">
        <v>2447</v>
      </c>
      <c r="B296" s="8" t="s">
        <v>2403</v>
      </c>
      <c r="C296" s="237">
        <v>0</v>
      </c>
      <c r="D296" s="8"/>
    </row>
    <row r="297" spans="1:4" ht="36.75" customHeight="1" x14ac:dyDescent="0.25">
      <c r="A297" s="241" t="s">
        <v>2448</v>
      </c>
      <c r="B297" s="8" t="s">
        <v>2405</v>
      </c>
      <c r="C297" s="237">
        <v>0</v>
      </c>
      <c r="D297" s="8"/>
    </row>
    <row r="298" spans="1:4" ht="36.75" customHeight="1" x14ac:dyDescent="0.25">
      <c r="A298" s="241" t="s">
        <v>2449</v>
      </c>
      <c r="B298" s="8" t="s">
        <v>2402</v>
      </c>
      <c r="C298" s="237">
        <v>0</v>
      </c>
      <c r="D298" s="8"/>
    </row>
    <row r="299" spans="1:4" ht="36.75" customHeight="1" x14ac:dyDescent="0.25">
      <c r="A299" s="241" t="s">
        <v>2450</v>
      </c>
      <c r="B299" s="8" t="s">
        <v>2402</v>
      </c>
      <c r="C299" s="237">
        <v>0</v>
      </c>
      <c r="D299" s="8"/>
    </row>
    <row r="300" spans="1:4" ht="36.75" customHeight="1" x14ac:dyDescent="0.25">
      <c r="A300" s="241" t="s">
        <v>2451</v>
      </c>
      <c r="B300" s="8"/>
      <c r="C300" s="237">
        <v>0</v>
      </c>
      <c r="D300" s="8"/>
    </row>
    <row r="301" spans="1:4" ht="36.75" customHeight="1" x14ac:dyDescent="0.25">
      <c r="A301" s="241" t="s">
        <v>2452</v>
      </c>
      <c r="B301" s="8"/>
      <c r="C301" s="237">
        <v>0</v>
      </c>
      <c r="D301" s="8"/>
    </row>
    <row r="302" spans="1:4" ht="36.75" customHeight="1" x14ac:dyDescent="0.25">
      <c r="A302" s="241" t="s">
        <v>2453</v>
      </c>
      <c r="B302" s="8"/>
      <c r="C302" s="237">
        <v>0</v>
      </c>
      <c r="D302" s="8"/>
    </row>
    <row r="303" spans="1:4" ht="36.75" customHeight="1" x14ac:dyDescent="0.25">
      <c r="A303" s="241" t="s">
        <v>2454</v>
      </c>
      <c r="B303" s="8" t="s">
        <v>2452</v>
      </c>
      <c r="C303" s="237">
        <v>0</v>
      </c>
      <c r="D303" s="8"/>
    </row>
    <row r="304" spans="1:4" ht="36.75" customHeight="1" x14ac:dyDescent="0.25">
      <c r="A304" s="241" t="s">
        <v>2455</v>
      </c>
      <c r="B304" s="8" t="s">
        <v>2451</v>
      </c>
      <c r="C304" s="237">
        <v>0</v>
      </c>
      <c r="D304" s="8"/>
    </row>
    <row r="305" spans="1:4" ht="36.75" customHeight="1" x14ac:dyDescent="0.25">
      <c r="A305" s="241" t="s">
        <v>2456</v>
      </c>
      <c r="B305" s="8" t="s">
        <v>2453</v>
      </c>
      <c r="C305" s="237">
        <v>0</v>
      </c>
      <c r="D305" s="8"/>
    </row>
    <row r="306" spans="1:4" ht="36.75" customHeight="1" x14ac:dyDescent="0.25">
      <c r="A306" s="241" t="s">
        <v>2457</v>
      </c>
      <c r="B306" s="8" t="s">
        <v>2453</v>
      </c>
      <c r="C306" s="237">
        <v>0</v>
      </c>
      <c r="D306" s="8"/>
    </row>
    <row r="307" spans="1:4" ht="36.75" customHeight="1" x14ac:dyDescent="0.25">
      <c r="A307" s="241" t="s">
        <v>2458</v>
      </c>
      <c r="B307" s="8" t="s">
        <v>2452</v>
      </c>
      <c r="C307" s="237">
        <v>0</v>
      </c>
      <c r="D307" s="8"/>
    </row>
    <row r="308" spans="1:4" ht="36.75" customHeight="1" x14ac:dyDescent="0.25">
      <c r="A308" s="241" t="s">
        <v>2459</v>
      </c>
      <c r="B308" s="8" t="s">
        <v>2451</v>
      </c>
      <c r="C308" s="237">
        <v>1.1150548676844443</v>
      </c>
      <c r="D308" s="8"/>
    </row>
    <row r="309" spans="1:4" ht="36.75" customHeight="1" x14ac:dyDescent="0.25">
      <c r="A309" s="241" t="s">
        <v>2460</v>
      </c>
      <c r="B309" s="8" t="s">
        <v>2451</v>
      </c>
      <c r="C309" s="237">
        <v>0</v>
      </c>
      <c r="D309" s="8"/>
    </row>
    <row r="310" spans="1:4" ht="36.75" customHeight="1" x14ac:dyDescent="0.25">
      <c r="A310" s="241" t="s">
        <v>2461</v>
      </c>
      <c r="B310" s="8" t="s">
        <v>2452</v>
      </c>
      <c r="C310" s="237">
        <v>0</v>
      </c>
      <c r="D310" s="8"/>
    </row>
    <row r="311" spans="1:4" ht="36.75" customHeight="1" x14ac:dyDescent="0.25">
      <c r="A311" s="241" t="s">
        <v>2462</v>
      </c>
      <c r="B311" s="8" t="s">
        <v>2451</v>
      </c>
      <c r="C311" s="237">
        <v>0</v>
      </c>
      <c r="D311" s="8"/>
    </row>
    <row r="312" spans="1:4" ht="36.75" customHeight="1" x14ac:dyDescent="0.25">
      <c r="A312" s="241" t="s">
        <v>2461</v>
      </c>
      <c r="B312" s="8" t="s">
        <v>2452</v>
      </c>
      <c r="C312" s="237">
        <v>0</v>
      </c>
      <c r="D312" s="8"/>
    </row>
    <row r="313" spans="1:4" ht="36.75" customHeight="1" x14ac:dyDescent="0.25">
      <c r="A313" s="241" t="s">
        <v>2463</v>
      </c>
      <c r="B313" s="8" t="s">
        <v>2452</v>
      </c>
      <c r="C313" s="237">
        <v>0</v>
      </c>
      <c r="D313" s="8"/>
    </row>
    <row r="314" spans="1:4" ht="36.75" customHeight="1" x14ac:dyDescent="0.25">
      <c r="A314" s="241" t="s">
        <v>2464</v>
      </c>
      <c r="B314" s="8" t="s">
        <v>2451</v>
      </c>
      <c r="C314" s="237">
        <v>0</v>
      </c>
      <c r="D314" s="8"/>
    </row>
    <row r="315" spans="1:4" ht="36.75" customHeight="1" x14ac:dyDescent="0.25">
      <c r="A315" s="241" t="s">
        <v>2465</v>
      </c>
      <c r="B315" s="8" t="s">
        <v>2453</v>
      </c>
      <c r="C315" s="237">
        <v>0</v>
      </c>
      <c r="D315" s="8"/>
    </row>
    <row r="316" spans="1:4" ht="36.75" customHeight="1" x14ac:dyDescent="0.25">
      <c r="A316" s="241" t="s">
        <v>2466</v>
      </c>
      <c r="B316" s="8" t="s">
        <v>2451</v>
      </c>
      <c r="C316" s="237">
        <v>0</v>
      </c>
      <c r="D316" s="8"/>
    </row>
    <row r="317" spans="1:4" ht="36.75" customHeight="1" x14ac:dyDescent="0.25">
      <c r="A317" s="241" t="s">
        <v>2467</v>
      </c>
      <c r="B317" s="8" t="s">
        <v>2452</v>
      </c>
      <c r="C317" s="237">
        <v>0</v>
      </c>
      <c r="D317" s="8"/>
    </row>
    <row r="318" spans="1:4" ht="36.75" customHeight="1" x14ac:dyDescent="0.25">
      <c r="A318" s="241" t="s">
        <v>2468</v>
      </c>
      <c r="B318" s="8" t="s">
        <v>2452</v>
      </c>
      <c r="C318" s="237">
        <v>0</v>
      </c>
      <c r="D318" s="8"/>
    </row>
    <row r="319" spans="1:4" ht="36.75" customHeight="1" x14ac:dyDescent="0.25">
      <c r="A319" s="241" t="s">
        <v>2469</v>
      </c>
      <c r="B319" s="8" t="s">
        <v>2452</v>
      </c>
      <c r="C319" s="237">
        <v>0</v>
      </c>
      <c r="D319" s="8"/>
    </row>
    <row r="320" spans="1:4" ht="36.75" customHeight="1" x14ac:dyDescent="0.25">
      <c r="A320" s="241" t="s">
        <v>2470</v>
      </c>
      <c r="B320" s="8" t="s">
        <v>2452</v>
      </c>
      <c r="C320" s="237">
        <v>0</v>
      </c>
      <c r="D320" s="8"/>
    </row>
    <row r="321" spans="1:4" ht="36.75" customHeight="1" x14ac:dyDescent="0.25">
      <c r="A321" s="241" t="s">
        <v>2471</v>
      </c>
      <c r="B321" s="8" t="s">
        <v>2452</v>
      </c>
      <c r="C321" s="237">
        <v>0</v>
      </c>
      <c r="D321" s="8"/>
    </row>
    <row r="322" spans="1:4" ht="36.75" customHeight="1" x14ac:dyDescent="0.25">
      <c r="A322" s="241" t="s">
        <v>2472</v>
      </c>
      <c r="B322" s="8" t="s">
        <v>2452</v>
      </c>
      <c r="C322" s="237">
        <v>0</v>
      </c>
      <c r="D322" s="8"/>
    </row>
    <row r="323" spans="1:4" ht="36.75" customHeight="1" x14ac:dyDescent="0.25">
      <c r="A323" s="241" t="s">
        <v>2473</v>
      </c>
      <c r="B323" s="8" t="s">
        <v>2468</v>
      </c>
      <c r="C323" s="237">
        <v>0</v>
      </c>
      <c r="D323" s="8"/>
    </row>
    <row r="324" spans="1:4" ht="36.75" customHeight="1" x14ac:dyDescent="0.25">
      <c r="A324" s="241" t="s">
        <v>2474</v>
      </c>
      <c r="B324" s="8" t="s">
        <v>2461</v>
      </c>
      <c r="C324" s="237">
        <v>0</v>
      </c>
      <c r="D324" s="8"/>
    </row>
    <row r="325" spans="1:4" ht="36.75" customHeight="1" x14ac:dyDescent="0.25">
      <c r="A325" s="241" t="s">
        <v>2475</v>
      </c>
      <c r="B325" s="8" t="s">
        <v>2471</v>
      </c>
      <c r="C325" s="237">
        <v>0</v>
      </c>
      <c r="D325" s="8"/>
    </row>
    <row r="326" spans="1:4" ht="36.75" customHeight="1" x14ac:dyDescent="0.25">
      <c r="A326" s="241" t="s">
        <v>2476</v>
      </c>
      <c r="B326" s="8" t="s">
        <v>2462</v>
      </c>
      <c r="C326" s="237">
        <v>0</v>
      </c>
      <c r="D326" s="8"/>
    </row>
    <row r="327" spans="1:4" ht="36.75" customHeight="1" x14ac:dyDescent="0.25">
      <c r="A327" s="241" t="s">
        <v>2477</v>
      </c>
      <c r="B327" s="8" t="s">
        <v>2462</v>
      </c>
      <c r="C327" s="237">
        <v>0</v>
      </c>
      <c r="D327" s="8"/>
    </row>
    <row r="328" spans="1:4" ht="36.75" customHeight="1" x14ac:dyDescent="0.25">
      <c r="A328" s="241" t="s">
        <v>2478</v>
      </c>
      <c r="B328" s="8" t="s">
        <v>2464</v>
      </c>
      <c r="C328" s="237">
        <v>0</v>
      </c>
      <c r="D328" s="8"/>
    </row>
    <row r="329" spans="1:4" ht="36.75" customHeight="1" x14ac:dyDescent="0.25">
      <c r="A329" s="241" t="s">
        <v>2479</v>
      </c>
      <c r="B329" s="8" t="s">
        <v>2464</v>
      </c>
      <c r="C329" s="237">
        <v>0</v>
      </c>
      <c r="D329" s="8"/>
    </row>
    <row r="330" spans="1:4" ht="36.75" customHeight="1" x14ac:dyDescent="0.25">
      <c r="A330" s="241" t="s">
        <v>2480</v>
      </c>
      <c r="B330" s="8" t="s">
        <v>2464</v>
      </c>
      <c r="C330" s="237">
        <v>0</v>
      </c>
      <c r="D330" s="8"/>
    </row>
    <row r="331" spans="1:4" ht="36.75" customHeight="1" x14ac:dyDescent="0.25">
      <c r="A331" s="241" t="s">
        <v>2481</v>
      </c>
      <c r="B331" s="8" t="s">
        <v>2464</v>
      </c>
      <c r="C331" s="237">
        <v>0</v>
      </c>
      <c r="D331" s="8"/>
    </row>
    <row r="332" spans="1:4" ht="36.75" customHeight="1" x14ac:dyDescent="0.25">
      <c r="A332" s="241" t="s">
        <v>2482</v>
      </c>
      <c r="B332" s="8" t="s">
        <v>2466</v>
      </c>
      <c r="C332" s="237">
        <v>0</v>
      </c>
      <c r="D332" s="8"/>
    </row>
    <row r="333" spans="1:4" ht="36.75" customHeight="1" x14ac:dyDescent="0.25">
      <c r="A333" s="241" t="s">
        <v>2483</v>
      </c>
      <c r="B333" s="8" t="s">
        <v>2464</v>
      </c>
      <c r="C333" s="237">
        <v>0</v>
      </c>
      <c r="D333" s="8"/>
    </row>
    <row r="334" spans="1:4" ht="36.75" customHeight="1" x14ac:dyDescent="0.25">
      <c r="A334" s="241" t="s">
        <v>2484</v>
      </c>
      <c r="B334" s="8" t="s">
        <v>2455</v>
      </c>
      <c r="C334" s="237">
        <v>0</v>
      </c>
      <c r="D334" s="8"/>
    </row>
    <row r="335" spans="1:4" ht="36.75" customHeight="1" x14ac:dyDescent="0.25">
      <c r="A335" s="241" t="s">
        <v>2485</v>
      </c>
      <c r="B335" s="8" t="s">
        <v>2455</v>
      </c>
      <c r="C335" s="237">
        <v>0</v>
      </c>
      <c r="D335" s="8"/>
    </row>
    <row r="336" spans="1:4" ht="36.75" customHeight="1" x14ac:dyDescent="0.25">
      <c r="A336" s="241" t="s">
        <v>2486</v>
      </c>
      <c r="B336" s="8" t="s">
        <v>2459</v>
      </c>
      <c r="C336" s="237">
        <v>0</v>
      </c>
      <c r="D336" s="8"/>
    </row>
    <row r="337" spans="1:4" ht="36.75" customHeight="1" x14ac:dyDescent="0.25">
      <c r="A337" s="241" t="s">
        <v>2487</v>
      </c>
      <c r="B337" s="8" t="s">
        <v>2459</v>
      </c>
      <c r="C337" s="237">
        <v>0</v>
      </c>
      <c r="D337" s="8"/>
    </row>
    <row r="338" spans="1:4" ht="36.75" customHeight="1" x14ac:dyDescent="0.25">
      <c r="A338" s="241" t="s">
        <v>2488</v>
      </c>
      <c r="B338" s="8" t="s">
        <v>2459</v>
      </c>
      <c r="C338" s="237">
        <v>0</v>
      </c>
      <c r="D338" s="8"/>
    </row>
    <row r="339" spans="1:4" ht="36.75" customHeight="1" x14ac:dyDescent="0.25">
      <c r="A339" s="241" t="s">
        <v>2489</v>
      </c>
      <c r="B339" s="8" t="s">
        <v>2459</v>
      </c>
      <c r="C339" s="237">
        <v>0</v>
      </c>
      <c r="D339" s="8"/>
    </row>
    <row r="340" spans="1:4" ht="36.75" customHeight="1" x14ac:dyDescent="0.25">
      <c r="A340" s="241" t="s">
        <v>2490</v>
      </c>
      <c r="B340" s="8" t="s">
        <v>2459</v>
      </c>
      <c r="C340" s="237">
        <v>0</v>
      </c>
      <c r="D340" s="8"/>
    </row>
    <row r="341" spans="1:4" ht="36.75" customHeight="1" x14ac:dyDescent="0.25">
      <c r="A341" s="241" t="s">
        <v>2491</v>
      </c>
      <c r="B341" s="8" t="s">
        <v>2459</v>
      </c>
      <c r="C341" s="237">
        <v>0</v>
      </c>
      <c r="D341" s="8"/>
    </row>
    <row r="342" spans="1:4" ht="36.75" customHeight="1" x14ac:dyDescent="0.25">
      <c r="A342" s="241" t="s">
        <v>2492</v>
      </c>
      <c r="B342" s="8" t="s">
        <v>2465</v>
      </c>
      <c r="C342" s="237">
        <v>0</v>
      </c>
      <c r="D342" s="8"/>
    </row>
    <row r="343" spans="1:4" ht="36.75" customHeight="1" x14ac:dyDescent="0.25">
      <c r="A343" s="241" t="s">
        <v>2493</v>
      </c>
      <c r="B343" s="8" t="s">
        <v>2458</v>
      </c>
      <c r="C343" s="237">
        <v>0</v>
      </c>
      <c r="D343" s="8"/>
    </row>
    <row r="344" spans="1:4" ht="36.75" customHeight="1" x14ac:dyDescent="0.25">
      <c r="A344" s="241" t="s">
        <v>2494</v>
      </c>
      <c r="B344" s="8" t="s">
        <v>2459</v>
      </c>
      <c r="C344" s="237">
        <v>0</v>
      </c>
      <c r="D344" s="8"/>
    </row>
    <row r="345" spans="1:4" ht="36.75" customHeight="1" x14ac:dyDescent="0.25">
      <c r="A345" s="241" t="s">
        <v>2495</v>
      </c>
      <c r="B345" s="8" t="s">
        <v>2460</v>
      </c>
      <c r="C345" s="237">
        <v>0</v>
      </c>
      <c r="D345" s="8"/>
    </row>
    <row r="346" spans="1:4" ht="36.75" customHeight="1" x14ac:dyDescent="0.25">
      <c r="A346" s="241" t="s">
        <v>2496</v>
      </c>
      <c r="B346" s="8" t="s">
        <v>2454</v>
      </c>
      <c r="C346" s="237">
        <v>0</v>
      </c>
      <c r="D346" s="8"/>
    </row>
    <row r="347" spans="1:4" ht="36.75" customHeight="1" x14ac:dyDescent="0.25">
      <c r="A347" s="241" t="s">
        <v>2497</v>
      </c>
      <c r="B347" s="8" t="s">
        <v>2454</v>
      </c>
      <c r="C347" s="237">
        <v>0</v>
      </c>
      <c r="D347" s="8"/>
    </row>
    <row r="348" spans="1:4" ht="36.75" customHeight="1" x14ac:dyDescent="0.25">
      <c r="A348" s="241" t="s">
        <v>2498</v>
      </c>
      <c r="B348" s="8" t="s">
        <v>2460</v>
      </c>
      <c r="C348" s="237">
        <v>0</v>
      </c>
      <c r="D348" s="8"/>
    </row>
    <row r="349" spans="1:4" ht="36.75" customHeight="1" x14ac:dyDescent="0.25">
      <c r="A349" s="241" t="s">
        <v>2499</v>
      </c>
      <c r="B349" s="8" t="s">
        <v>2461</v>
      </c>
      <c r="C349" s="237">
        <v>0</v>
      </c>
      <c r="D349" s="8"/>
    </row>
    <row r="350" spans="1:4" ht="36.75" customHeight="1" x14ac:dyDescent="0.25">
      <c r="A350" s="241" t="s">
        <v>2500</v>
      </c>
      <c r="B350" s="8" t="s">
        <v>2461</v>
      </c>
      <c r="C350" s="237">
        <v>0</v>
      </c>
      <c r="D350" s="8"/>
    </row>
    <row r="351" spans="1:4" ht="36.75" customHeight="1" x14ac:dyDescent="0.25">
      <c r="A351" s="241" t="s">
        <v>2501</v>
      </c>
      <c r="B351" s="8" t="s">
        <v>2462</v>
      </c>
      <c r="C351" s="237">
        <v>0</v>
      </c>
      <c r="D351" s="8"/>
    </row>
    <row r="352" spans="1:4" ht="36.75" customHeight="1" x14ac:dyDescent="0.25">
      <c r="A352" s="241" t="s">
        <v>2502</v>
      </c>
      <c r="B352" s="8" t="s">
        <v>2458</v>
      </c>
      <c r="C352" s="237">
        <v>0</v>
      </c>
      <c r="D352" s="8"/>
    </row>
    <row r="353" spans="1:4" ht="36.75" customHeight="1" x14ac:dyDescent="0.25">
      <c r="A353" s="241" t="s">
        <v>2503</v>
      </c>
      <c r="B353" s="8" t="s">
        <v>2456</v>
      </c>
      <c r="C353" s="237">
        <v>0</v>
      </c>
      <c r="D353" s="8"/>
    </row>
    <row r="354" spans="1:4" ht="36.75" customHeight="1" x14ac:dyDescent="0.25">
      <c r="A354" s="241" t="s">
        <v>2504</v>
      </c>
      <c r="B354" s="8" t="s">
        <v>2451</v>
      </c>
      <c r="C354" s="237">
        <v>0</v>
      </c>
      <c r="D354" s="8"/>
    </row>
    <row r="355" spans="1:4" ht="36.75" customHeight="1" x14ac:dyDescent="0.25">
      <c r="A355" s="241" t="s">
        <v>2505</v>
      </c>
      <c r="B355" s="8" t="s">
        <v>2470</v>
      </c>
      <c r="C355" s="237">
        <v>0</v>
      </c>
      <c r="D355" s="8"/>
    </row>
    <row r="356" spans="1:4" ht="36.75" customHeight="1" x14ac:dyDescent="0.25">
      <c r="A356" s="241" t="s">
        <v>2506</v>
      </c>
      <c r="B356" s="8" t="s">
        <v>2459</v>
      </c>
      <c r="C356" s="237">
        <v>0</v>
      </c>
      <c r="D356" s="8"/>
    </row>
    <row r="357" spans="1:4" ht="36.75" customHeight="1" x14ac:dyDescent="0.25">
      <c r="A357" s="241" t="s">
        <v>2507</v>
      </c>
      <c r="B357" s="8" t="s">
        <v>2463</v>
      </c>
      <c r="C357" s="237">
        <v>0</v>
      </c>
      <c r="D357" s="8"/>
    </row>
    <row r="358" spans="1:4" ht="36.75" customHeight="1" x14ac:dyDescent="0.25">
      <c r="A358" s="241" t="s">
        <v>2508</v>
      </c>
      <c r="B358" s="8" t="s">
        <v>2456</v>
      </c>
      <c r="C358" s="237">
        <v>0</v>
      </c>
      <c r="D358" s="8"/>
    </row>
    <row r="359" spans="1:4" ht="36.75" customHeight="1" x14ac:dyDescent="0.25">
      <c r="A359" s="241" t="s">
        <v>2509</v>
      </c>
      <c r="B359" s="8" t="s">
        <v>2472</v>
      </c>
      <c r="C359" s="237">
        <v>0</v>
      </c>
      <c r="D359" s="8"/>
    </row>
    <row r="360" spans="1:4" ht="36.75" customHeight="1" x14ac:dyDescent="0.25">
      <c r="A360" s="241" t="s">
        <v>2510</v>
      </c>
      <c r="B360" s="8" t="s">
        <v>2457</v>
      </c>
      <c r="C360" s="237">
        <v>0</v>
      </c>
      <c r="D360" s="8"/>
    </row>
    <row r="361" spans="1:4" ht="36.75" customHeight="1" x14ac:dyDescent="0.25">
      <c r="A361" s="241" t="s">
        <v>2511</v>
      </c>
      <c r="B361" s="8" t="s">
        <v>2461</v>
      </c>
      <c r="C361" s="237">
        <v>0</v>
      </c>
      <c r="D361" s="8"/>
    </row>
    <row r="362" spans="1:4" ht="36.75" customHeight="1" x14ac:dyDescent="0.25">
      <c r="A362" s="241" t="s">
        <v>2512</v>
      </c>
      <c r="B362" s="8" t="s">
        <v>2454</v>
      </c>
      <c r="C362" s="237">
        <v>0</v>
      </c>
      <c r="D362" s="8"/>
    </row>
    <row r="363" spans="1:4" ht="36.75" customHeight="1" x14ac:dyDescent="0.25">
      <c r="A363" s="241" t="s">
        <v>2513</v>
      </c>
      <c r="B363" s="8" t="s">
        <v>2457</v>
      </c>
      <c r="C363" s="237">
        <v>0</v>
      </c>
      <c r="D363" s="8"/>
    </row>
    <row r="364" spans="1:4" ht="36.75" customHeight="1" x14ac:dyDescent="0.25">
      <c r="A364" s="241" t="s">
        <v>2514</v>
      </c>
      <c r="B364" s="8" t="s">
        <v>2460</v>
      </c>
      <c r="C364" s="237">
        <v>0</v>
      </c>
      <c r="D364" s="8"/>
    </row>
    <row r="365" spans="1:4" ht="36.75" customHeight="1" x14ac:dyDescent="0.25">
      <c r="A365" s="241" t="s">
        <v>2515</v>
      </c>
      <c r="B365" s="8" t="s">
        <v>2464</v>
      </c>
      <c r="C365" s="237">
        <v>0</v>
      </c>
      <c r="D365" s="8"/>
    </row>
    <row r="366" spans="1:4" ht="36.75" customHeight="1" x14ac:dyDescent="0.25">
      <c r="A366" s="241" t="s">
        <v>2516</v>
      </c>
      <c r="B366" s="8" t="s">
        <v>2451</v>
      </c>
      <c r="C366" s="237">
        <v>0</v>
      </c>
      <c r="D366" s="8"/>
    </row>
    <row r="367" spans="1:4" ht="36.75" customHeight="1" x14ac:dyDescent="0.25">
      <c r="A367" s="241" t="s">
        <v>2517</v>
      </c>
      <c r="B367" s="8" t="s">
        <v>2458</v>
      </c>
      <c r="C367" s="237">
        <v>0</v>
      </c>
      <c r="D367" s="8"/>
    </row>
    <row r="368" spans="1:4" ht="36.75" customHeight="1" x14ac:dyDescent="0.25">
      <c r="A368" s="241" t="s">
        <v>2518</v>
      </c>
      <c r="B368" s="8" t="s">
        <v>2459</v>
      </c>
      <c r="C368" s="237">
        <v>0</v>
      </c>
      <c r="D368" s="8"/>
    </row>
    <row r="369" spans="1:4" ht="36.75" customHeight="1" x14ac:dyDescent="0.25">
      <c r="A369" s="241" t="s">
        <v>2519</v>
      </c>
      <c r="B369" s="8" t="s">
        <v>2462</v>
      </c>
      <c r="C369" s="237">
        <v>0</v>
      </c>
      <c r="D369" s="8"/>
    </row>
    <row r="370" spans="1:4" ht="36.75" customHeight="1" x14ac:dyDescent="0.25">
      <c r="A370" s="241" t="s">
        <v>2520</v>
      </c>
      <c r="B370" s="8" t="s">
        <v>2454</v>
      </c>
      <c r="C370" s="237">
        <v>0</v>
      </c>
      <c r="D370" s="8"/>
    </row>
    <row r="371" spans="1:4" ht="36.75" customHeight="1" x14ac:dyDescent="0.25">
      <c r="A371" s="241" t="s">
        <v>2521</v>
      </c>
      <c r="B371" s="8" t="s">
        <v>2460</v>
      </c>
      <c r="C371" s="237">
        <v>0</v>
      </c>
      <c r="D371" s="8"/>
    </row>
    <row r="372" spans="1:4" ht="36.75" customHeight="1" x14ac:dyDescent="0.25">
      <c r="A372" s="241" t="s">
        <v>2522</v>
      </c>
      <c r="B372" s="8" t="s">
        <v>2460</v>
      </c>
      <c r="C372" s="237">
        <v>0</v>
      </c>
      <c r="D372" s="8"/>
    </row>
    <row r="373" spans="1:4" ht="36.75" customHeight="1" x14ac:dyDescent="0.25">
      <c r="A373" s="241" t="s">
        <v>2523</v>
      </c>
      <c r="B373" s="8" t="s">
        <v>2463</v>
      </c>
      <c r="C373" s="237">
        <v>0</v>
      </c>
      <c r="D373" s="8"/>
    </row>
    <row r="374" spans="1:4" ht="36.75" customHeight="1" x14ac:dyDescent="0.25">
      <c r="A374" s="241" t="s">
        <v>2524</v>
      </c>
      <c r="B374" s="8" t="s">
        <v>2452</v>
      </c>
      <c r="C374" s="237">
        <v>0</v>
      </c>
      <c r="D374" s="8"/>
    </row>
    <row r="375" spans="1:4" ht="36.75" customHeight="1" x14ac:dyDescent="0.25">
      <c r="A375" s="241" t="s">
        <v>2525</v>
      </c>
      <c r="B375" s="8" t="s">
        <v>2461</v>
      </c>
      <c r="C375" s="237">
        <v>0</v>
      </c>
      <c r="D375" s="8"/>
    </row>
    <row r="376" spans="1:4" ht="36.75" customHeight="1" x14ac:dyDescent="0.25">
      <c r="A376" s="241" t="s">
        <v>2526</v>
      </c>
      <c r="B376" s="8" t="s">
        <v>2457</v>
      </c>
      <c r="C376" s="237">
        <v>0</v>
      </c>
      <c r="D376" s="8"/>
    </row>
    <row r="377" spans="1:4" ht="36.75" customHeight="1" x14ac:dyDescent="0.25">
      <c r="A377" s="241" t="s">
        <v>2527</v>
      </c>
      <c r="B377" s="8" t="s">
        <v>2456</v>
      </c>
      <c r="C377" s="237">
        <v>0</v>
      </c>
      <c r="D377" s="8"/>
    </row>
    <row r="378" spans="1:4" ht="36.75" customHeight="1" x14ac:dyDescent="0.25">
      <c r="A378" s="241" t="s">
        <v>2528</v>
      </c>
      <c r="B378" s="8" t="s">
        <v>2462</v>
      </c>
      <c r="C378" s="237">
        <v>0</v>
      </c>
      <c r="D378" s="8"/>
    </row>
    <row r="379" spans="1:4" ht="36.75" customHeight="1" x14ac:dyDescent="0.25">
      <c r="A379" s="241" t="s">
        <v>2529</v>
      </c>
      <c r="B379" s="8" t="s">
        <v>2454</v>
      </c>
      <c r="C379" s="237">
        <v>0</v>
      </c>
      <c r="D379" s="8"/>
    </row>
    <row r="380" spans="1:4" ht="36.75" customHeight="1" x14ac:dyDescent="0.25">
      <c r="A380" s="241" t="s">
        <v>2530</v>
      </c>
      <c r="B380" s="8" t="s">
        <v>2461</v>
      </c>
      <c r="C380" s="237">
        <v>0</v>
      </c>
      <c r="D380" s="8"/>
    </row>
    <row r="381" spans="1:4" ht="36.75" customHeight="1" x14ac:dyDescent="0.25">
      <c r="A381" s="241" t="s">
        <v>2531</v>
      </c>
      <c r="B381" s="8" t="s">
        <v>2452</v>
      </c>
      <c r="C381" s="237">
        <v>0</v>
      </c>
      <c r="D381" s="8"/>
    </row>
    <row r="382" spans="1:4" ht="36.75" customHeight="1" x14ac:dyDescent="0.25">
      <c r="A382" s="241" t="s">
        <v>2532</v>
      </c>
      <c r="B382" s="8" t="s">
        <v>2463</v>
      </c>
      <c r="C382" s="237">
        <v>0</v>
      </c>
      <c r="D382" s="8"/>
    </row>
    <row r="383" spans="1:4" ht="36.75" customHeight="1" x14ac:dyDescent="0.25">
      <c r="A383" s="241" t="s">
        <v>2533</v>
      </c>
      <c r="B383" s="8" t="s">
        <v>2469</v>
      </c>
      <c r="C383" s="237">
        <v>0</v>
      </c>
      <c r="D383" s="8"/>
    </row>
    <row r="384" spans="1:4" ht="36.75" customHeight="1" x14ac:dyDescent="0.25">
      <c r="A384" s="241" t="s">
        <v>2534</v>
      </c>
      <c r="B384" s="8" t="s">
        <v>2454</v>
      </c>
      <c r="C384" s="237">
        <v>0</v>
      </c>
      <c r="D384" s="8"/>
    </row>
    <row r="385" spans="1:4" ht="36.75" customHeight="1" x14ac:dyDescent="0.25">
      <c r="A385" s="241" t="s">
        <v>2535</v>
      </c>
      <c r="B385" s="8" t="s">
        <v>2457</v>
      </c>
      <c r="C385" s="237">
        <v>0</v>
      </c>
      <c r="D385" s="8"/>
    </row>
    <row r="386" spans="1:4" ht="36.75" customHeight="1" x14ac:dyDescent="0.25">
      <c r="A386" s="241" t="s">
        <v>2536</v>
      </c>
      <c r="B386" s="8" t="s">
        <v>2458</v>
      </c>
      <c r="C386" s="237">
        <v>0</v>
      </c>
      <c r="D386" s="8"/>
    </row>
    <row r="387" spans="1:4" ht="36.75" customHeight="1" x14ac:dyDescent="0.25">
      <c r="A387" s="241" t="s">
        <v>2537</v>
      </c>
      <c r="B387" s="8" t="s">
        <v>2452</v>
      </c>
      <c r="C387" s="237">
        <v>0</v>
      </c>
      <c r="D387" s="8"/>
    </row>
    <row r="388" spans="1:4" ht="36.75" customHeight="1" x14ac:dyDescent="0.25">
      <c r="A388" s="241" t="s">
        <v>2538</v>
      </c>
      <c r="B388" s="8" t="s">
        <v>2461</v>
      </c>
      <c r="C388" s="237">
        <v>0</v>
      </c>
      <c r="D388" s="8"/>
    </row>
    <row r="389" spans="1:4" ht="36.75" customHeight="1" x14ac:dyDescent="0.25">
      <c r="A389" s="241" t="s">
        <v>2539</v>
      </c>
      <c r="B389" s="8" t="s">
        <v>2454</v>
      </c>
      <c r="C389" s="237">
        <v>0</v>
      </c>
      <c r="D389" s="8"/>
    </row>
    <row r="390" spans="1:4" ht="36.75" customHeight="1" x14ac:dyDescent="0.25">
      <c r="A390" s="241" t="s">
        <v>2540</v>
      </c>
      <c r="B390" s="8" t="s">
        <v>2454</v>
      </c>
      <c r="C390" s="237">
        <v>0</v>
      </c>
      <c r="D390" s="8"/>
    </row>
    <row r="391" spans="1:4" ht="36.75" customHeight="1" x14ac:dyDescent="0.25">
      <c r="A391" s="241" t="s">
        <v>2541</v>
      </c>
      <c r="B391" s="8" t="s">
        <v>2464</v>
      </c>
      <c r="C391" s="237">
        <v>0</v>
      </c>
      <c r="D391" s="8"/>
    </row>
    <row r="392" spans="1:4" ht="36.75" customHeight="1" x14ac:dyDescent="0.25">
      <c r="A392" s="241" t="s">
        <v>2542</v>
      </c>
      <c r="B392" s="8" t="s">
        <v>2463</v>
      </c>
      <c r="C392" s="237">
        <v>0</v>
      </c>
      <c r="D392" s="8"/>
    </row>
    <row r="393" spans="1:4" ht="36.75" customHeight="1" x14ac:dyDescent="0.25">
      <c r="A393" s="241" t="s">
        <v>2543</v>
      </c>
      <c r="B393" s="8" t="s">
        <v>2461</v>
      </c>
      <c r="C393" s="237">
        <v>0</v>
      </c>
      <c r="D393" s="8"/>
    </row>
    <row r="394" spans="1:4" ht="36.75" customHeight="1" x14ac:dyDescent="0.25">
      <c r="A394" s="241" t="s">
        <v>2544</v>
      </c>
      <c r="B394" s="8" t="s">
        <v>2454</v>
      </c>
      <c r="C394" s="237">
        <v>0</v>
      </c>
      <c r="D394" s="8"/>
    </row>
    <row r="395" spans="1:4" ht="36.75" customHeight="1" x14ac:dyDescent="0.25">
      <c r="A395" s="241" t="s">
        <v>2545</v>
      </c>
      <c r="B395" s="8" t="s">
        <v>2451</v>
      </c>
      <c r="C395" s="237">
        <v>0</v>
      </c>
      <c r="D395" s="8"/>
    </row>
    <row r="396" spans="1:4" ht="36.75" customHeight="1" x14ac:dyDescent="0.25">
      <c r="A396" s="241" t="s">
        <v>2546</v>
      </c>
      <c r="B396" s="8" t="s">
        <v>2454</v>
      </c>
      <c r="C396" s="237">
        <v>0</v>
      </c>
      <c r="D396" s="8"/>
    </row>
    <row r="397" spans="1:4" ht="36.75" customHeight="1" x14ac:dyDescent="0.25">
      <c r="A397" s="241" t="s">
        <v>2547</v>
      </c>
      <c r="B397" s="8" t="s">
        <v>2455</v>
      </c>
      <c r="C397" s="237">
        <v>0</v>
      </c>
      <c r="D397" s="8"/>
    </row>
    <row r="398" spans="1:4" ht="36.75" customHeight="1" x14ac:dyDescent="0.25">
      <c r="A398" s="241" t="s">
        <v>2548</v>
      </c>
      <c r="B398" s="8" t="s">
        <v>2454</v>
      </c>
      <c r="C398" s="237">
        <v>0</v>
      </c>
      <c r="D398" s="8"/>
    </row>
    <row r="399" spans="1:4" ht="36.75" customHeight="1" x14ac:dyDescent="0.25">
      <c r="A399" s="241" t="s">
        <v>2549</v>
      </c>
      <c r="B399" s="8" t="s">
        <v>2467</v>
      </c>
      <c r="C399" s="237">
        <v>0</v>
      </c>
      <c r="D399" s="8"/>
    </row>
    <row r="400" spans="1:4" ht="36.75" customHeight="1" x14ac:dyDescent="0.25">
      <c r="A400" s="241" t="s">
        <v>2550</v>
      </c>
      <c r="B400" s="8" t="s">
        <v>2458</v>
      </c>
      <c r="C400" s="237">
        <v>0</v>
      </c>
      <c r="D400" s="8"/>
    </row>
    <row r="401" spans="1:4" ht="36.75" customHeight="1" x14ac:dyDescent="0.25">
      <c r="A401" s="241" t="s">
        <v>2551</v>
      </c>
      <c r="B401" s="8"/>
      <c r="C401" s="237">
        <v>0</v>
      </c>
      <c r="D401" s="8"/>
    </row>
    <row r="402" spans="1:4" ht="36.75" customHeight="1" x14ac:dyDescent="0.25">
      <c r="A402" s="241" t="s">
        <v>2552</v>
      </c>
      <c r="B402" s="8"/>
      <c r="C402" s="237">
        <v>0</v>
      </c>
      <c r="D402" s="8"/>
    </row>
    <row r="403" spans="1:4" ht="36.75" customHeight="1" x14ac:dyDescent="0.25">
      <c r="A403" s="241" t="s">
        <v>2553</v>
      </c>
      <c r="B403" s="8"/>
      <c r="C403" s="237">
        <v>0</v>
      </c>
      <c r="D403" s="8"/>
    </row>
    <row r="404" spans="1:4" ht="36.75" customHeight="1" x14ac:dyDescent="0.25">
      <c r="A404" s="241" t="s">
        <v>2554</v>
      </c>
      <c r="B404" s="8"/>
      <c r="C404" s="237">
        <v>0</v>
      </c>
      <c r="D404" s="8"/>
    </row>
    <row r="405" spans="1:4" ht="36.75" customHeight="1" x14ac:dyDescent="0.25">
      <c r="A405" s="241" t="s">
        <v>2555</v>
      </c>
      <c r="B405" s="8"/>
      <c r="C405" s="237">
        <v>0</v>
      </c>
      <c r="D405" s="8"/>
    </row>
    <row r="406" spans="1:4" ht="36.75" customHeight="1" x14ac:dyDescent="0.25">
      <c r="A406" s="241" t="s">
        <v>2556</v>
      </c>
      <c r="B406" s="8" t="s">
        <v>2551</v>
      </c>
      <c r="C406" s="237">
        <v>0</v>
      </c>
      <c r="D406" s="8"/>
    </row>
    <row r="407" spans="1:4" ht="36.75" customHeight="1" x14ac:dyDescent="0.25">
      <c r="A407" s="241" t="s">
        <v>2557</v>
      </c>
      <c r="B407" s="8" t="s">
        <v>2551</v>
      </c>
      <c r="C407" s="237">
        <v>0</v>
      </c>
      <c r="D407" s="8"/>
    </row>
    <row r="408" spans="1:4" ht="36.75" customHeight="1" x14ac:dyDescent="0.25">
      <c r="A408" s="241" t="s">
        <v>2558</v>
      </c>
      <c r="B408" s="8" t="s">
        <v>2551</v>
      </c>
      <c r="C408" s="237">
        <v>0</v>
      </c>
      <c r="D408" s="8"/>
    </row>
    <row r="409" spans="1:4" ht="36.75" customHeight="1" x14ac:dyDescent="0.25">
      <c r="A409" s="241" t="s">
        <v>2559</v>
      </c>
      <c r="B409" s="8" t="s">
        <v>2551</v>
      </c>
      <c r="C409" s="237">
        <v>0</v>
      </c>
      <c r="D409" s="8"/>
    </row>
    <row r="410" spans="1:4" ht="36.75" customHeight="1" x14ac:dyDescent="0.25">
      <c r="A410" s="241" t="s">
        <v>2560</v>
      </c>
      <c r="B410" s="8" t="s">
        <v>2551</v>
      </c>
      <c r="C410" s="237">
        <v>0</v>
      </c>
      <c r="D410" s="8"/>
    </row>
    <row r="411" spans="1:4" ht="36.75" customHeight="1" x14ac:dyDescent="0.25">
      <c r="A411" s="241" t="s">
        <v>2561</v>
      </c>
      <c r="B411" s="8" t="s">
        <v>2551</v>
      </c>
      <c r="C411" s="237">
        <v>0</v>
      </c>
      <c r="D411" s="8"/>
    </row>
    <row r="412" spans="1:4" ht="36.75" customHeight="1" x14ac:dyDescent="0.25">
      <c r="A412" s="241" t="s">
        <v>2562</v>
      </c>
      <c r="B412" s="8" t="s">
        <v>2551</v>
      </c>
      <c r="C412" s="237">
        <v>0</v>
      </c>
      <c r="D412" s="8"/>
    </row>
    <row r="413" spans="1:4" ht="36.75" customHeight="1" x14ac:dyDescent="0.25">
      <c r="A413" s="241" t="s">
        <v>2563</v>
      </c>
      <c r="B413" s="8" t="s">
        <v>2551</v>
      </c>
      <c r="C413" s="237">
        <v>0</v>
      </c>
      <c r="D413" s="8"/>
    </row>
    <row r="414" spans="1:4" ht="36.75" customHeight="1" x14ac:dyDescent="0.25">
      <c r="A414" s="241" t="s">
        <v>2564</v>
      </c>
      <c r="B414" s="8" t="s">
        <v>2551</v>
      </c>
      <c r="C414" s="237">
        <v>0</v>
      </c>
      <c r="D414" s="8"/>
    </row>
    <row r="415" spans="1:4" ht="36.75" customHeight="1" x14ac:dyDescent="0.25">
      <c r="A415" s="241" t="s">
        <v>2565</v>
      </c>
      <c r="B415" s="8" t="s">
        <v>2551</v>
      </c>
      <c r="C415" s="237">
        <v>0</v>
      </c>
      <c r="D415" s="8"/>
    </row>
    <row r="416" spans="1:4" ht="36.75" customHeight="1" x14ac:dyDescent="0.25">
      <c r="A416" s="241" t="s">
        <v>2566</v>
      </c>
      <c r="B416" s="8" t="s">
        <v>2554</v>
      </c>
      <c r="C416" s="237">
        <v>0</v>
      </c>
      <c r="D416" s="8"/>
    </row>
    <row r="417" spans="1:4" ht="36.75" customHeight="1" x14ac:dyDescent="0.25">
      <c r="A417" s="241" t="s">
        <v>2567</v>
      </c>
      <c r="B417" s="8" t="s">
        <v>2551</v>
      </c>
      <c r="C417" s="237">
        <v>0</v>
      </c>
      <c r="D417" s="8"/>
    </row>
    <row r="418" spans="1:4" ht="36.75" customHeight="1" x14ac:dyDescent="0.25">
      <c r="A418" s="241" t="s">
        <v>2568</v>
      </c>
      <c r="B418" s="8" t="s">
        <v>2551</v>
      </c>
      <c r="C418" s="237">
        <v>0</v>
      </c>
      <c r="D418" s="8"/>
    </row>
    <row r="419" spans="1:4" ht="36.75" customHeight="1" x14ac:dyDescent="0.25">
      <c r="A419" s="241" t="s">
        <v>2569</v>
      </c>
      <c r="B419" s="8" t="s">
        <v>2551</v>
      </c>
      <c r="C419" s="237">
        <v>0</v>
      </c>
      <c r="D419" s="8"/>
    </row>
    <row r="420" spans="1:4" ht="36.75" customHeight="1" x14ac:dyDescent="0.25">
      <c r="A420" s="241" t="s">
        <v>2570</v>
      </c>
      <c r="B420" s="8" t="s">
        <v>2551</v>
      </c>
      <c r="C420" s="237">
        <v>0</v>
      </c>
      <c r="D420" s="8"/>
    </row>
    <row r="421" spans="1:4" ht="36.75" customHeight="1" x14ac:dyDescent="0.25">
      <c r="A421" s="241" t="s">
        <v>2571</v>
      </c>
      <c r="B421" s="8" t="s">
        <v>2551</v>
      </c>
      <c r="C421" s="237">
        <v>0</v>
      </c>
      <c r="D421" s="8"/>
    </row>
    <row r="422" spans="1:4" ht="36.75" customHeight="1" x14ac:dyDescent="0.25">
      <c r="A422" s="241" t="s">
        <v>2572</v>
      </c>
      <c r="B422" s="8" t="s">
        <v>2551</v>
      </c>
      <c r="C422" s="237">
        <v>0</v>
      </c>
      <c r="D422" s="8"/>
    </row>
    <row r="423" spans="1:4" ht="36.75" customHeight="1" x14ac:dyDescent="0.25">
      <c r="A423" s="241" t="s">
        <v>2573</v>
      </c>
      <c r="B423" s="8" t="s">
        <v>2551</v>
      </c>
      <c r="C423" s="237">
        <v>0</v>
      </c>
      <c r="D423" s="8"/>
    </row>
    <row r="424" spans="1:4" ht="36.75" customHeight="1" x14ac:dyDescent="0.25">
      <c r="A424" s="241" t="s">
        <v>2574</v>
      </c>
      <c r="B424" s="8" t="s">
        <v>2551</v>
      </c>
      <c r="C424" s="237">
        <v>0</v>
      </c>
      <c r="D424" s="8"/>
    </row>
    <row r="425" spans="1:4" ht="36.75" customHeight="1" x14ac:dyDescent="0.25">
      <c r="A425" s="241" t="s">
        <v>2575</v>
      </c>
      <c r="B425" s="8" t="s">
        <v>2551</v>
      </c>
      <c r="C425" s="237">
        <v>0</v>
      </c>
      <c r="D425" s="8"/>
    </row>
    <row r="426" spans="1:4" ht="36.75" customHeight="1" x14ac:dyDescent="0.25">
      <c r="A426" s="241" t="s">
        <v>2576</v>
      </c>
      <c r="B426" s="8" t="s">
        <v>2551</v>
      </c>
      <c r="C426" s="237">
        <v>0</v>
      </c>
      <c r="D426" s="8"/>
    </row>
    <row r="427" spans="1:4" ht="36.75" customHeight="1" x14ac:dyDescent="0.25">
      <c r="A427" s="241" t="s">
        <v>2577</v>
      </c>
      <c r="B427" s="8" t="s">
        <v>2563</v>
      </c>
      <c r="C427" s="237">
        <v>0</v>
      </c>
      <c r="D427" s="8"/>
    </row>
    <row r="428" spans="1:4" ht="36.75" customHeight="1" x14ac:dyDescent="0.25">
      <c r="A428" s="241" t="s">
        <v>2578</v>
      </c>
      <c r="B428" s="8" t="s">
        <v>2558</v>
      </c>
      <c r="C428" s="237">
        <v>0</v>
      </c>
      <c r="D428" s="8"/>
    </row>
    <row r="429" spans="1:4" ht="36.75" customHeight="1" x14ac:dyDescent="0.25">
      <c r="A429" s="241" t="s">
        <v>2579</v>
      </c>
      <c r="B429" s="8" t="s">
        <v>2559</v>
      </c>
      <c r="C429" s="237">
        <v>0</v>
      </c>
      <c r="D429" s="8"/>
    </row>
    <row r="430" spans="1:4" ht="36.75" customHeight="1" x14ac:dyDescent="0.25">
      <c r="A430" s="241" t="s">
        <v>2580</v>
      </c>
      <c r="B430" s="8" t="s">
        <v>2558</v>
      </c>
      <c r="C430" s="237">
        <v>0</v>
      </c>
      <c r="D430" s="8"/>
    </row>
    <row r="431" spans="1:4" ht="36.75" customHeight="1" x14ac:dyDescent="0.25">
      <c r="A431" s="241" t="s">
        <v>2581</v>
      </c>
      <c r="B431" s="8" t="s">
        <v>2557</v>
      </c>
      <c r="C431" s="237">
        <v>0</v>
      </c>
      <c r="D431" s="8"/>
    </row>
    <row r="432" spans="1:4" ht="36.75" customHeight="1" x14ac:dyDescent="0.25">
      <c r="A432" s="241" t="s">
        <v>2582</v>
      </c>
      <c r="B432" s="8" t="s">
        <v>2568</v>
      </c>
      <c r="C432" s="237">
        <v>0</v>
      </c>
      <c r="D432" s="8"/>
    </row>
    <row r="433" spans="1:4" ht="36.75" customHeight="1" x14ac:dyDescent="0.25">
      <c r="A433" s="241" t="s">
        <v>2583</v>
      </c>
      <c r="B433" s="8" t="s">
        <v>2558</v>
      </c>
      <c r="C433" s="237">
        <v>0</v>
      </c>
      <c r="D433" s="8"/>
    </row>
    <row r="434" spans="1:4" ht="36.75" customHeight="1" x14ac:dyDescent="0.25">
      <c r="A434" s="241" t="s">
        <v>2584</v>
      </c>
      <c r="B434" s="8" t="s">
        <v>2551</v>
      </c>
      <c r="C434" s="237">
        <v>0</v>
      </c>
      <c r="D434" s="8"/>
    </row>
    <row r="435" spans="1:4" ht="36.75" customHeight="1" x14ac:dyDescent="0.25">
      <c r="A435" s="241" t="s">
        <v>2585</v>
      </c>
      <c r="B435" s="8" t="s">
        <v>2570</v>
      </c>
      <c r="C435" s="237">
        <v>0</v>
      </c>
      <c r="D435" s="8"/>
    </row>
    <row r="436" spans="1:4" ht="36.75" customHeight="1" x14ac:dyDescent="0.25">
      <c r="A436" s="241" t="s">
        <v>2586</v>
      </c>
      <c r="B436" s="8" t="s">
        <v>2561</v>
      </c>
      <c r="C436" s="237">
        <v>0</v>
      </c>
      <c r="D436" s="8"/>
    </row>
    <row r="437" spans="1:4" ht="36.75" customHeight="1" x14ac:dyDescent="0.25">
      <c r="A437" s="241" t="s">
        <v>2587</v>
      </c>
      <c r="B437" s="8" t="s">
        <v>2561</v>
      </c>
      <c r="C437" s="237">
        <v>0</v>
      </c>
      <c r="D437" s="8"/>
    </row>
    <row r="438" spans="1:4" ht="36.75" customHeight="1" x14ac:dyDescent="0.25">
      <c r="A438" s="241" t="s">
        <v>2588</v>
      </c>
      <c r="B438" s="8" t="s">
        <v>2572</v>
      </c>
      <c r="C438" s="237">
        <v>0</v>
      </c>
      <c r="D438" s="8"/>
    </row>
    <row r="439" spans="1:4" ht="36.75" customHeight="1" x14ac:dyDescent="0.25">
      <c r="A439" s="241" t="s">
        <v>2589</v>
      </c>
      <c r="B439" s="8" t="s">
        <v>2562</v>
      </c>
      <c r="C439" s="237">
        <v>0</v>
      </c>
      <c r="D439" s="8"/>
    </row>
    <row r="440" spans="1:4" ht="36.75" customHeight="1" x14ac:dyDescent="0.25">
      <c r="A440" s="241" t="s">
        <v>2590</v>
      </c>
      <c r="B440" s="8" t="s">
        <v>2556</v>
      </c>
      <c r="C440" s="237">
        <v>0</v>
      </c>
      <c r="D440" s="8"/>
    </row>
    <row r="441" spans="1:4" ht="36.75" customHeight="1" x14ac:dyDescent="0.25">
      <c r="A441" s="241" t="s">
        <v>2591</v>
      </c>
      <c r="B441" s="8" t="s">
        <v>2571</v>
      </c>
      <c r="C441" s="237">
        <v>0</v>
      </c>
      <c r="D441" s="8"/>
    </row>
    <row r="442" spans="1:4" ht="36.75" customHeight="1" x14ac:dyDescent="0.25">
      <c r="A442" s="241" t="s">
        <v>2592</v>
      </c>
      <c r="B442" s="8" t="s">
        <v>2556</v>
      </c>
      <c r="C442" s="237">
        <v>0</v>
      </c>
      <c r="D442" s="8"/>
    </row>
    <row r="443" spans="1:4" ht="36.75" customHeight="1" x14ac:dyDescent="0.25">
      <c r="A443" s="241" t="s">
        <v>2593</v>
      </c>
      <c r="B443" s="8" t="s">
        <v>2574</v>
      </c>
      <c r="C443" s="237">
        <v>0</v>
      </c>
      <c r="D443" s="8"/>
    </row>
    <row r="444" spans="1:4" ht="36.75" customHeight="1" x14ac:dyDescent="0.25">
      <c r="A444" s="241" t="s">
        <v>2594</v>
      </c>
      <c r="B444" s="8" t="s">
        <v>2557</v>
      </c>
      <c r="C444" s="237">
        <v>0</v>
      </c>
      <c r="D444" s="8"/>
    </row>
    <row r="445" spans="1:4" ht="36.75" customHeight="1" x14ac:dyDescent="0.25">
      <c r="A445" s="241" t="s">
        <v>2595</v>
      </c>
      <c r="B445" s="8" t="s">
        <v>2559</v>
      </c>
      <c r="C445" s="237">
        <v>0</v>
      </c>
      <c r="D445" s="8"/>
    </row>
    <row r="446" spans="1:4" ht="36.75" customHeight="1" x14ac:dyDescent="0.25">
      <c r="A446" s="241" t="s">
        <v>2596</v>
      </c>
      <c r="B446" s="8" t="s">
        <v>2558</v>
      </c>
      <c r="C446" s="237">
        <v>0</v>
      </c>
      <c r="D446" s="8"/>
    </row>
    <row r="447" spans="1:4" ht="36.75" customHeight="1" x14ac:dyDescent="0.25">
      <c r="A447" s="241" t="s">
        <v>2597</v>
      </c>
      <c r="B447" s="8" t="s">
        <v>2558</v>
      </c>
      <c r="C447" s="237">
        <v>0</v>
      </c>
      <c r="D447" s="8"/>
    </row>
    <row r="448" spans="1:4" ht="36.75" customHeight="1" x14ac:dyDescent="0.25">
      <c r="A448" s="241" t="s">
        <v>2598</v>
      </c>
      <c r="B448" s="8" t="s">
        <v>2558</v>
      </c>
      <c r="C448" s="237">
        <v>0</v>
      </c>
      <c r="D448" s="8"/>
    </row>
    <row r="449" spans="1:4" ht="36.75" customHeight="1" x14ac:dyDescent="0.25">
      <c r="A449" s="241" t="s">
        <v>2599</v>
      </c>
      <c r="B449" s="8"/>
      <c r="C449" s="237">
        <v>0</v>
      </c>
      <c r="D449" s="8"/>
    </row>
    <row r="450" spans="1:4" ht="36.75" customHeight="1" x14ac:dyDescent="0.25">
      <c r="A450" s="241" t="s">
        <v>2599</v>
      </c>
      <c r="B450" s="8"/>
      <c r="C450" s="237">
        <v>0</v>
      </c>
      <c r="D450" s="8"/>
    </row>
    <row r="451" spans="1:4" ht="36.75" customHeight="1" x14ac:dyDescent="0.25">
      <c r="A451" s="241" t="s">
        <v>2600</v>
      </c>
      <c r="B451" s="8" t="s">
        <v>2561</v>
      </c>
      <c r="C451" s="237">
        <v>0</v>
      </c>
      <c r="D451" s="8"/>
    </row>
    <row r="452" spans="1:4" ht="36.75" customHeight="1" x14ac:dyDescent="0.25">
      <c r="A452" s="241" t="s">
        <v>2601</v>
      </c>
      <c r="B452" s="8" t="s">
        <v>2560</v>
      </c>
      <c r="C452" s="237">
        <v>0</v>
      </c>
      <c r="D452" s="8"/>
    </row>
    <row r="453" spans="1:4" ht="36.75" customHeight="1" x14ac:dyDescent="0.25">
      <c r="A453" s="241" t="s">
        <v>2602</v>
      </c>
      <c r="B453" s="8" t="s">
        <v>2561</v>
      </c>
      <c r="C453" s="237">
        <v>0</v>
      </c>
      <c r="D453" s="8"/>
    </row>
    <row r="454" spans="1:4" ht="36.75" customHeight="1" x14ac:dyDescent="0.25">
      <c r="A454" s="241" t="s">
        <v>2603</v>
      </c>
      <c r="B454" s="8" t="s">
        <v>2564</v>
      </c>
      <c r="C454" s="237">
        <v>0</v>
      </c>
      <c r="D454" s="8"/>
    </row>
    <row r="455" spans="1:4" ht="36.75" customHeight="1" x14ac:dyDescent="0.25">
      <c r="A455" s="241" t="s">
        <v>2604</v>
      </c>
      <c r="B455" s="8" t="s">
        <v>2564</v>
      </c>
      <c r="C455" s="237">
        <v>0</v>
      </c>
      <c r="D455" s="8"/>
    </row>
    <row r="456" spans="1:4" ht="36.75" customHeight="1" x14ac:dyDescent="0.25">
      <c r="A456" s="241" t="s">
        <v>2605</v>
      </c>
      <c r="B456" s="8" t="s">
        <v>2576</v>
      </c>
      <c r="C456" s="237">
        <v>0</v>
      </c>
      <c r="D456" s="8"/>
    </row>
    <row r="457" spans="1:4" ht="36.75" customHeight="1" x14ac:dyDescent="0.25">
      <c r="A457" s="241" t="s">
        <v>2606</v>
      </c>
      <c r="B457" s="8" t="s">
        <v>2560</v>
      </c>
      <c r="C457" s="237">
        <v>0</v>
      </c>
      <c r="D457" s="8"/>
    </row>
    <row r="458" spans="1:4" ht="36.75" customHeight="1" x14ac:dyDescent="0.25">
      <c r="A458" s="241" t="s">
        <v>2607</v>
      </c>
      <c r="B458" s="8" t="s">
        <v>2559</v>
      </c>
      <c r="C458" s="237">
        <v>0</v>
      </c>
      <c r="D458" s="8"/>
    </row>
    <row r="459" spans="1:4" ht="36.75" customHeight="1" x14ac:dyDescent="0.25">
      <c r="A459" s="241" t="s">
        <v>2608</v>
      </c>
      <c r="B459" s="8" t="s">
        <v>2559</v>
      </c>
      <c r="C459" s="237">
        <v>0</v>
      </c>
      <c r="D459" s="8"/>
    </row>
    <row r="460" spans="1:4" ht="36.75" customHeight="1" x14ac:dyDescent="0.25">
      <c r="A460" s="241" t="s">
        <v>2609</v>
      </c>
      <c r="B460" s="8" t="s">
        <v>2565</v>
      </c>
      <c r="C460" s="237">
        <v>0</v>
      </c>
      <c r="D460" s="8"/>
    </row>
    <row r="461" spans="1:4" ht="36.75" customHeight="1" x14ac:dyDescent="0.25">
      <c r="A461" s="241" t="s">
        <v>2610</v>
      </c>
      <c r="B461" s="8" t="s">
        <v>2555</v>
      </c>
      <c r="C461" s="237">
        <v>0</v>
      </c>
      <c r="D461" s="8"/>
    </row>
    <row r="462" spans="1:4" ht="36.75" customHeight="1" x14ac:dyDescent="0.25">
      <c r="A462" s="241" t="s">
        <v>2611</v>
      </c>
      <c r="B462" s="8" t="s">
        <v>2563</v>
      </c>
      <c r="C462" s="237">
        <v>0</v>
      </c>
      <c r="D462" s="8"/>
    </row>
    <row r="463" spans="1:4" ht="36.75" customHeight="1" x14ac:dyDescent="0.25">
      <c r="A463" s="241" t="s">
        <v>2612</v>
      </c>
      <c r="B463" s="8" t="s">
        <v>2560</v>
      </c>
      <c r="C463" s="237">
        <v>0</v>
      </c>
      <c r="D463" s="8"/>
    </row>
    <row r="464" spans="1:4" ht="36.75" customHeight="1" x14ac:dyDescent="0.25">
      <c r="A464" s="241" t="s">
        <v>2613</v>
      </c>
      <c r="B464" s="8" t="s">
        <v>2562</v>
      </c>
      <c r="C464" s="237">
        <v>0</v>
      </c>
      <c r="D464" s="8"/>
    </row>
    <row r="465" spans="1:4" ht="36.75" customHeight="1" x14ac:dyDescent="0.25">
      <c r="A465" s="241" t="s">
        <v>2614</v>
      </c>
      <c r="B465" s="8" t="s">
        <v>2556</v>
      </c>
      <c r="C465" s="237">
        <v>0</v>
      </c>
      <c r="D465" s="8"/>
    </row>
    <row r="466" spans="1:4" ht="36.75" customHeight="1" x14ac:dyDescent="0.25">
      <c r="A466" s="241" t="s">
        <v>2615</v>
      </c>
      <c r="B466" s="8" t="s">
        <v>2562</v>
      </c>
      <c r="C466" s="237">
        <v>0</v>
      </c>
      <c r="D466" s="8"/>
    </row>
    <row r="467" spans="1:4" ht="36.75" customHeight="1" x14ac:dyDescent="0.25">
      <c r="A467" s="241" t="s">
        <v>2616</v>
      </c>
      <c r="B467" s="8" t="s">
        <v>2565</v>
      </c>
      <c r="C467" s="237">
        <v>0</v>
      </c>
      <c r="D467" s="8"/>
    </row>
    <row r="468" spans="1:4" ht="36.75" customHeight="1" x14ac:dyDescent="0.25">
      <c r="A468" s="241" t="s">
        <v>2617</v>
      </c>
      <c r="B468" s="8" t="s">
        <v>2564</v>
      </c>
      <c r="C468" s="237">
        <v>0</v>
      </c>
      <c r="D468" s="8"/>
    </row>
    <row r="469" spans="1:4" ht="36.75" customHeight="1" x14ac:dyDescent="0.25">
      <c r="A469" s="241" t="s">
        <v>2618</v>
      </c>
      <c r="B469" s="8" t="s">
        <v>2556</v>
      </c>
      <c r="C469" s="237">
        <v>0</v>
      </c>
      <c r="D469" s="8"/>
    </row>
    <row r="470" spans="1:4" ht="36.75" customHeight="1" x14ac:dyDescent="0.25">
      <c r="A470" s="241" t="s">
        <v>2619</v>
      </c>
      <c r="B470" s="8" t="s">
        <v>2564</v>
      </c>
      <c r="C470" s="237">
        <v>0</v>
      </c>
      <c r="D470" s="8"/>
    </row>
    <row r="471" spans="1:4" ht="36.75" customHeight="1" x14ac:dyDescent="0.25">
      <c r="A471" s="241" t="s">
        <v>2620</v>
      </c>
      <c r="B471" s="8" t="s">
        <v>2558</v>
      </c>
      <c r="C471" s="237">
        <v>0</v>
      </c>
      <c r="D471" s="8"/>
    </row>
    <row r="472" spans="1:4" ht="36.75" customHeight="1" x14ac:dyDescent="0.25">
      <c r="A472" s="241" t="s">
        <v>2621</v>
      </c>
      <c r="B472" s="8" t="s">
        <v>2565</v>
      </c>
      <c r="C472" s="237">
        <v>0</v>
      </c>
      <c r="D472" s="8"/>
    </row>
    <row r="473" spans="1:4" ht="36.75" customHeight="1" x14ac:dyDescent="0.25">
      <c r="A473" s="241" t="s">
        <v>2622</v>
      </c>
      <c r="B473" s="8" t="s">
        <v>2561</v>
      </c>
      <c r="C473" s="237">
        <v>0</v>
      </c>
      <c r="D473" s="8"/>
    </row>
    <row r="474" spans="1:4" ht="36.75" customHeight="1" x14ac:dyDescent="0.25">
      <c r="A474" s="241" t="s">
        <v>2623</v>
      </c>
      <c r="B474" s="8" t="s">
        <v>2573</v>
      </c>
      <c r="C474" s="237">
        <v>0</v>
      </c>
      <c r="D474" s="8"/>
    </row>
    <row r="475" spans="1:4" ht="36.75" customHeight="1" x14ac:dyDescent="0.25">
      <c r="A475" s="241" t="s">
        <v>2624</v>
      </c>
      <c r="B475" s="8" t="s">
        <v>2559</v>
      </c>
      <c r="C475" s="237">
        <v>0</v>
      </c>
      <c r="D475" s="8"/>
    </row>
    <row r="476" spans="1:4" ht="36.75" customHeight="1" x14ac:dyDescent="0.25">
      <c r="A476" s="241" t="s">
        <v>2625</v>
      </c>
      <c r="B476" s="8" t="s">
        <v>2569</v>
      </c>
      <c r="C476" s="237">
        <v>0</v>
      </c>
      <c r="D476" s="8"/>
    </row>
    <row r="477" spans="1:4" ht="36.75" customHeight="1" x14ac:dyDescent="0.25">
      <c r="A477" s="241" t="s">
        <v>2626</v>
      </c>
      <c r="B477" s="8" t="s">
        <v>2575</v>
      </c>
      <c r="C477" s="237">
        <v>0</v>
      </c>
      <c r="D477" s="8"/>
    </row>
    <row r="478" spans="1:4" ht="36.75" customHeight="1" x14ac:dyDescent="0.25">
      <c r="A478" s="241" t="s">
        <v>2627</v>
      </c>
      <c r="B478" s="8" t="s">
        <v>2563</v>
      </c>
      <c r="C478" s="237">
        <v>0</v>
      </c>
      <c r="D478" s="8"/>
    </row>
    <row r="479" spans="1:4" ht="36.75" customHeight="1" x14ac:dyDescent="0.25">
      <c r="A479" s="241" t="s">
        <v>2628</v>
      </c>
      <c r="B479" s="8" t="s">
        <v>2565</v>
      </c>
      <c r="C479" s="237">
        <v>0</v>
      </c>
      <c r="D479" s="8"/>
    </row>
    <row r="480" spans="1:4" ht="36.75" customHeight="1" x14ac:dyDescent="0.25">
      <c r="A480" s="241" t="s">
        <v>2629</v>
      </c>
      <c r="B480" s="8" t="s">
        <v>2557</v>
      </c>
      <c r="C480" s="237">
        <v>0</v>
      </c>
      <c r="D480" s="8"/>
    </row>
    <row r="481" spans="1:4" ht="36.75" customHeight="1" x14ac:dyDescent="0.25">
      <c r="A481" s="241" t="s">
        <v>2630</v>
      </c>
      <c r="B481" s="8" t="s">
        <v>2558</v>
      </c>
      <c r="C481" s="237">
        <v>0</v>
      </c>
      <c r="D481" s="8"/>
    </row>
    <row r="482" spans="1:4" ht="36.75" customHeight="1" x14ac:dyDescent="0.25">
      <c r="A482" s="241" t="s">
        <v>2631</v>
      </c>
      <c r="B482" s="8" t="s">
        <v>2563</v>
      </c>
      <c r="C482" s="237">
        <v>0</v>
      </c>
      <c r="D482" s="8"/>
    </row>
    <row r="483" spans="1:4" ht="36.75" customHeight="1" x14ac:dyDescent="0.25">
      <c r="A483" s="241" t="s">
        <v>2632</v>
      </c>
      <c r="B483" s="8" t="s">
        <v>2564</v>
      </c>
      <c r="C483" s="237">
        <v>0</v>
      </c>
      <c r="D483" s="8"/>
    </row>
    <row r="484" spans="1:4" ht="36.75" customHeight="1" x14ac:dyDescent="0.25">
      <c r="A484" s="241" t="s">
        <v>2633</v>
      </c>
      <c r="B484" s="8" t="s">
        <v>2551</v>
      </c>
      <c r="C484" s="237">
        <v>0</v>
      </c>
      <c r="D484" s="8"/>
    </row>
    <row r="485" spans="1:4" ht="36.75" customHeight="1" x14ac:dyDescent="0.25">
      <c r="A485" s="241" t="s">
        <v>2634</v>
      </c>
      <c r="B485" s="8" t="s">
        <v>2561</v>
      </c>
      <c r="C485" s="237">
        <v>0</v>
      </c>
      <c r="D485" s="8"/>
    </row>
    <row r="486" spans="1:4" ht="36.75" customHeight="1" x14ac:dyDescent="0.25">
      <c r="A486" s="241" t="s">
        <v>2635</v>
      </c>
      <c r="B486" s="8" t="s">
        <v>2557</v>
      </c>
      <c r="C486" s="237">
        <v>0</v>
      </c>
      <c r="D486" s="8"/>
    </row>
    <row r="487" spans="1:4" ht="36.75" customHeight="1" x14ac:dyDescent="0.25">
      <c r="A487" s="241" t="s">
        <v>2636</v>
      </c>
      <c r="B487" s="8"/>
      <c r="C487" s="237">
        <v>0</v>
      </c>
      <c r="D487" s="8"/>
    </row>
    <row r="488" spans="1:4" ht="36.75" customHeight="1" x14ac:dyDescent="0.25">
      <c r="A488" s="241" t="s">
        <v>2637</v>
      </c>
      <c r="B488" s="8"/>
      <c r="C488" s="237">
        <v>0</v>
      </c>
      <c r="D488" s="8"/>
    </row>
    <row r="489" spans="1:4" ht="36.75" customHeight="1" x14ac:dyDescent="0.25">
      <c r="A489" s="241" t="s">
        <v>2638</v>
      </c>
      <c r="B489" s="8"/>
      <c r="C489" s="237">
        <v>0</v>
      </c>
      <c r="D489" s="8"/>
    </row>
    <row r="490" spans="1:4" ht="36.75" customHeight="1" x14ac:dyDescent="0.25">
      <c r="A490" s="241" t="s">
        <v>2639</v>
      </c>
      <c r="B490" s="8"/>
      <c r="C490" s="237">
        <v>0</v>
      </c>
      <c r="D490" s="8"/>
    </row>
    <row r="491" spans="1:4" ht="36.75" customHeight="1" x14ac:dyDescent="0.25">
      <c r="A491" s="241" t="s">
        <v>2640</v>
      </c>
      <c r="B491" s="8"/>
      <c r="C491" s="237">
        <v>0</v>
      </c>
      <c r="D491" s="8"/>
    </row>
    <row r="492" spans="1:4" ht="36.75" customHeight="1" x14ac:dyDescent="0.25">
      <c r="A492" s="241" t="s">
        <v>2641</v>
      </c>
      <c r="B492" s="8" t="s">
        <v>2637</v>
      </c>
      <c r="C492" s="237">
        <v>0</v>
      </c>
      <c r="D492" s="8"/>
    </row>
    <row r="493" spans="1:4" ht="36.75" customHeight="1" x14ac:dyDescent="0.25">
      <c r="A493" s="241" t="s">
        <v>2642</v>
      </c>
      <c r="B493" s="8" t="s">
        <v>2639</v>
      </c>
      <c r="C493" s="237">
        <v>0</v>
      </c>
      <c r="D493" s="8"/>
    </row>
    <row r="494" spans="1:4" ht="36.75" customHeight="1" x14ac:dyDescent="0.25">
      <c r="A494" s="241" t="s">
        <v>2643</v>
      </c>
      <c r="B494" s="8" t="s">
        <v>2636</v>
      </c>
      <c r="C494" s="237">
        <v>0</v>
      </c>
      <c r="D494" s="8"/>
    </row>
    <row r="495" spans="1:4" ht="36.75" customHeight="1" x14ac:dyDescent="0.25">
      <c r="A495" s="241" t="s">
        <v>2644</v>
      </c>
      <c r="B495" s="8" t="s">
        <v>2638</v>
      </c>
      <c r="C495" s="237">
        <v>0</v>
      </c>
      <c r="D495" s="8"/>
    </row>
    <row r="496" spans="1:4" ht="36.75" customHeight="1" x14ac:dyDescent="0.25">
      <c r="A496" s="241" t="s">
        <v>2645</v>
      </c>
      <c r="B496" s="8" t="s">
        <v>2637</v>
      </c>
      <c r="C496" s="237">
        <v>0</v>
      </c>
      <c r="D496" s="8"/>
    </row>
    <row r="497" spans="1:4" ht="36.75" customHeight="1" x14ac:dyDescent="0.25">
      <c r="A497" s="241" t="s">
        <v>2646</v>
      </c>
      <c r="B497" s="8" t="s">
        <v>2637</v>
      </c>
      <c r="C497" s="237">
        <v>0</v>
      </c>
      <c r="D497" s="8"/>
    </row>
    <row r="498" spans="1:4" ht="36.75" customHeight="1" x14ac:dyDescent="0.25">
      <c r="A498" s="241" t="s">
        <v>2647</v>
      </c>
      <c r="B498" s="8" t="s">
        <v>2636</v>
      </c>
      <c r="C498" s="237">
        <v>0.36247098745781103</v>
      </c>
      <c r="D498" s="8"/>
    </row>
    <row r="499" spans="1:4" ht="36.75" customHeight="1" x14ac:dyDescent="0.25">
      <c r="A499" s="241" t="s">
        <v>2648</v>
      </c>
      <c r="B499" s="8" t="s">
        <v>2638</v>
      </c>
      <c r="C499" s="237">
        <v>0</v>
      </c>
      <c r="D499" s="8"/>
    </row>
    <row r="500" spans="1:4" ht="36.75" customHeight="1" x14ac:dyDescent="0.25">
      <c r="A500" s="241" t="s">
        <v>2649</v>
      </c>
      <c r="B500" s="8" t="s">
        <v>2638</v>
      </c>
      <c r="C500" s="237">
        <v>0</v>
      </c>
      <c r="D500" s="8"/>
    </row>
    <row r="501" spans="1:4" ht="36.75" customHeight="1" x14ac:dyDescent="0.25">
      <c r="A501" s="241" t="s">
        <v>2650</v>
      </c>
      <c r="B501" s="8" t="s">
        <v>2640</v>
      </c>
      <c r="C501" s="237">
        <v>0</v>
      </c>
      <c r="D501" s="8"/>
    </row>
    <row r="502" spans="1:4" ht="36.75" customHeight="1" x14ac:dyDescent="0.25">
      <c r="A502" s="241" t="s">
        <v>2651</v>
      </c>
      <c r="B502" s="8" t="s">
        <v>2638</v>
      </c>
      <c r="C502" s="237">
        <v>0</v>
      </c>
      <c r="D502" s="8"/>
    </row>
    <row r="503" spans="1:4" ht="36.75" customHeight="1" x14ac:dyDescent="0.25">
      <c r="A503" s="241" t="s">
        <v>2652</v>
      </c>
      <c r="B503" s="8" t="s">
        <v>2638</v>
      </c>
      <c r="C503" s="237">
        <v>0</v>
      </c>
      <c r="D503" s="8"/>
    </row>
    <row r="504" spans="1:4" ht="36.75" customHeight="1" x14ac:dyDescent="0.25">
      <c r="A504" s="241" t="s">
        <v>2653</v>
      </c>
      <c r="B504" s="8" t="s">
        <v>2639</v>
      </c>
      <c r="C504" s="237">
        <v>0</v>
      </c>
      <c r="D504" s="8"/>
    </row>
    <row r="505" spans="1:4" ht="36.75" customHeight="1" x14ac:dyDescent="0.25">
      <c r="A505" s="241" t="s">
        <v>2654</v>
      </c>
      <c r="B505" s="8" t="s">
        <v>2638</v>
      </c>
      <c r="C505" s="237">
        <v>0</v>
      </c>
      <c r="D505" s="8"/>
    </row>
    <row r="506" spans="1:4" ht="36.75" customHeight="1" x14ac:dyDescent="0.25">
      <c r="A506" s="241" t="s">
        <v>2655</v>
      </c>
      <c r="B506" s="8" t="s">
        <v>2637</v>
      </c>
      <c r="C506" s="237">
        <v>0</v>
      </c>
      <c r="D506" s="8"/>
    </row>
    <row r="507" spans="1:4" ht="36.75" customHeight="1" x14ac:dyDescent="0.25">
      <c r="A507" s="241" t="s">
        <v>2656</v>
      </c>
      <c r="B507" s="8" t="s">
        <v>2638</v>
      </c>
      <c r="C507" s="237">
        <v>0</v>
      </c>
      <c r="D507" s="8"/>
    </row>
    <row r="508" spans="1:4" ht="36.75" customHeight="1" x14ac:dyDescent="0.25">
      <c r="A508" s="241" t="s">
        <v>2657</v>
      </c>
      <c r="B508" s="8" t="s">
        <v>2638</v>
      </c>
      <c r="C508" s="237">
        <v>2.3999773809314746</v>
      </c>
      <c r="D508" s="8"/>
    </row>
    <row r="509" spans="1:4" ht="36.75" customHeight="1" x14ac:dyDescent="0.25">
      <c r="A509" s="241" t="s">
        <v>2658</v>
      </c>
      <c r="B509" s="8" t="s">
        <v>2638</v>
      </c>
      <c r="C509" s="237">
        <v>0</v>
      </c>
      <c r="D509" s="8"/>
    </row>
    <row r="510" spans="1:4" ht="36.75" customHeight="1" x14ac:dyDescent="0.25">
      <c r="A510" s="241" t="s">
        <v>2659</v>
      </c>
      <c r="B510" s="8" t="s">
        <v>2638</v>
      </c>
      <c r="C510" s="237">
        <v>2.2817091242317629</v>
      </c>
      <c r="D510" s="8"/>
    </row>
    <row r="511" spans="1:4" ht="36.75" customHeight="1" x14ac:dyDescent="0.25">
      <c r="A511" s="241" t="s">
        <v>2660</v>
      </c>
      <c r="B511" s="8" t="s">
        <v>2638</v>
      </c>
      <c r="C511" s="237">
        <v>0</v>
      </c>
      <c r="D511" s="8"/>
    </row>
    <row r="512" spans="1:4" ht="36.75" customHeight="1" x14ac:dyDescent="0.25">
      <c r="A512" s="241" t="s">
        <v>2661</v>
      </c>
      <c r="B512" s="8" t="s">
        <v>2639</v>
      </c>
      <c r="C512" s="237">
        <v>0</v>
      </c>
      <c r="D512" s="8"/>
    </row>
    <row r="513" spans="1:4" ht="36.75" customHeight="1" x14ac:dyDescent="0.25">
      <c r="A513" s="241" t="s">
        <v>2662</v>
      </c>
      <c r="B513" s="8" t="s">
        <v>2637</v>
      </c>
      <c r="C513" s="237">
        <v>0</v>
      </c>
      <c r="D513" s="8"/>
    </row>
    <row r="514" spans="1:4" ht="36.75" customHeight="1" x14ac:dyDescent="0.25">
      <c r="A514" s="241" t="s">
        <v>2663</v>
      </c>
      <c r="B514" s="8" t="s">
        <v>2636</v>
      </c>
      <c r="C514" s="237">
        <v>0.27022391425350722</v>
      </c>
      <c r="D514" s="8"/>
    </row>
    <row r="515" spans="1:4" ht="36.75" customHeight="1" x14ac:dyDescent="0.25">
      <c r="A515" s="241" t="s">
        <v>2664</v>
      </c>
      <c r="B515" s="8" t="s">
        <v>2637</v>
      </c>
      <c r="C515" s="237">
        <v>0</v>
      </c>
      <c r="D515" s="8"/>
    </row>
    <row r="516" spans="1:4" ht="36.75" customHeight="1" x14ac:dyDescent="0.25">
      <c r="A516" s="241" t="s">
        <v>2665</v>
      </c>
      <c r="B516" s="8" t="s">
        <v>2637</v>
      </c>
      <c r="C516" s="237">
        <v>0</v>
      </c>
      <c r="D516" s="8"/>
    </row>
    <row r="517" spans="1:4" ht="36.75" customHeight="1" x14ac:dyDescent="0.25">
      <c r="A517" s="241" t="s">
        <v>2666</v>
      </c>
      <c r="B517" s="8" t="s">
        <v>2638</v>
      </c>
      <c r="C517" s="237">
        <v>0</v>
      </c>
      <c r="D517" s="8"/>
    </row>
    <row r="518" spans="1:4" ht="36.75" customHeight="1" x14ac:dyDescent="0.25">
      <c r="A518" s="241" t="s">
        <v>2667</v>
      </c>
      <c r="B518" s="8" t="s">
        <v>2638</v>
      </c>
      <c r="C518" s="237">
        <v>0</v>
      </c>
      <c r="D518" s="8"/>
    </row>
    <row r="519" spans="1:4" ht="36.75" customHeight="1" x14ac:dyDescent="0.25">
      <c r="A519" s="241" t="s">
        <v>2668</v>
      </c>
      <c r="B519" s="8" t="s">
        <v>2644</v>
      </c>
      <c r="C519" s="237">
        <v>0</v>
      </c>
      <c r="D519" s="8"/>
    </row>
    <row r="520" spans="1:4" ht="36.75" customHeight="1" x14ac:dyDescent="0.25">
      <c r="A520" s="241" t="s">
        <v>2669</v>
      </c>
      <c r="B520" s="8" t="s">
        <v>2644</v>
      </c>
      <c r="C520" s="237">
        <v>0</v>
      </c>
      <c r="D520" s="8"/>
    </row>
    <row r="521" spans="1:4" ht="36.75" customHeight="1" x14ac:dyDescent="0.25">
      <c r="A521" s="241" t="s">
        <v>2670</v>
      </c>
      <c r="B521" s="8" t="s">
        <v>2636</v>
      </c>
      <c r="C521" s="237">
        <v>0</v>
      </c>
      <c r="D521" s="8"/>
    </row>
    <row r="522" spans="1:4" ht="36.75" customHeight="1" x14ac:dyDescent="0.25">
      <c r="A522" s="241" t="s">
        <v>2671</v>
      </c>
      <c r="B522" s="8" t="s">
        <v>2648</v>
      </c>
      <c r="C522" s="237">
        <v>0</v>
      </c>
      <c r="D522" s="8"/>
    </row>
    <row r="523" spans="1:4" ht="36.75" customHeight="1" x14ac:dyDescent="0.25">
      <c r="A523" s="241" t="s">
        <v>2672</v>
      </c>
      <c r="B523" s="8" t="s">
        <v>2647</v>
      </c>
      <c r="C523" s="237">
        <v>0</v>
      </c>
      <c r="D523" s="8"/>
    </row>
    <row r="524" spans="1:4" ht="36.75" customHeight="1" x14ac:dyDescent="0.25">
      <c r="A524" s="241" t="s">
        <v>2673</v>
      </c>
      <c r="B524" s="8" t="s">
        <v>2639</v>
      </c>
      <c r="C524" s="237">
        <v>0</v>
      </c>
      <c r="D524" s="8"/>
    </row>
    <row r="525" spans="1:4" ht="36.75" customHeight="1" x14ac:dyDescent="0.25">
      <c r="A525" s="241" t="s">
        <v>2674</v>
      </c>
      <c r="B525" s="8" t="s">
        <v>2647</v>
      </c>
      <c r="C525" s="237">
        <v>0</v>
      </c>
      <c r="D525" s="8"/>
    </row>
    <row r="526" spans="1:4" ht="36.75" customHeight="1" x14ac:dyDescent="0.25">
      <c r="A526" s="241" t="s">
        <v>2675</v>
      </c>
      <c r="B526" s="8" t="s">
        <v>2643</v>
      </c>
      <c r="C526" s="237">
        <v>0</v>
      </c>
      <c r="D526" s="8"/>
    </row>
    <row r="527" spans="1:4" ht="36.75" customHeight="1" x14ac:dyDescent="0.25">
      <c r="A527" s="241" t="s">
        <v>2676</v>
      </c>
      <c r="B527" s="8" t="s">
        <v>2643</v>
      </c>
      <c r="C527" s="237">
        <v>0</v>
      </c>
      <c r="D527" s="8"/>
    </row>
    <row r="528" spans="1:4" ht="36.75" customHeight="1" x14ac:dyDescent="0.25">
      <c r="A528" s="241" t="s">
        <v>2677</v>
      </c>
      <c r="B528" s="8" t="s">
        <v>2641</v>
      </c>
      <c r="C528" s="237">
        <v>0</v>
      </c>
      <c r="D528" s="8"/>
    </row>
    <row r="529" spans="1:4" ht="36.75" customHeight="1" x14ac:dyDescent="0.25">
      <c r="A529" s="241" t="s">
        <v>2678</v>
      </c>
      <c r="B529" s="8" t="s">
        <v>2642</v>
      </c>
      <c r="C529" s="237">
        <v>0</v>
      </c>
      <c r="D529" s="8"/>
    </row>
    <row r="530" spans="1:4" ht="36.75" customHeight="1" x14ac:dyDescent="0.25">
      <c r="A530" s="241" t="s">
        <v>2679</v>
      </c>
      <c r="B530" s="8" t="s">
        <v>2636</v>
      </c>
      <c r="C530" s="237">
        <v>0</v>
      </c>
      <c r="D530" s="8"/>
    </row>
    <row r="531" spans="1:4" ht="36.75" customHeight="1" x14ac:dyDescent="0.25">
      <c r="A531" s="241" t="s">
        <v>2680</v>
      </c>
      <c r="B531" s="8" t="s">
        <v>2644</v>
      </c>
      <c r="C531" s="237">
        <v>0</v>
      </c>
      <c r="D531" s="8"/>
    </row>
    <row r="532" spans="1:4" ht="36.75" customHeight="1" x14ac:dyDescent="0.25">
      <c r="A532" s="241" t="s">
        <v>2681</v>
      </c>
      <c r="B532" s="8" t="s">
        <v>2643</v>
      </c>
      <c r="C532" s="237">
        <v>0</v>
      </c>
      <c r="D532" s="8"/>
    </row>
    <row r="533" spans="1:4" ht="36.75" customHeight="1" x14ac:dyDescent="0.25">
      <c r="A533" s="241" t="s">
        <v>2682</v>
      </c>
      <c r="B533" s="8" t="s">
        <v>2642</v>
      </c>
      <c r="C533" s="237">
        <v>0</v>
      </c>
      <c r="D533" s="8"/>
    </row>
    <row r="534" spans="1:4" ht="36.75" customHeight="1" x14ac:dyDescent="0.25">
      <c r="A534" s="241" t="s">
        <v>2683</v>
      </c>
      <c r="B534" s="8" t="s">
        <v>2664</v>
      </c>
      <c r="C534" s="237">
        <v>0</v>
      </c>
      <c r="D534" s="8"/>
    </row>
    <row r="535" spans="1:4" ht="36.75" customHeight="1" x14ac:dyDescent="0.25">
      <c r="A535" s="241" t="s">
        <v>2684</v>
      </c>
      <c r="B535" s="8" t="s">
        <v>2647</v>
      </c>
      <c r="C535" s="237">
        <v>0</v>
      </c>
      <c r="D535" s="8"/>
    </row>
    <row r="536" spans="1:4" ht="36.75" customHeight="1" x14ac:dyDescent="0.25">
      <c r="A536" s="241" t="s">
        <v>2685</v>
      </c>
      <c r="B536" s="8" t="s">
        <v>2647</v>
      </c>
      <c r="C536" s="237">
        <v>0</v>
      </c>
      <c r="D536" s="8"/>
    </row>
    <row r="537" spans="1:4" ht="36.75" customHeight="1" x14ac:dyDescent="0.25">
      <c r="A537" s="241" t="s">
        <v>2686</v>
      </c>
      <c r="B537" s="8" t="s">
        <v>2647</v>
      </c>
      <c r="C537" s="237">
        <v>0</v>
      </c>
      <c r="D537" s="8"/>
    </row>
    <row r="538" spans="1:4" ht="36.75" customHeight="1" x14ac:dyDescent="0.25">
      <c r="A538" s="241" t="s">
        <v>2687</v>
      </c>
      <c r="B538" s="8" t="s">
        <v>2648</v>
      </c>
      <c r="C538" s="237">
        <v>0</v>
      </c>
      <c r="D538" s="8"/>
    </row>
    <row r="539" spans="1:4" ht="36.75" customHeight="1" x14ac:dyDescent="0.25">
      <c r="A539" s="241" t="s">
        <v>2688</v>
      </c>
      <c r="B539" s="8" t="s">
        <v>2653</v>
      </c>
      <c r="C539" s="237">
        <v>0</v>
      </c>
      <c r="D539" s="8"/>
    </row>
    <row r="540" spans="1:4" ht="36.75" customHeight="1" x14ac:dyDescent="0.25">
      <c r="A540" s="241" t="s">
        <v>2689</v>
      </c>
      <c r="B540" s="8" t="s">
        <v>2638</v>
      </c>
      <c r="C540" s="237">
        <v>0</v>
      </c>
      <c r="D540" s="8"/>
    </row>
    <row r="541" spans="1:4" ht="36.75" customHeight="1" x14ac:dyDescent="0.25">
      <c r="A541" s="241" t="s">
        <v>2690</v>
      </c>
      <c r="B541" s="8" t="s">
        <v>2663</v>
      </c>
      <c r="C541" s="237">
        <v>0</v>
      </c>
      <c r="D541" s="8"/>
    </row>
    <row r="542" spans="1:4" ht="36.75" customHeight="1" x14ac:dyDescent="0.25">
      <c r="A542" s="241" t="s">
        <v>2691</v>
      </c>
      <c r="B542" s="8" t="s">
        <v>2647</v>
      </c>
      <c r="C542" s="237">
        <v>0</v>
      </c>
      <c r="D542" s="8"/>
    </row>
    <row r="543" spans="1:4" ht="36.75" customHeight="1" x14ac:dyDescent="0.25">
      <c r="A543" s="241" t="s">
        <v>2692</v>
      </c>
      <c r="B543" s="8" t="s">
        <v>2646</v>
      </c>
      <c r="C543" s="237">
        <v>0</v>
      </c>
      <c r="D543" s="8"/>
    </row>
    <row r="544" spans="1:4" ht="36.75" customHeight="1" x14ac:dyDescent="0.25">
      <c r="A544" s="241" t="s">
        <v>2693</v>
      </c>
      <c r="B544" s="8" t="s">
        <v>2641</v>
      </c>
      <c r="C544" s="237">
        <v>0</v>
      </c>
      <c r="D544" s="8"/>
    </row>
    <row r="545" spans="1:4" ht="36.75" customHeight="1" x14ac:dyDescent="0.25">
      <c r="A545" s="241" t="s">
        <v>2694</v>
      </c>
      <c r="B545" s="8" t="s">
        <v>2643</v>
      </c>
      <c r="C545" s="237">
        <v>0</v>
      </c>
      <c r="D545" s="8"/>
    </row>
    <row r="546" spans="1:4" ht="36.75" customHeight="1" x14ac:dyDescent="0.25">
      <c r="A546" s="241" t="s">
        <v>2695</v>
      </c>
      <c r="B546" s="8" t="s">
        <v>2652</v>
      </c>
      <c r="C546" s="237">
        <v>0</v>
      </c>
      <c r="D546" s="8"/>
    </row>
    <row r="547" spans="1:4" ht="36.75" customHeight="1" x14ac:dyDescent="0.25">
      <c r="A547" s="241" t="s">
        <v>2696</v>
      </c>
      <c r="B547" s="8" t="s">
        <v>2653</v>
      </c>
      <c r="C547" s="237">
        <v>0</v>
      </c>
      <c r="D547" s="8"/>
    </row>
    <row r="548" spans="1:4" ht="36.75" customHeight="1" x14ac:dyDescent="0.25">
      <c r="A548" s="241" t="s">
        <v>2697</v>
      </c>
      <c r="B548" s="8" t="s">
        <v>2645</v>
      </c>
      <c r="C548" s="237">
        <v>0</v>
      </c>
      <c r="D548" s="8"/>
    </row>
    <row r="549" spans="1:4" ht="36.75" customHeight="1" x14ac:dyDescent="0.25">
      <c r="A549" s="241" t="s">
        <v>2698</v>
      </c>
      <c r="B549" s="8" t="s">
        <v>2652</v>
      </c>
      <c r="C549" s="237">
        <v>0</v>
      </c>
      <c r="D549" s="8"/>
    </row>
    <row r="550" spans="1:4" ht="36.75" customHeight="1" x14ac:dyDescent="0.25">
      <c r="A550" s="241" t="s">
        <v>2699</v>
      </c>
      <c r="B550" s="8" t="s">
        <v>2665</v>
      </c>
      <c r="C550" s="237">
        <v>0</v>
      </c>
      <c r="D550" s="8"/>
    </row>
    <row r="551" spans="1:4" ht="36.75" customHeight="1" x14ac:dyDescent="0.25">
      <c r="A551" s="241" t="s">
        <v>2700</v>
      </c>
      <c r="B551" s="8" t="s">
        <v>2642</v>
      </c>
      <c r="C551" s="237">
        <v>0</v>
      </c>
      <c r="D551" s="8"/>
    </row>
    <row r="552" spans="1:4" ht="36.75" customHeight="1" x14ac:dyDescent="0.25">
      <c r="A552" s="241" t="s">
        <v>2701</v>
      </c>
      <c r="B552" s="8" t="s">
        <v>2642</v>
      </c>
      <c r="C552" s="237">
        <v>0</v>
      </c>
      <c r="D552" s="8"/>
    </row>
    <row r="553" spans="1:4" ht="36.75" customHeight="1" x14ac:dyDescent="0.25">
      <c r="A553" s="241" t="s">
        <v>2702</v>
      </c>
      <c r="B553" s="8" t="s">
        <v>2644</v>
      </c>
      <c r="C553" s="237">
        <v>0</v>
      </c>
      <c r="D553" s="8"/>
    </row>
    <row r="554" spans="1:4" ht="36.75" customHeight="1" x14ac:dyDescent="0.25">
      <c r="A554" s="241" t="s">
        <v>2703</v>
      </c>
      <c r="B554" s="8" t="s">
        <v>2648</v>
      </c>
      <c r="C554" s="237">
        <v>0</v>
      </c>
      <c r="D554" s="8"/>
    </row>
    <row r="555" spans="1:4" ht="36.75" customHeight="1" x14ac:dyDescent="0.25">
      <c r="A555" s="241" t="s">
        <v>2704</v>
      </c>
      <c r="B555" s="8" t="s">
        <v>2646</v>
      </c>
      <c r="C555" s="237">
        <v>0</v>
      </c>
      <c r="D555" s="8"/>
    </row>
    <row r="556" spans="1:4" ht="36.75" customHeight="1" x14ac:dyDescent="0.25">
      <c r="A556" s="241" t="s">
        <v>2705</v>
      </c>
      <c r="B556" s="8" t="s">
        <v>2638</v>
      </c>
      <c r="C556" s="237">
        <v>0</v>
      </c>
      <c r="D556" s="8"/>
    </row>
    <row r="557" spans="1:4" ht="36.75" customHeight="1" x14ac:dyDescent="0.25">
      <c r="A557" s="241" t="s">
        <v>2706</v>
      </c>
      <c r="B557" s="8" t="s">
        <v>2642</v>
      </c>
      <c r="C557" s="237">
        <v>0</v>
      </c>
      <c r="D557" s="8"/>
    </row>
    <row r="558" spans="1:4" ht="36.75" customHeight="1" x14ac:dyDescent="0.25">
      <c r="A558" s="241" t="s">
        <v>2707</v>
      </c>
      <c r="B558" s="8" t="s">
        <v>2642</v>
      </c>
      <c r="C558" s="237">
        <v>0</v>
      </c>
      <c r="D558" s="8"/>
    </row>
    <row r="559" spans="1:4" ht="36.75" customHeight="1" x14ac:dyDescent="0.25">
      <c r="A559" s="241" t="s">
        <v>2708</v>
      </c>
      <c r="B559" s="8" t="s">
        <v>2642</v>
      </c>
      <c r="C559" s="237">
        <v>0</v>
      </c>
      <c r="D559" s="8"/>
    </row>
    <row r="560" spans="1:4" ht="36.75" customHeight="1" x14ac:dyDescent="0.25">
      <c r="A560" s="241" t="s">
        <v>2709</v>
      </c>
      <c r="B560" s="8" t="s">
        <v>2647</v>
      </c>
      <c r="C560" s="237">
        <v>0</v>
      </c>
      <c r="D560" s="8"/>
    </row>
    <row r="561" spans="1:4" ht="36.75" customHeight="1" x14ac:dyDescent="0.25">
      <c r="A561" s="241" t="s">
        <v>2710</v>
      </c>
      <c r="B561" s="8" t="s">
        <v>2645</v>
      </c>
      <c r="C561" s="237">
        <v>0</v>
      </c>
      <c r="D561" s="8"/>
    </row>
    <row r="562" spans="1:4" ht="36.75" customHeight="1" x14ac:dyDescent="0.25">
      <c r="A562" s="241" t="s">
        <v>2711</v>
      </c>
      <c r="B562" s="8" t="s">
        <v>2641</v>
      </c>
      <c r="C562" s="237">
        <v>0</v>
      </c>
      <c r="D562" s="8"/>
    </row>
    <row r="563" spans="1:4" ht="36.75" customHeight="1" x14ac:dyDescent="0.25">
      <c r="A563" s="241" t="s">
        <v>2712</v>
      </c>
      <c r="B563" s="8" t="s">
        <v>2636</v>
      </c>
      <c r="C563" s="237">
        <v>0</v>
      </c>
      <c r="D563" s="8"/>
    </row>
    <row r="564" spans="1:4" ht="36.75" customHeight="1" x14ac:dyDescent="0.25">
      <c r="A564" s="241" t="s">
        <v>2713</v>
      </c>
      <c r="B564" s="8" t="s">
        <v>2653</v>
      </c>
      <c r="C564" s="237">
        <v>0</v>
      </c>
      <c r="D564" s="8"/>
    </row>
    <row r="565" spans="1:4" ht="36.75" customHeight="1" x14ac:dyDescent="0.25">
      <c r="A565" s="241" t="s">
        <v>2714</v>
      </c>
      <c r="B565" s="8" t="s">
        <v>2652</v>
      </c>
      <c r="C565" s="237">
        <v>0</v>
      </c>
      <c r="D565" s="8"/>
    </row>
    <row r="566" spans="1:4" ht="36.75" customHeight="1" x14ac:dyDescent="0.25">
      <c r="A566" s="241" t="s">
        <v>2715</v>
      </c>
      <c r="B566" s="8" t="s">
        <v>2662</v>
      </c>
      <c r="C566" s="237">
        <v>0</v>
      </c>
      <c r="D566" s="8"/>
    </row>
    <row r="567" spans="1:4" ht="36.75" customHeight="1" x14ac:dyDescent="0.25">
      <c r="A567" s="241" t="s">
        <v>2716</v>
      </c>
      <c r="B567" s="8" t="s">
        <v>2641</v>
      </c>
      <c r="C567" s="237">
        <v>0</v>
      </c>
      <c r="D567" s="8"/>
    </row>
    <row r="568" spans="1:4" ht="36.75" customHeight="1" x14ac:dyDescent="0.25">
      <c r="A568" s="241" t="s">
        <v>2717</v>
      </c>
      <c r="B568" s="8" t="s">
        <v>2649</v>
      </c>
      <c r="C568" s="237">
        <v>0</v>
      </c>
      <c r="D568" s="8"/>
    </row>
    <row r="569" spans="1:4" ht="36.75" customHeight="1" x14ac:dyDescent="0.25">
      <c r="A569" s="241" t="s">
        <v>2718</v>
      </c>
      <c r="B569" s="8" t="s">
        <v>2653</v>
      </c>
      <c r="C569" s="237">
        <v>0</v>
      </c>
      <c r="D569" s="8"/>
    </row>
    <row r="570" spans="1:4" ht="36.75" customHeight="1" x14ac:dyDescent="0.25">
      <c r="A570" s="241" t="s">
        <v>2719</v>
      </c>
      <c r="B570" s="8" t="s">
        <v>2644</v>
      </c>
      <c r="C570" s="237">
        <v>0</v>
      </c>
      <c r="D570" s="8"/>
    </row>
    <row r="571" spans="1:4" ht="36.75" customHeight="1" x14ac:dyDescent="0.25">
      <c r="A571" s="241" t="s">
        <v>2720</v>
      </c>
      <c r="B571" s="8" t="s">
        <v>2642</v>
      </c>
      <c r="C571" s="237">
        <v>0</v>
      </c>
      <c r="D571" s="8"/>
    </row>
    <row r="572" spans="1:4" ht="36.75" customHeight="1" x14ac:dyDescent="0.25">
      <c r="A572" s="241" t="s">
        <v>2721</v>
      </c>
      <c r="B572" s="8" t="s">
        <v>2639</v>
      </c>
      <c r="C572" s="237">
        <v>0</v>
      </c>
      <c r="D572" s="8"/>
    </row>
    <row r="573" spans="1:4" ht="36.75" customHeight="1" x14ac:dyDescent="0.25">
      <c r="A573" s="241" t="s">
        <v>2722</v>
      </c>
      <c r="B573" s="8" t="s">
        <v>2652</v>
      </c>
      <c r="C573" s="237">
        <v>0</v>
      </c>
      <c r="D573" s="8"/>
    </row>
    <row r="574" spans="1:4" ht="36.75" customHeight="1" x14ac:dyDescent="0.25">
      <c r="A574" s="241" t="s">
        <v>2723</v>
      </c>
      <c r="B574" s="8" t="s">
        <v>2644</v>
      </c>
      <c r="C574" s="237">
        <v>0</v>
      </c>
      <c r="D574" s="8"/>
    </row>
    <row r="575" spans="1:4" ht="36.75" customHeight="1" x14ac:dyDescent="0.25">
      <c r="A575" s="241" t="s">
        <v>2724</v>
      </c>
      <c r="B575" s="8" t="s">
        <v>2667</v>
      </c>
      <c r="C575" s="237">
        <v>0</v>
      </c>
      <c r="D575" s="8"/>
    </row>
    <row r="576" spans="1:4" ht="36.75" customHeight="1" x14ac:dyDescent="0.25">
      <c r="A576" s="241" t="s">
        <v>2725</v>
      </c>
      <c r="B576" s="8" t="s">
        <v>2642</v>
      </c>
      <c r="C576" s="237">
        <v>0</v>
      </c>
      <c r="D576" s="8"/>
    </row>
    <row r="577" spans="1:4" ht="36.75" customHeight="1" x14ac:dyDescent="0.25">
      <c r="A577" s="241" t="s">
        <v>2726</v>
      </c>
      <c r="B577" s="8" t="s">
        <v>2643</v>
      </c>
      <c r="C577" s="237">
        <v>0</v>
      </c>
      <c r="D577" s="8"/>
    </row>
    <row r="578" spans="1:4" ht="36.75" customHeight="1" x14ac:dyDescent="0.25">
      <c r="A578" s="241" t="s">
        <v>2727</v>
      </c>
      <c r="B578" s="8" t="s">
        <v>2644</v>
      </c>
      <c r="C578" s="237">
        <v>0</v>
      </c>
      <c r="D578" s="8"/>
    </row>
    <row r="579" spans="1:4" ht="36.75" customHeight="1" x14ac:dyDescent="0.25">
      <c r="A579" s="241" t="s">
        <v>2728</v>
      </c>
      <c r="B579" s="8" t="s">
        <v>2646</v>
      </c>
      <c r="C579" s="237">
        <v>0</v>
      </c>
      <c r="D579" s="8"/>
    </row>
    <row r="580" spans="1:4" ht="36.75" customHeight="1" x14ac:dyDescent="0.25">
      <c r="A580" s="241" t="s">
        <v>2729</v>
      </c>
      <c r="B580" s="8" t="s">
        <v>2646</v>
      </c>
      <c r="C580" s="237">
        <v>0</v>
      </c>
      <c r="D580" s="8"/>
    </row>
    <row r="581" spans="1:4" ht="36.75" customHeight="1" x14ac:dyDescent="0.25">
      <c r="A581" s="241" t="s">
        <v>2730</v>
      </c>
      <c r="B581" s="8" t="s">
        <v>2642</v>
      </c>
      <c r="C581" s="237">
        <v>0</v>
      </c>
      <c r="D581" s="8"/>
    </row>
    <row r="582" spans="1:4" ht="36.75" customHeight="1" x14ac:dyDescent="0.25">
      <c r="A582" s="241" t="s">
        <v>2731</v>
      </c>
      <c r="B582" s="8" t="s">
        <v>2647</v>
      </c>
      <c r="C582" s="237">
        <v>0</v>
      </c>
      <c r="D582" s="8"/>
    </row>
    <row r="583" spans="1:4" ht="36.75" customHeight="1" x14ac:dyDescent="0.25">
      <c r="A583" s="241" t="s">
        <v>2732</v>
      </c>
      <c r="B583" s="8" t="s">
        <v>2643</v>
      </c>
      <c r="C583" s="237">
        <v>0</v>
      </c>
      <c r="D583" s="8"/>
    </row>
    <row r="584" spans="1:4" ht="36.75" customHeight="1" x14ac:dyDescent="0.25">
      <c r="A584" s="241" t="s">
        <v>2733</v>
      </c>
      <c r="B584" s="8" t="s">
        <v>2643</v>
      </c>
      <c r="C584" s="237">
        <v>0</v>
      </c>
      <c r="D584" s="8"/>
    </row>
    <row r="585" spans="1:4" ht="36.75" customHeight="1" x14ac:dyDescent="0.25">
      <c r="A585" s="241" t="s">
        <v>2734</v>
      </c>
      <c r="B585" s="8" t="s">
        <v>2652</v>
      </c>
      <c r="C585" s="237">
        <v>0</v>
      </c>
      <c r="D585" s="8"/>
    </row>
    <row r="586" spans="1:4" ht="36.75" customHeight="1" x14ac:dyDescent="0.25">
      <c r="A586" s="241" t="s">
        <v>2735</v>
      </c>
      <c r="B586" s="8" t="s">
        <v>2638</v>
      </c>
      <c r="C586" s="237">
        <v>0</v>
      </c>
      <c r="D586" s="8"/>
    </row>
    <row r="587" spans="1:4" ht="36.75" customHeight="1" x14ac:dyDescent="0.25">
      <c r="A587" s="241" t="s">
        <v>2736</v>
      </c>
      <c r="B587" s="8" t="s">
        <v>2638</v>
      </c>
      <c r="C587" s="237">
        <v>0</v>
      </c>
      <c r="D587" s="8"/>
    </row>
    <row r="588" spans="1:4" ht="36.75" customHeight="1" x14ac:dyDescent="0.25">
      <c r="A588" s="241" t="s">
        <v>2737</v>
      </c>
      <c r="B588" s="8" t="s">
        <v>2638</v>
      </c>
      <c r="C588" s="237">
        <v>0</v>
      </c>
      <c r="D588" s="8"/>
    </row>
    <row r="589" spans="1:4" ht="36.75" customHeight="1" x14ac:dyDescent="0.25">
      <c r="A589" s="241" t="s">
        <v>2738</v>
      </c>
      <c r="B589" s="8" t="s">
        <v>2638</v>
      </c>
      <c r="C589" s="237">
        <v>0</v>
      </c>
      <c r="D589" s="8"/>
    </row>
    <row r="590" spans="1:4" ht="36.75" customHeight="1" x14ac:dyDescent="0.25">
      <c r="A590" s="241" t="s">
        <v>2739</v>
      </c>
      <c r="B590" s="8" t="s">
        <v>2638</v>
      </c>
      <c r="C590" s="237">
        <v>0</v>
      </c>
      <c r="D590" s="8"/>
    </row>
    <row r="591" spans="1:4" ht="36.75" customHeight="1" x14ac:dyDescent="0.25">
      <c r="A591" s="241" t="s">
        <v>2740</v>
      </c>
      <c r="B591" s="8" t="s">
        <v>2653</v>
      </c>
      <c r="C591" s="237">
        <v>0</v>
      </c>
      <c r="D591" s="8"/>
    </row>
    <row r="592" spans="1:4" ht="36.75" customHeight="1" x14ac:dyDescent="0.25">
      <c r="A592" s="241" t="s">
        <v>2741</v>
      </c>
      <c r="B592" s="8" t="s">
        <v>2642</v>
      </c>
      <c r="C592" s="237">
        <v>0</v>
      </c>
      <c r="D592" s="8"/>
    </row>
    <row r="593" spans="1:4" ht="36.75" customHeight="1" x14ac:dyDescent="0.25">
      <c r="A593" s="241" t="s">
        <v>2742</v>
      </c>
      <c r="B593" s="8" t="s">
        <v>2645</v>
      </c>
      <c r="C593" s="237">
        <v>0</v>
      </c>
      <c r="D593" s="8"/>
    </row>
    <row r="594" spans="1:4" ht="36.75" customHeight="1" x14ac:dyDescent="0.25">
      <c r="A594" s="241" t="s">
        <v>2743</v>
      </c>
      <c r="B594" s="8" t="s">
        <v>2642</v>
      </c>
      <c r="C594" s="237">
        <v>0</v>
      </c>
      <c r="D594" s="8"/>
    </row>
    <row r="595" spans="1:4" ht="36.75" customHeight="1" x14ac:dyDescent="0.25">
      <c r="A595" s="241" t="s">
        <v>2744</v>
      </c>
      <c r="B595" s="8" t="s">
        <v>2642</v>
      </c>
      <c r="C595" s="237">
        <v>0</v>
      </c>
      <c r="D595" s="8"/>
    </row>
    <row r="596" spans="1:4" ht="36.75" customHeight="1" x14ac:dyDescent="0.25">
      <c r="A596" s="241" t="s">
        <v>2745</v>
      </c>
      <c r="B596" s="8" t="s">
        <v>2647</v>
      </c>
      <c r="C596" s="237">
        <v>0</v>
      </c>
      <c r="D596" s="8"/>
    </row>
    <row r="597" spans="1:4" ht="36.75" customHeight="1" x14ac:dyDescent="0.25">
      <c r="A597" s="241" t="s">
        <v>2746</v>
      </c>
      <c r="B597" s="8" t="s">
        <v>2646</v>
      </c>
      <c r="C597" s="237">
        <v>0</v>
      </c>
      <c r="D597" s="8"/>
    </row>
    <row r="598" spans="1:4" ht="36.75" customHeight="1" x14ac:dyDescent="0.25">
      <c r="A598" s="241" t="s">
        <v>2747</v>
      </c>
      <c r="B598" s="8" t="s">
        <v>2645</v>
      </c>
      <c r="C598" s="237">
        <v>0</v>
      </c>
      <c r="D598" s="8"/>
    </row>
    <row r="599" spans="1:4" ht="36.75" customHeight="1" x14ac:dyDescent="0.25">
      <c r="A599" s="241" t="s">
        <v>2748</v>
      </c>
      <c r="B599" s="8" t="s">
        <v>2644</v>
      </c>
      <c r="C599" s="237">
        <v>0</v>
      </c>
      <c r="D599" s="8"/>
    </row>
    <row r="600" spans="1:4" ht="36.75" customHeight="1" x14ac:dyDescent="0.25">
      <c r="A600" s="241" t="s">
        <v>2749</v>
      </c>
      <c r="B600" s="8" t="s">
        <v>2652</v>
      </c>
      <c r="C600" s="237">
        <v>0</v>
      </c>
      <c r="D600" s="8"/>
    </row>
    <row r="601" spans="1:4" ht="36.75" customHeight="1" x14ac:dyDescent="0.25">
      <c r="A601" s="241" t="s">
        <v>2750</v>
      </c>
      <c r="B601" s="8" t="s">
        <v>2641</v>
      </c>
      <c r="C601" s="237">
        <v>0</v>
      </c>
      <c r="D601" s="8"/>
    </row>
    <row r="602" spans="1:4" ht="36.75" customHeight="1" x14ac:dyDescent="0.25">
      <c r="A602" s="241" t="s">
        <v>2751</v>
      </c>
      <c r="B602" s="8" t="s">
        <v>2649</v>
      </c>
      <c r="C602" s="237">
        <v>0</v>
      </c>
      <c r="D602" s="8"/>
    </row>
    <row r="603" spans="1:4" ht="36.75" customHeight="1" x14ac:dyDescent="0.25">
      <c r="A603" s="241" t="s">
        <v>2752</v>
      </c>
      <c r="B603" s="8" t="s">
        <v>2644</v>
      </c>
      <c r="C603" s="237">
        <v>0</v>
      </c>
      <c r="D603" s="8"/>
    </row>
    <row r="604" spans="1:4" ht="36.75" customHeight="1" x14ac:dyDescent="0.25">
      <c r="A604" s="241" t="s">
        <v>2753</v>
      </c>
      <c r="B604" s="8" t="s">
        <v>2647</v>
      </c>
      <c r="C604" s="237">
        <v>0</v>
      </c>
      <c r="D604" s="8"/>
    </row>
    <row r="605" spans="1:4" ht="36.75" customHeight="1" x14ac:dyDescent="0.25">
      <c r="A605" s="241" t="s">
        <v>2754</v>
      </c>
      <c r="B605" s="8" t="s">
        <v>2645</v>
      </c>
      <c r="C605" s="237">
        <v>0</v>
      </c>
      <c r="D605" s="8"/>
    </row>
    <row r="606" spans="1:4" ht="36.75" customHeight="1" x14ac:dyDescent="0.25">
      <c r="A606" s="241" t="s">
        <v>2755</v>
      </c>
      <c r="B606" s="8" t="s">
        <v>2649</v>
      </c>
      <c r="C606" s="237">
        <v>0</v>
      </c>
      <c r="D606" s="8"/>
    </row>
    <row r="607" spans="1:4" ht="36.75" customHeight="1" x14ac:dyDescent="0.25">
      <c r="A607" s="241" t="s">
        <v>2756</v>
      </c>
      <c r="B607" s="8" t="s">
        <v>2641</v>
      </c>
      <c r="C607" s="237">
        <v>0</v>
      </c>
      <c r="D607" s="8"/>
    </row>
    <row r="608" spans="1:4" ht="36.75" customHeight="1" x14ac:dyDescent="0.25">
      <c r="A608" s="241" t="s">
        <v>2757</v>
      </c>
      <c r="B608" s="8" t="s">
        <v>2643</v>
      </c>
      <c r="C608" s="237">
        <v>0</v>
      </c>
      <c r="D608" s="8"/>
    </row>
    <row r="609" spans="1:4" ht="36.75" customHeight="1" x14ac:dyDescent="0.25">
      <c r="A609" s="241" t="s">
        <v>2758</v>
      </c>
      <c r="B609" s="8" t="s">
        <v>2642</v>
      </c>
      <c r="C609" s="237">
        <v>0</v>
      </c>
      <c r="D609" s="8"/>
    </row>
    <row r="610" spans="1:4" ht="36.75" customHeight="1" x14ac:dyDescent="0.25">
      <c r="A610" s="241" t="s">
        <v>2759</v>
      </c>
      <c r="B610" s="8" t="s">
        <v>2652</v>
      </c>
      <c r="C610" s="237">
        <v>0</v>
      </c>
      <c r="D610" s="8"/>
    </row>
    <row r="611" spans="1:4" ht="36.75" customHeight="1" x14ac:dyDescent="0.25">
      <c r="A611" s="241" t="s">
        <v>2760</v>
      </c>
      <c r="B611" s="8" t="s">
        <v>2641</v>
      </c>
      <c r="C611" s="237">
        <v>0</v>
      </c>
      <c r="D611" s="8"/>
    </row>
    <row r="612" spans="1:4" ht="36.75" customHeight="1" x14ac:dyDescent="0.25">
      <c r="A612" s="241" t="s">
        <v>2761</v>
      </c>
      <c r="B612" s="8" t="s">
        <v>2639</v>
      </c>
      <c r="C612" s="237">
        <v>0</v>
      </c>
      <c r="D612" s="8"/>
    </row>
    <row r="613" spans="1:4" ht="36.75" customHeight="1" x14ac:dyDescent="0.25">
      <c r="A613" s="241" t="s">
        <v>2762</v>
      </c>
      <c r="B613" s="8" t="s">
        <v>2666</v>
      </c>
      <c r="C613" s="237">
        <v>0</v>
      </c>
      <c r="D613" s="8"/>
    </row>
    <row r="614" spans="1:4" ht="36.75" customHeight="1" x14ac:dyDescent="0.25">
      <c r="A614" s="241" t="s">
        <v>2763</v>
      </c>
      <c r="B614" s="8" t="s">
        <v>2647</v>
      </c>
      <c r="C614" s="237">
        <v>0</v>
      </c>
      <c r="D614" s="8"/>
    </row>
    <row r="615" spans="1:4" ht="36.75" customHeight="1" x14ac:dyDescent="0.25">
      <c r="A615" s="241" t="s">
        <v>2764</v>
      </c>
      <c r="B615" s="8" t="s">
        <v>2652</v>
      </c>
      <c r="C615" s="237">
        <v>0</v>
      </c>
      <c r="D615" s="8"/>
    </row>
    <row r="616" spans="1:4" ht="36.75" customHeight="1" x14ac:dyDescent="0.25">
      <c r="A616" s="241" t="s">
        <v>2765</v>
      </c>
      <c r="B616" s="8" t="s">
        <v>2649</v>
      </c>
      <c r="C616" s="237">
        <v>0</v>
      </c>
      <c r="D616" s="8"/>
    </row>
    <row r="617" spans="1:4" ht="36.75" customHeight="1" x14ac:dyDescent="0.25">
      <c r="A617" s="241" t="s">
        <v>2766</v>
      </c>
      <c r="B617" s="8" t="s">
        <v>2643</v>
      </c>
      <c r="C617" s="237">
        <v>0</v>
      </c>
      <c r="D617" s="8"/>
    </row>
    <row r="618" spans="1:4" ht="36.75" customHeight="1" x14ac:dyDescent="0.25">
      <c r="A618" s="241" t="s">
        <v>2767</v>
      </c>
      <c r="B618" s="8" t="s">
        <v>2645</v>
      </c>
      <c r="C618" s="237">
        <v>0</v>
      </c>
      <c r="D618" s="8"/>
    </row>
    <row r="619" spans="1:4" ht="36.75" customHeight="1" x14ac:dyDescent="0.25">
      <c r="A619" s="241" t="s">
        <v>2768</v>
      </c>
      <c r="B619" s="8" t="s">
        <v>2653</v>
      </c>
      <c r="C619" s="237">
        <v>0</v>
      </c>
      <c r="D619" s="8"/>
    </row>
    <row r="620" spans="1:4" ht="36.75" customHeight="1" x14ac:dyDescent="0.25">
      <c r="A620" s="241" t="s">
        <v>2769</v>
      </c>
      <c r="B620" s="8" t="s">
        <v>2642</v>
      </c>
      <c r="C620" s="237">
        <v>0</v>
      </c>
      <c r="D620" s="8"/>
    </row>
    <row r="621" spans="1:4" ht="36.75" customHeight="1" x14ac:dyDescent="0.25">
      <c r="A621" s="241" t="s">
        <v>2770</v>
      </c>
      <c r="B621" s="8" t="s">
        <v>2771</v>
      </c>
      <c r="C621" s="237">
        <v>0</v>
      </c>
      <c r="D621" s="8"/>
    </row>
    <row r="622" spans="1:4" ht="36.75" customHeight="1" x14ac:dyDescent="0.25">
      <c r="A622" s="241" t="s">
        <v>2770</v>
      </c>
      <c r="B622" s="8" t="s">
        <v>2771</v>
      </c>
      <c r="C622" s="237">
        <v>0</v>
      </c>
      <c r="D622" s="8"/>
    </row>
    <row r="623" spans="1:4" ht="36.75" customHeight="1" x14ac:dyDescent="0.25">
      <c r="A623" s="241" t="s">
        <v>2771</v>
      </c>
      <c r="B623" s="8"/>
      <c r="C623" s="237">
        <v>0</v>
      </c>
      <c r="D623" s="8"/>
    </row>
  </sheetData>
  <sheetProtection selectLockedCells="1" selectUnlockedCells="1"/>
  <mergeCells count="1">
    <mergeCell ref="A2:D2"/>
  </mergeCells>
  <hyperlinks>
    <hyperlink ref="A1" location="Overview!A1" display="Back to Overview" xr:uid="{00000000-0004-0000-34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G255"/>
  <sheetViews>
    <sheetView zoomScale="70" zoomScaleNormal="70" zoomScaleSheetLayoutView="100" workbookViewId="0">
      <selection activeCell="E2" sqref="E2"/>
    </sheetView>
  </sheetViews>
  <sheetFormatPr defaultColWidth="9.1796875" defaultRowHeight="27.75" customHeight="1" x14ac:dyDescent="0.25"/>
  <cols>
    <col min="1" max="1" width="29.81640625" style="2" customWidth="1"/>
    <col min="2" max="2" width="48.54296875" style="2" customWidth="1"/>
    <col min="3" max="4" width="23.7265625" style="3" customWidth="1"/>
    <col min="5" max="5" width="15.54296875" style="2" customWidth="1"/>
    <col min="6" max="16384" width="9.1796875" style="2"/>
  </cols>
  <sheetData>
    <row r="1" spans="1:7" ht="27.75" customHeight="1" x14ac:dyDescent="0.25">
      <c r="A1" s="51" t="s">
        <v>34</v>
      </c>
      <c r="B1" s="3"/>
      <c r="C1" s="2"/>
      <c r="E1" s="10"/>
      <c r="F1" s="4"/>
      <c r="G1" s="4"/>
    </row>
    <row r="2" spans="1:7" s="11" customFormat="1" ht="39" customHeight="1" x14ac:dyDescent="0.25">
      <c r="A2" s="370" t="str">
        <f>Overview!B4&amp; " - Effective from "&amp;Overview!D4&amp;" - "&amp;Overview!E4&amp;" Nodal/Zonal charges in UKPN LPN Area (GSP Group _C)"</f>
        <v>Southern Electric Power Distribution plc - Effective from 1 April 2021 - Final Nodal/Zonal charges in UKPN LPN Area (GSP Group _C)</v>
      </c>
      <c r="B2" s="371"/>
      <c r="C2" s="371"/>
      <c r="D2" s="372"/>
    </row>
    <row r="3" spans="1:7" ht="60.75" customHeight="1" x14ac:dyDescent="0.25">
      <c r="A3" s="233" t="s">
        <v>604</v>
      </c>
      <c r="B3" s="233" t="s">
        <v>605</v>
      </c>
      <c r="C3" s="233" t="s">
        <v>606</v>
      </c>
      <c r="D3" s="233" t="s">
        <v>607</v>
      </c>
    </row>
    <row r="4" spans="1:7" ht="21.75" customHeight="1" x14ac:dyDescent="0.25">
      <c r="A4" s="234" t="s">
        <v>2772</v>
      </c>
      <c r="B4" s="234" t="s">
        <v>2773</v>
      </c>
      <c r="C4" s="235">
        <v>4.5826315053638798</v>
      </c>
      <c r="D4" s="235">
        <v>8.2339773781257009E-3</v>
      </c>
    </row>
    <row r="5" spans="1:7" ht="21.75" customHeight="1" x14ac:dyDescent="0.25">
      <c r="A5" s="234" t="s">
        <v>2774</v>
      </c>
      <c r="B5" s="234" t="s">
        <v>2773</v>
      </c>
      <c r="C5" s="235">
        <v>0.90520308577028696</v>
      </c>
      <c r="D5" s="235">
        <v>1.4800849222329493E-4</v>
      </c>
    </row>
    <row r="6" spans="1:7" ht="21.75" customHeight="1" x14ac:dyDescent="0.25">
      <c r="A6" s="234" t="s">
        <v>2775</v>
      </c>
      <c r="B6" s="234" t="s">
        <v>2773</v>
      </c>
      <c r="C6" s="235">
        <v>4.8850658219645302</v>
      </c>
      <c r="D6" s="235">
        <v>2.9560505311367891E-3</v>
      </c>
    </row>
    <row r="7" spans="1:7" ht="21.75" customHeight="1" x14ac:dyDescent="0.25">
      <c r="A7" s="234" t="s">
        <v>2776</v>
      </c>
      <c r="B7" s="234" t="s">
        <v>2777</v>
      </c>
      <c r="C7" s="235">
        <v>0</v>
      </c>
      <c r="D7" s="235">
        <v>0</v>
      </c>
    </row>
    <row r="8" spans="1:7" ht="21.75" customHeight="1" x14ac:dyDescent="0.25">
      <c r="A8" s="234" t="s">
        <v>2778</v>
      </c>
      <c r="B8" s="234" t="s">
        <v>2779</v>
      </c>
      <c r="C8" s="235">
        <v>0</v>
      </c>
      <c r="D8" s="235">
        <v>0</v>
      </c>
    </row>
    <row r="9" spans="1:7" ht="21.75" customHeight="1" x14ac:dyDescent="0.25">
      <c r="A9" s="234" t="s">
        <v>2780</v>
      </c>
      <c r="B9" s="234" t="s">
        <v>2781</v>
      </c>
      <c r="C9" s="235">
        <v>2.4789373279726199</v>
      </c>
      <c r="D9" s="235">
        <v>10.128046472939012</v>
      </c>
    </row>
    <row r="10" spans="1:7" ht="21.75" customHeight="1" x14ac:dyDescent="0.25">
      <c r="A10" s="234" t="s">
        <v>2782</v>
      </c>
      <c r="B10" s="234" t="s">
        <v>2781</v>
      </c>
      <c r="C10" s="235">
        <v>1.0550788199036081</v>
      </c>
      <c r="D10" s="235">
        <v>3.5113314634091299</v>
      </c>
    </row>
    <row r="11" spans="1:7" ht="21.75" customHeight="1" x14ac:dyDescent="0.25">
      <c r="A11" s="234" t="s">
        <v>2783</v>
      </c>
      <c r="B11" s="234" t="s">
        <v>2784</v>
      </c>
      <c r="C11" s="235">
        <v>1.2200707808917519</v>
      </c>
      <c r="D11" s="235">
        <v>1.6451584361883143</v>
      </c>
    </row>
    <row r="12" spans="1:7" ht="21.75" customHeight="1" x14ac:dyDescent="0.25">
      <c r="A12" s="234" t="s">
        <v>2785</v>
      </c>
      <c r="B12" s="234" t="s">
        <v>2784</v>
      </c>
      <c r="C12" s="235">
        <v>0.154232801998228</v>
      </c>
      <c r="D12" s="235">
        <v>9.2662898711146913E-3</v>
      </c>
    </row>
    <row r="13" spans="1:7" ht="21.75" customHeight="1" x14ac:dyDescent="0.25">
      <c r="A13" s="234" t="s">
        <v>2786</v>
      </c>
      <c r="B13" s="234" t="s">
        <v>2787</v>
      </c>
      <c r="C13" s="235">
        <v>0</v>
      </c>
      <c r="D13" s="235">
        <v>0</v>
      </c>
    </row>
    <row r="14" spans="1:7" ht="21.75" customHeight="1" x14ac:dyDescent="0.25">
      <c r="A14" s="234" t="s">
        <v>671</v>
      </c>
      <c r="B14" s="234" t="s">
        <v>2788</v>
      </c>
      <c r="C14" s="235">
        <v>0</v>
      </c>
      <c r="D14" s="235">
        <v>1.0044249986752061</v>
      </c>
    </row>
    <row r="15" spans="1:7" ht="21.75" customHeight="1" x14ac:dyDescent="0.25">
      <c r="A15" s="234" t="s">
        <v>2789</v>
      </c>
      <c r="B15" s="234" t="s">
        <v>672</v>
      </c>
      <c r="C15" s="235">
        <v>0.20083686053589661</v>
      </c>
      <c r="D15" s="235">
        <v>0.54797360313378651</v>
      </c>
    </row>
    <row r="16" spans="1:7" ht="21.75" customHeight="1" x14ac:dyDescent="0.25">
      <c r="A16" s="234" t="s">
        <v>2790</v>
      </c>
      <c r="B16" s="234" t="s">
        <v>672</v>
      </c>
      <c r="C16" s="235">
        <v>0.128250894961319</v>
      </c>
      <c r="D16" s="235">
        <v>0.693448277895229</v>
      </c>
    </row>
    <row r="17" spans="1:4" ht="21.75" customHeight="1" x14ac:dyDescent="0.25">
      <c r="A17" s="234" t="s">
        <v>2791</v>
      </c>
      <c r="B17" s="234" t="s">
        <v>2792</v>
      </c>
      <c r="C17" s="235">
        <v>1.9857665774120989</v>
      </c>
      <c r="D17" s="235">
        <v>1.8066214849099911</v>
      </c>
    </row>
    <row r="18" spans="1:4" ht="21.75" customHeight="1" x14ac:dyDescent="0.25">
      <c r="A18" s="234" t="s">
        <v>2793</v>
      </c>
      <c r="B18" s="234" t="s">
        <v>2794</v>
      </c>
      <c r="C18" s="235">
        <v>1.985771405182307</v>
      </c>
      <c r="D18" s="235">
        <v>1.8049298760063364</v>
      </c>
    </row>
    <row r="19" spans="1:4" ht="21.75" customHeight="1" x14ac:dyDescent="0.25">
      <c r="A19" s="234" t="s">
        <v>2795</v>
      </c>
      <c r="B19" s="234" t="s">
        <v>2796</v>
      </c>
      <c r="C19" s="235">
        <v>8.3869597220983094E-11</v>
      </c>
      <c r="D19" s="235">
        <v>0</v>
      </c>
    </row>
    <row r="20" spans="1:4" ht="21.75" customHeight="1" x14ac:dyDescent="0.25">
      <c r="A20" s="234" t="s">
        <v>2797</v>
      </c>
      <c r="B20" s="234" t="s">
        <v>2798</v>
      </c>
      <c r="C20" s="235">
        <v>0.87453282716778602</v>
      </c>
      <c r="D20" s="235">
        <v>1.5404317313296589</v>
      </c>
    </row>
    <row r="21" spans="1:4" ht="21.75" customHeight="1" x14ac:dyDescent="0.25">
      <c r="A21" s="234" t="s">
        <v>2799</v>
      </c>
      <c r="B21" s="234" t="s">
        <v>2800</v>
      </c>
      <c r="C21" s="235">
        <v>0.87003081292916806</v>
      </c>
      <c r="D21" s="235">
        <v>1.9382901271216635</v>
      </c>
    </row>
    <row r="22" spans="1:4" ht="21.75" customHeight="1" x14ac:dyDescent="0.25">
      <c r="A22" s="234" t="s">
        <v>2801</v>
      </c>
      <c r="B22" s="234" t="s">
        <v>2800</v>
      </c>
      <c r="C22" s="235">
        <v>0.28067360310148098</v>
      </c>
      <c r="D22" s="235">
        <v>1.6775658019274098</v>
      </c>
    </row>
    <row r="23" spans="1:4" ht="21.75" customHeight="1" x14ac:dyDescent="0.25">
      <c r="A23" s="234" t="s">
        <v>2802</v>
      </c>
      <c r="B23" s="234" t="s">
        <v>2803</v>
      </c>
      <c r="C23" s="235">
        <v>1.9844010902555449</v>
      </c>
      <c r="D23" s="235">
        <v>1.8239005967825928</v>
      </c>
    </row>
    <row r="24" spans="1:4" ht="21.75" customHeight="1" x14ac:dyDescent="0.25">
      <c r="A24" s="234" t="s">
        <v>2804</v>
      </c>
      <c r="B24" s="234" t="s">
        <v>2805</v>
      </c>
      <c r="C24" s="235">
        <v>1.9844432003002579</v>
      </c>
      <c r="D24" s="235">
        <v>1.8179051343328361</v>
      </c>
    </row>
    <row r="25" spans="1:4" ht="21.75" customHeight="1" x14ac:dyDescent="0.25">
      <c r="A25" s="234" t="s">
        <v>2806</v>
      </c>
      <c r="B25" s="234" t="s">
        <v>2807</v>
      </c>
      <c r="C25" s="235">
        <v>0</v>
      </c>
      <c r="D25" s="235">
        <v>0</v>
      </c>
    </row>
    <row r="26" spans="1:4" ht="21.75" customHeight="1" x14ac:dyDescent="0.25">
      <c r="A26" s="234" t="s">
        <v>2808</v>
      </c>
      <c r="B26" s="234" t="s">
        <v>2807</v>
      </c>
      <c r="C26" s="235">
        <v>0</v>
      </c>
      <c r="D26" s="235">
        <v>0</v>
      </c>
    </row>
    <row r="27" spans="1:4" ht="27.75" customHeight="1" x14ac:dyDescent="0.25">
      <c r="A27" s="234" t="s">
        <v>2809</v>
      </c>
      <c r="B27" s="234" t="s">
        <v>2810</v>
      </c>
      <c r="C27" s="235">
        <v>3.87469051409956</v>
      </c>
      <c r="D27" s="235">
        <v>2.0813766602309802</v>
      </c>
    </row>
    <row r="28" spans="1:4" ht="27.75" customHeight="1" x14ac:dyDescent="0.25">
      <c r="A28" s="234" t="s">
        <v>2811</v>
      </c>
      <c r="B28" s="234" t="s">
        <v>2810</v>
      </c>
      <c r="C28" s="235">
        <v>0.27852506083693601</v>
      </c>
      <c r="D28" s="235">
        <v>2.384187829919989</v>
      </c>
    </row>
    <row r="29" spans="1:4" ht="27.75" customHeight="1" x14ac:dyDescent="0.25">
      <c r="A29" s="234" t="s">
        <v>2812</v>
      </c>
      <c r="B29" s="234" t="s">
        <v>2813</v>
      </c>
      <c r="C29" s="235">
        <v>5.5772283100271203</v>
      </c>
      <c r="D29" s="235">
        <v>0.64298404123989794</v>
      </c>
    </row>
    <row r="30" spans="1:4" ht="27.75" customHeight="1" x14ac:dyDescent="0.25">
      <c r="A30" s="234" t="s">
        <v>2814</v>
      </c>
      <c r="B30" s="234" t="s">
        <v>2813</v>
      </c>
      <c r="C30" s="235">
        <v>7.2038238743447405</v>
      </c>
      <c r="D30" s="235">
        <v>1.0581532076682052</v>
      </c>
    </row>
    <row r="31" spans="1:4" ht="27.75" customHeight="1" x14ac:dyDescent="0.25">
      <c r="A31" s="234" t="s">
        <v>2815</v>
      </c>
      <c r="B31" s="234" t="s">
        <v>2816</v>
      </c>
      <c r="C31" s="235">
        <v>0.63958911484564196</v>
      </c>
      <c r="D31" s="235">
        <v>4.3511992032836622</v>
      </c>
    </row>
    <row r="32" spans="1:4" ht="27.75" customHeight="1" x14ac:dyDescent="0.25">
      <c r="A32" s="234" t="s">
        <v>2817</v>
      </c>
      <c r="B32" s="234" t="s">
        <v>2816</v>
      </c>
      <c r="C32" s="235">
        <v>0.25826775506848998</v>
      </c>
      <c r="D32" s="235">
        <v>6.8505910732587072</v>
      </c>
    </row>
    <row r="33" spans="1:4" ht="27.75" customHeight="1" x14ac:dyDescent="0.25">
      <c r="A33" s="234" t="s">
        <v>2818</v>
      </c>
      <c r="B33" s="234" t="s">
        <v>2819</v>
      </c>
      <c r="C33" s="235">
        <v>5.5948849174126902</v>
      </c>
      <c r="D33" s="235">
        <v>-2.9214273298188003</v>
      </c>
    </row>
    <row r="34" spans="1:4" ht="27.75" customHeight="1" x14ac:dyDescent="0.25">
      <c r="A34" s="234" t="s">
        <v>2820</v>
      </c>
      <c r="B34" s="234" t="s">
        <v>2819</v>
      </c>
      <c r="C34" s="235">
        <v>6.93864067372966</v>
      </c>
      <c r="D34" s="235">
        <v>-2.8316649466826771</v>
      </c>
    </row>
    <row r="35" spans="1:4" ht="27.75" customHeight="1" x14ac:dyDescent="0.25">
      <c r="A35" s="234" t="s">
        <v>2821</v>
      </c>
      <c r="B35" s="234" t="s">
        <v>2822</v>
      </c>
      <c r="C35" s="235">
        <v>0</v>
      </c>
      <c r="D35" s="235">
        <v>0</v>
      </c>
    </row>
    <row r="36" spans="1:4" ht="27.75" customHeight="1" x14ac:dyDescent="0.25">
      <c r="A36" s="234" t="s">
        <v>2823</v>
      </c>
      <c r="B36" s="234" t="s">
        <v>2824</v>
      </c>
      <c r="C36" s="235">
        <v>1.9924037645982711</v>
      </c>
      <c r="D36" s="235">
        <v>13.629927463386522</v>
      </c>
    </row>
    <row r="37" spans="1:4" ht="27.75" customHeight="1" x14ac:dyDescent="0.25">
      <c r="A37" s="234" t="s">
        <v>2825</v>
      </c>
      <c r="B37" s="234" t="s">
        <v>2824</v>
      </c>
      <c r="C37" s="235">
        <v>2.5317746449109801</v>
      </c>
      <c r="D37" s="235">
        <v>14.842444989756183</v>
      </c>
    </row>
    <row r="38" spans="1:4" ht="27.75" customHeight="1" x14ac:dyDescent="0.25">
      <c r="A38" s="234" t="s">
        <v>2826</v>
      </c>
      <c r="B38" s="234" t="s">
        <v>2827</v>
      </c>
      <c r="C38" s="235">
        <v>1.9249728750645159</v>
      </c>
      <c r="D38" s="235">
        <v>1.7889945698909986</v>
      </c>
    </row>
    <row r="39" spans="1:4" ht="27.75" customHeight="1" x14ac:dyDescent="0.25">
      <c r="A39" s="234" t="s">
        <v>2828</v>
      </c>
      <c r="B39" s="234" t="s">
        <v>2827</v>
      </c>
      <c r="C39" s="235">
        <v>1.2822895726171151</v>
      </c>
      <c r="D39" s="235">
        <v>1.2900825131123295</v>
      </c>
    </row>
    <row r="40" spans="1:4" ht="27.75" customHeight="1" x14ac:dyDescent="0.25">
      <c r="A40" s="234" t="s">
        <v>2829</v>
      </c>
      <c r="B40" s="234" t="s">
        <v>2830</v>
      </c>
      <c r="C40" s="235">
        <v>1.63311498888674</v>
      </c>
      <c r="D40" s="235">
        <v>-0.21322817988643483</v>
      </c>
    </row>
    <row r="41" spans="1:4" ht="27.75" customHeight="1" x14ac:dyDescent="0.25">
      <c r="A41" s="234" t="s">
        <v>2831</v>
      </c>
      <c r="B41" s="234" t="s">
        <v>2830</v>
      </c>
      <c r="C41" s="235">
        <v>1.5926930349766</v>
      </c>
      <c r="D41" s="235">
        <v>0.89673408602691174</v>
      </c>
    </row>
    <row r="42" spans="1:4" ht="27.75" customHeight="1" x14ac:dyDescent="0.25">
      <c r="A42" s="234" t="s">
        <v>2832</v>
      </c>
      <c r="B42" s="234" t="s">
        <v>2833</v>
      </c>
      <c r="C42" s="235">
        <v>1.9840060345922321</v>
      </c>
      <c r="D42" s="235">
        <v>1.900781145562302</v>
      </c>
    </row>
    <row r="43" spans="1:4" ht="27.75" customHeight="1" x14ac:dyDescent="0.25">
      <c r="A43" s="234" t="s">
        <v>2834</v>
      </c>
      <c r="B43" s="234" t="s">
        <v>2835</v>
      </c>
      <c r="C43" s="235">
        <v>1.9840155976093872</v>
      </c>
      <c r="D43" s="235">
        <v>1.8944657631373385</v>
      </c>
    </row>
    <row r="44" spans="1:4" ht="27.75" customHeight="1" x14ac:dyDescent="0.25">
      <c r="A44" s="234" t="s">
        <v>2836</v>
      </c>
      <c r="B44" s="234" t="s">
        <v>2837</v>
      </c>
      <c r="C44" s="235">
        <v>4.6870881575771</v>
      </c>
      <c r="D44" s="235">
        <v>5.8567270264757392</v>
      </c>
    </row>
    <row r="45" spans="1:4" ht="27.75" customHeight="1" x14ac:dyDescent="0.25">
      <c r="A45" s="234" t="s">
        <v>2838</v>
      </c>
      <c r="B45" s="234" t="s">
        <v>2837</v>
      </c>
      <c r="C45" s="235">
        <v>5.2689021654087602</v>
      </c>
      <c r="D45" s="235">
        <v>6.5665443673251209</v>
      </c>
    </row>
    <row r="46" spans="1:4" ht="27.75" customHeight="1" x14ac:dyDescent="0.25">
      <c r="A46" s="234" t="s">
        <v>2839</v>
      </c>
      <c r="B46" s="234" t="s">
        <v>2840</v>
      </c>
      <c r="C46" s="235">
        <v>3.092351607081</v>
      </c>
      <c r="D46" s="235">
        <v>3.7784232234566129</v>
      </c>
    </row>
    <row r="47" spans="1:4" ht="27.75" customHeight="1" x14ac:dyDescent="0.25">
      <c r="A47" s="234" t="s">
        <v>2841</v>
      </c>
      <c r="B47" s="234" t="s">
        <v>2840</v>
      </c>
      <c r="C47" s="235">
        <v>0.6328188952743159</v>
      </c>
      <c r="D47" s="235">
        <v>2.8028328403329552</v>
      </c>
    </row>
    <row r="48" spans="1:4" ht="27.75" customHeight="1" x14ac:dyDescent="0.25">
      <c r="A48" s="234" t="s">
        <v>2842</v>
      </c>
      <c r="B48" s="234" t="s">
        <v>2843</v>
      </c>
      <c r="C48" s="235">
        <v>0.13435179277822573</v>
      </c>
      <c r="D48" s="235">
        <v>3.9745984281580604E-13</v>
      </c>
    </row>
    <row r="49" spans="1:4" ht="27.75" customHeight="1" x14ac:dyDescent="0.25">
      <c r="A49" s="234" t="s">
        <v>2844</v>
      </c>
      <c r="B49" s="234" t="s">
        <v>2843</v>
      </c>
      <c r="C49" s="235">
        <v>0.13435164697593288</v>
      </c>
      <c r="D49" s="235">
        <v>4.0084602304091277E-13</v>
      </c>
    </row>
    <row r="50" spans="1:4" ht="27.75" customHeight="1" x14ac:dyDescent="0.25">
      <c r="A50" s="234" t="s">
        <v>2845</v>
      </c>
      <c r="B50" s="234" t="s">
        <v>2846</v>
      </c>
      <c r="C50" s="235">
        <v>0</v>
      </c>
      <c r="D50" s="235">
        <v>0</v>
      </c>
    </row>
    <row r="51" spans="1:4" ht="27.75" customHeight="1" x14ac:dyDescent="0.25">
      <c r="A51" s="234" t="s">
        <v>2847</v>
      </c>
      <c r="B51" s="234" t="s">
        <v>2848</v>
      </c>
      <c r="C51" s="235">
        <v>5.5092421595856103E-2</v>
      </c>
      <c r="D51" s="235">
        <v>-2.3003511638682421</v>
      </c>
    </row>
    <row r="52" spans="1:4" ht="27.75" customHeight="1" x14ac:dyDescent="0.25">
      <c r="A52" s="234" t="s">
        <v>2849</v>
      </c>
      <c r="B52" s="234" t="s">
        <v>2850</v>
      </c>
      <c r="C52" s="235">
        <v>0</v>
      </c>
      <c r="D52" s="235">
        <v>6.0926480589341221</v>
      </c>
    </row>
    <row r="53" spans="1:4" ht="27.75" customHeight="1" x14ac:dyDescent="0.25">
      <c r="A53" s="234" t="s">
        <v>2851</v>
      </c>
      <c r="B53" s="234" t="s">
        <v>2850</v>
      </c>
      <c r="C53" s="235">
        <v>4.5595033189826299</v>
      </c>
      <c r="D53" s="235">
        <v>4.1689633720756412</v>
      </c>
    </row>
    <row r="54" spans="1:4" ht="27.75" customHeight="1" x14ac:dyDescent="0.25">
      <c r="A54" s="234" t="s">
        <v>2852</v>
      </c>
      <c r="B54" s="234" t="s">
        <v>2853</v>
      </c>
      <c r="C54" s="235">
        <v>0</v>
      </c>
      <c r="D54" s="235">
        <v>0</v>
      </c>
    </row>
    <row r="55" spans="1:4" ht="27.75" customHeight="1" x14ac:dyDescent="0.25">
      <c r="A55" s="234" t="s">
        <v>2854</v>
      </c>
      <c r="B55" s="234" t="s">
        <v>2853</v>
      </c>
      <c r="C55" s="235">
        <v>0</v>
      </c>
      <c r="D55" s="235">
        <v>0</v>
      </c>
    </row>
    <row r="56" spans="1:4" ht="27.75" customHeight="1" x14ac:dyDescent="0.25">
      <c r="A56" s="234" t="s">
        <v>2855</v>
      </c>
      <c r="B56" s="234" t="s">
        <v>2856</v>
      </c>
      <c r="C56" s="235">
        <v>2.1921265995796899</v>
      </c>
      <c r="D56" s="235">
        <v>5.5512616725650332E-10</v>
      </c>
    </row>
    <row r="57" spans="1:4" ht="27.75" customHeight="1" x14ac:dyDescent="0.25">
      <c r="A57" s="234" t="s">
        <v>2857</v>
      </c>
      <c r="B57" s="234" t="s">
        <v>2858</v>
      </c>
      <c r="C57" s="235">
        <v>0</v>
      </c>
      <c r="D57" s="235">
        <v>0</v>
      </c>
    </row>
    <row r="58" spans="1:4" ht="27.75" customHeight="1" x14ac:dyDescent="0.25">
      <c r="A58" s="234" t="s">
        <v>2859</v>
      </c>
      <c r="B58" s="234" t="s">
        <v>2860</v>
      </c>
      <c r="C58" s="235">
        <v>0</v>
      </c>
      <c r="D58" s="235">
        <v>0</v>
      </c>
    </row>
    <row r="59" spans="1:4" ht="27.75" customHeight="1" x14ac:dyDescent="0.25">
      <c r="A59" s="234" t="s">
        <v>2861</v>
      </c>
      <c r="B59" s="234" t="s">
        <v>2862</v>
      </c>
      <c r="C59" s="235">
        <v>5.6027661628042388E-2</v>
      </c>
      <c r="D59" s="235">
        <v>-0.34046734565273878</v>
      </c>
    </row>
    <row r="60" spans="1:4" ht="27.75" customHeight="1" x14ac:dyDescent="0.25">
      <c r="A60" s="234" t="s">
        <v>2863</v>
      </c>
      <c r="B60" s="234" t="s">
        <v>2864</v>
      </c>
      <c r="C60" s="235">
        <v>2.1926102321571896</v>
      </c>
      <c r="D60" s="235">
        <v>1.6382934875355253</v>
      </c>
    </row>
    <row r="61" spans="1:4" ht="27.75" customHeight="1" x14ac:dyDescent="0.25">
      <c r="A61" s="234" t="s">
        <v>2865</v>
      </c>
      <c r="B61" s="234" t="s">
        <v>2864</v>
      </c>
      <c r="C61" s="235">
        <v>2.4938472624969501</v>
      </c>
      <c r="D61" s="235">
        <v>1.4250849390653193</v>
      </c>
    </row>
    <row r="62" spans="1:4" ht="27.75" customHeight="1" x14ac:dyDescent="0.25">
      <c r="A62" s="234" t="s">
        <v>932</v>
      </c>
      <c r="B62" s="234" t="s">
        <v>2866</v>
      </c>
      <c r="C62" s="235">
        <v>2.4201113747233101</v>
      </c>
      <c r="D62" s="235">
        <v>3.4074918376720249</v>
      </c>
    </row>
    <row r="63" spans="1:4" ht="27.75" customHeight="1" x14ac:dyDescent="0.25">
      <c r="A63" s="234" t="s">
        <v>2867</v>
      </c>
      <c r="B63" s="234" t="s">
        <v>2866</v>
      </c>
      <c r="C63" s="235">
        <v>2.8150933681480197</v>
      </c>
      <c r="D63" s="235">
        <v>3.7357245318846388</v>
      </c>
    </row>
    <row r="64" spans="1:4" ht="27.75" customHeight="1" x14ac:dyDescent="0.25">
      <c r="A64" s="234" t="s">
        <v>2868</v>
      </c>
      <c r="B64" s="234" t="s">
        <v>2869</v>
      </c>
      <c r="C64" s="235">
        <v>0.10884213215784821</v>
      </c>
      <c r="D64" s="235">
        <v>-0.10859093700810707</v>
      </c>
    </row>
    <row r="65" spans="1:4" ht="27.75" customHeight="1" x14ac:dyDescent="0.25">
      <c r="A65" s="234" t="s">
        <v>2870</v>
      </c>
      <c r="B65" s="234" t="s">
        <v>2869</v>
      </c>
      <c r="C65" s="235">
        <v>3.7762584899351799</v>
      </c>
      <c r="D65" s="235">
        <v>-0.10544490189612743</v>
      </c>
    </row>
    <row r="66" spans="1:4" ht="27.75" customHeight="1" x14ac:dyDescent="0.25">
      <c r="A66" s="234" t="s">
        <v>2871</v>
      </c>
      <c r="B66" s="234" t="s">
        <v>2869</v>
      </c>
      <c r="C66" s="235">
        <v>0</v>
      </c>
      <c r="D66" s="235">
        <v>0</v>
      </c>
    </row>
    <row r="67" spans="1:4" ht="27.75" customHeight="1" x14ac:dyDescent="0.25">
      <c r="A67" s="234" t="s">
        <v>2872</v>
      </c>
      <c r="B67" s="234" t="s">
        <v>2873</v>
      </c>
      <c r="C67" s="235">
        <v>1.744444469395434</v>
      </c>
      <c r="D67" s="235">
        <v>2.7177880682903588</v>
      </c>
    </row>
    <row r="68" spans="1:4" ht="27.75" customHeight="1" x14ac:dyDescent="0.25">
      <c r="A68" s="234" t="s">
        <v>2874</v>
      </c>
      <c r="B68" s="234" t="s">
        <v>2873</v>
      </c>
      <c r="C68" s="235">
        <v>2.0629193051225982</v>
      </c>
      <c r="D68" s="235">
        <v>3.4400276689548468</v>
      </c>
    </row>
    <row r="69" spans="1:4" ht="27.75" customHeight="1" x14ac:dyDescent="0.25">
      <c r="A69" s="234" t="s">
        <v>2875</v>
      </c>
      <c r="B69" s="234" t="s">
        <v>2876</v>
      </c>
      <c r="C69" s="235">
        <v>2.2824494910859396</v>
      </c>
      <c r="D69" s="235">
        <v>5.5947154217417907</v>
      </c>
    </row>
    <row r="70" spans="1:4" ht="27.75" customHeight="1" x14ac:dyDescent="0.25">
      <c r="A70" s="234" t="s">
        <v>2877</v>
      </c>
      <c r="B70" s="234" t="s">
        <v>2876</v>
      </c>
      <c r="C70" s="235">
        <v>2.2346210117738696</v>
      </c>
      <c r="D70" s="235">
        <v>5.3047746717134174</v>
      </c>
    </row>
    <row r="71" spans="1:4" ht="27.75" customHeight="1" x14ac:dyDescent="0.25">
      <c r="A71" s="234" t="s">
        <v>2878</v>
      </c>
      <c r="B71" s="234" t="s">
        <v>2879</v>
      </c>
      <c r="C71" s="235">
        <v>0</v>
      </c>
      <c r="D71" s="235">
        <v>0</v>
      </c>
    </row>
    <row r="72" spans="1:4" ht="27.75" customHeight="1" x14ac:dyDescent="0.25">
      <c r="A72" s="234" t="s">
        <v>2880</v>
      </c>
      <c r="B72" s="234" t="s">
        <v>2881</v>
      </c>
      <c r="C72" s="235">
        <v>2.8246675538353001</v>
      </c>
      <c r="D72" s="235">
        <v>6.2291403932735134</v>
      </c>
    </row>
    <row r="73" spans="1:4" ht="27.75" customHeight="1" x14ac:dyDescent="0.25">
      <c r="A73" s="234" t="s">
        <v>2882</v>
      </c>
      <c r="B73" s="234" t="s">
        <v>2881</v>
      </c>
      <c r="C73" s="235">
        <v>2.84100026060606</v>
      </c>
      <c r="D73" s="235">
        <v>5.666326923947878</v>
      </c>
    </row>
    <row r="74" spans="1:4" ht="27.75" customHeight="1" x14ac:dyDescent="0.25">
      <c r="A74" s="234" t="s">
        <v>2883</v>
      </c>
      <c r="B74" s="234" t="s">
        <v>2884</v>
      </c>
      <c r="C74" s="235">
        <v>0</v>
      </c>
      <c r="D74" s="235">
        <v>0</v>
      </c>
    </row>
    <row r="75" spans="1:4" ht="27.75" customHeight="1" x14ac:dyDescent="0.25">
      <c r="A75" s="234" t="s">
        <v>2885</v>
      </c>
      <c r="B75" s="234" t="s">
        <v>2886</v>
      </c>
      <c r="C75" s="235">
        <v>1.984594290354138</v>
      </c>
      <c r="D75" s="235">
        <v>1.7856672225569579</v>
      </c>
    </row>
    <row r="76" spans="1:4" ht="27.75" customHeight="1" x14ac:dyDescent="0.25">
      <c r="A76" s="234" t="s">
        <v>2887</v>
      </c>
      <c r="B76" s="234" t="s">
        <v>2888</v>
      </c>
      <c r="C76" s="235">
        <v>1.985077178934638</v>
      </c>
      <c r="D76" s="235">
        <v>1.6632343163464911</v>
      </c>
    </row>
    <row r="77" spans="1:4" ht="27.75" customHeight="1" x14ac:dyDescent="0.25">
      <c r="A77" s="234" t="s">
        <v>2889</v>
      </c>
      <c r="B77" s="234" t="s">
        <v>2890</v>
      </c>
      <c r="C77" s="235">
        <v>3.1593072501814499</v>
      </c>
      <c r="D77" s="235">
        <v>1.7689033737470359</v>
      </c>
    </row>
    <row r="78" spans="1:4" ht="27.75" customHeight="1" x14ac:dyDescent="0.25">
      <c r="A78" s="234" t="s">
        <v>2891</v>
      </c>
      <c r="B78" s="234" t="s">
        <v>2890</v>
      </c>
      <c r="C78" s="235">
        <v>4.4279832306868805</v>
      </c>
      <c r="D78" s="235">
        <v>1.0466030724359552</v>
      </c>
    </row>
    <row r="79" spans="1:4" ht="27.75" customHeight="1" x14ac:dyDescent="0.25">
      <c r="A79" s="234" t="s">
        <v>2892</v>
      </c>
      <c r="B79" s="234" t="s">
        <v>2890</v>
      </c>
      <c r="C79" s="235">
        <v>4.4149488136629902</v>
      </c>
      <c r="D79" s="235">
        <v>0.79733633357628175</v>
      </c>
    </row>
    <row r="80" spans="1:4" ht="27.75" customHeight="1" x14ac:dyDescent="0.25">
      <c r="A80" s="234" t="s">
        <v>2893</v>
      </c>
      <c r="B80" s="234" t="s">
        <v>2894</v>
      </c>
      <c r="C80" s="235">
        <v>0</v>
      </c>
      <c r="D80" s="235">
        <v>0</v>
      </c>
    </row>
    <row r="81" spans="1:4" ht="27.75" customHeight="1" x14ac:dyDescent="0.25">
      <c r="A81" s="234" t="s">
        <v>2895</v>
      </c>
      <c r="B81" s="234" t="s">
        <v>2896</v>
      </c>
      <c r="C81" s="235">
        <v>2.5316697101426198</v>
      </c>
      <c r="D81" s="235">
        <v>3.4218884771481037</v>
      </c>
    </row>
    <row r="82" spans="1:4" ht="27.75" customHeight="1" x14ac:dyDescent="0.25">
      <c r="A82" s="234" t="s">
        <v>2897</v>
      </c>
      <c r="B82" s="234" t="s">
        <v>2898</v>
      </c>
      <c r="C82" s="235">
        <v>1.70149329306574</v>
      </c>
      <c r="D82" s="235">
        <v>0.47547522474833515</v>
      </c>
    </row>
    <row r="83" spans="1:4" ht="27.75" customHeight="1" x14ac:dyDescent="0.25">
      <c r="A83" s="234" t="s">
        <v>2899</v>
      </c>
      <c r="B83" s="234" t="s">
        <v>2898</v>
      </c>
      <c r="C83" s="235">
        <v>1.2491896540402101</v>
      </c>
      <c r="D83" s="235">
        <v>0.47530304255507994</v>
      </c>
    </row>
    <row r="84" spans="1:4" ht="27.75" customHeight="1" x14ac:dyDescent="0.25">
      <c r="A84" s="234" t="s">
        <v>2900</v>
      </c>
      <c r="B84" s="234" t="s">
        <v>2898</v>
      </c>
      <c r="C84" s="235">
        <v>1.67354487664318</v>
      </c>
      <c r="D84" s="235">
        <v>0.68398907826487498</v>
      </c>
    </row>
    <row r="85" spans="1:4" ht="27.75" customHeight="1" x14ac:dyDescent="0.25">
      <c r="A85" s="234" t="s">
        <v>2901</v>
      </c>
      <c r="B85" s="234" t="s">
        <v>2902</v>
      </c>
      <c r="C85" s="235">
        <v>2.6462498213138659</v>
      </c>
      <c r="D85" s="235">
        <v>3.4332243624028314</v>
      </c>
    </row>
    <row r="86" spans="1:4" ht="27.75" customHeight="1" x14ac:dyDescent="0.25">
      <c r="A86" s="234" t="s">
        <v>2903</v>
      </c>
      <c r="B86" s="234" t="s">
        <v>2904</v>
      </c>
      <c r="C86" s="235">
        <v>2.7719644613871903</v>
      </c>
      <c r="D86" s="235">
        <v>3.2288500402424223</v>
      </c>
    </row>
    <row r="87" spans="1:4" ht="27.75" customHeight="1" x14ac:dyDescent="0.25">
      <c r="A87" s="234" t="s">
        <v>2905</v>
      </c>
      <c r="B87" s="234" t="s">
        <v>2904</v>
      </c>
      <c r="C87" s="235">
        <v>2.7579277206302697</v>
      </c>
      <c r="D87" s="235">
        <v>3.2029386562969746</v>
      </c>
    </row>
    <row r="88" spans="1:4" ht="27.75" customHeight="1" x14ac:dyDescent="0.25">
      <c r="A88" s="234" t="s">
        <v>2906</v>
      </c>
      <c r="B88" s="234" t="s">
        <v>2907</v>
      </c>
      <c r="C88" s="235">
        <v>2.5460031967927561</v>
      </c>
      <c r="D88" s="235">
        <v>0.21344512767263257</v>
      </c>
    </row>
    <row r="89" spans="1:4" ht="27.75" customHeight="1" x14ac:dyDescent="0.25">
      <c r="A89" s="234" t="s">
        <v>2908</v>
      </c>
      <c r="B89" s="234" t="s">
        <v>2907</v>
      </c>
      <c r="C89" s="235">
        <v>3.0004620268420297</v>
      </c>
      <c r="D89" s="235">
        <v>0.33444790059688323</v>
      </c>
    </row>
    <row r="90" spans="1:4" ht="27.75" customHeight="1" x14ac:dyDescent="0.25">
      <c r="A90" s="234" t="s">
        <v>2909</v>
      </c>
      <c r="B90" s="234" t="s">
        <v>2907</v>
      </c>
      <c r="C90" s="235">
        <v>3.6108030567923799</v>
      </c>
      <c r="D90" s="235">
        <v>0.25103237648966426</v>
      </c>
    </row>
    <row r="91" spans="1:4" ht="27.75" customHeight="1" x14ac:dyDescent="0.25">
      <c r="A91" s="234" t="s">
        <v>2910</v>
      </c>
      <c r="B91" s="234" t="s">
        <v>2911</v>
      </c>
      <c r="C91" s="235">
        <v>2.85002866812086</v>
      </c>
      <c r="D91" s="235">
        <v>4.2607971166542908</v>
      </c>
    </row>
    <row r="92" spans="1:4" ht="27.75" customHeight="1" x14ac:dyDescent="0.25">
      <c r="A92" s="234" t="s">
        <v>2912</v>
      </c>
      <c r="B92" s="234" t="s">
        <v>2911</v>
      </c>
      <c r="C92" s="235">
        <v>3.0162080512846101</v>
      </c>
      <c r="D92" s="235">
        <v>2.2226410890779134</v>
      </c>
    </row>
    <row r="93" spans="1:4" ht="27.75" customHeight="1" x14ac:dyDescent="0.25">
      <c r="A93" s="234" t="s">
        <v>2913</v>
      </c>
      <c r="B93" s="234" t="s">
        <v>2911</v>
      </c>
      <c r="C93" s="235">
        <v>2.028437567863357</v>
      </c>
      <c r="D93" s="235">
        <v>1.7862221868521111</v>
      </c>
    </row>
    <row r="94" spans="1:4" ht="27.75" customHeight="1" x14ac:dyDescent="0.25">
      <c r="A94" s="234" t="s">
        <v>2914</v>
      </c>
      <c r="B94" s="234" t="s">
        <v>2915</v>
      </c>
      <c r="C94" s="235">
        <v>3.7020011170585603</v>
      </c>
      <c r="D94" s="235">
        <v>0.98643104032969653</v>
      </c>
    </row>
    <row r="95" spans="1:4" ht="27.75" customHeight="1" x14ac:dyDescent="0.25">
      <c r="A95" s="234" t="s">
        <v>2916</v>
      </c>
      <c r="B95" s="234" t="s">
        <v>2915</v>
      </c>
      <c r="C95" s="235">
        <v>4.9498617180109203</v>
      </c>
      <c r="D95" s="235">
        <v>0.73657322931815017</v>
      </c>
    </row>
    <row r="96" spans="1:4" ht="27.75" customHeight="1" x14ac:dyDescent="0.25">
      <c r="A96" s="234" t="s">
        <v>2917</v>
      </c>
      <c r="B96" s="234" t="s">
        <v>2918</v>
      </c>
      <c r="C96" s="235">
        <v>0.89361662948493104</v>
      </c>
      <c r="D96" s="235">
        <v>22.24299693443653</v>
      </c>
    </row>
    <row r="97" spans="1:4" ht="27.75" customHeight="1" x14ac:dyDescent="0.25">
      <c r="A97" s="234" t="s">
        <v>2919</v>
      </c>
      <c r="B97" s="234" t="s">
        <v>2918</v>
      </c>
      <c r="C97" s="235">
        <v>0.42303856953357</v>
      </c>
      <c r="D97" s="235">
        <v>17.195676936005835</v>
      </c>
    </row>
    <row r="98" spans="1:4" ht="27.75" customHeight="1" x14ac:dyDescent="0.25">
      <c r="A98" s="234" t="s">
        <v>2920</v>
      </c>
      <c r="B98" s="234" t="s">
        <v>2921</v>
      </c>
      <c r="C98" s="235">
        <v>2.4891620833384271</v>
      </c>
      <c r="D98" s="235">
        <v>3.2751094038313395</v>
      </c>
    </row>
    <row r="99" spans="1:4" ht="27.75" customHeight="1" x14ac:dyDescent="0.25">
      <c r="A99" s="234" t="s">
        <v>2922</v>
      </c>
      <c r="B99" s="234" t="s">
        <v>2923</v>
      </c>
      <c r="C99" s="235">
        <v>3.4116779492103104</v>
      </c>
      <c r="D99" s="235">
        <v>0.59942293129595914</v>
      </c>
    </row>
    <row r="100" spans="1:4" ht="27.75" customHeight="1" x14ac:dyDescent="0.25">
      <c r="A100" s="234" t="s">
        <v>2924</v>
      </c>
      <c r="B100" s="234" t="s">
        <v>2923</v>
      </c>
      <c r="C100" s="235">
        <v>3.7599051307627098</v>
      </c>
      <c r="D100" s="235">
        <v>0.56261611308395487</v>
      </c>
    </row>
    <row r="101" spans="1:4" ht="27.75" customHeight="1" x14ac:dyDescent="0.25">
      <c r="A101" s="234" t="s">
        <v>2925</v>
      </c>
      <c r="B101" s="234" t="s">
        <v>2926</v>
      </c>
      <c r="C101" s="235">
        <v>2.0589592613586296</v>
      </c>
      <c r="D101" s="235">
        <v>3.4937253534099293</v>
      </c>
    </row>
    <row r="102" spans="1:4" ht="27.75" customHeight="1" x14ac:dyDescent="0.25">
      <c r="A102" s="234" t="s">
        <v>2927</v>
      </c>
      <c r="B102" s="234" t="s">
        <v>2926</v>
      </c>
      <c r="C102" s="235">
        <v>2.3320593575562598</v>
      </c>
      <c r="D102" s="235">
        <v>3.6231064254327907</v>
      </c>
    </row>
    <row r="103" spans="1:4" ht="27.75" customHeight="1" x14ac:dyDescent="0.25">
      <c r="A103" s="234" t="s">
        <v>2928</v>
      </c>
      <c r="B103" s="234" t="s">
        <v>2929</v>
      </c>
      <c r="C103" s="235">
        <v>3.74994763687855</v>
      </c>
      <c r="D103" s="235">
        <v>2.3872912552888637</v>
      </c>
    </row>
    <row r="104" spans="1:4" ht="27.75" customHeight="1" x14ac:dyDescent="0.25">
      <c r="A104" s="234" t="s">
        <v>2930</v>
      </c>
      <c r="B104" s="234" t="s">
        <v>2929</v>
      </c>
      <c r="C104" s="235">
        <v>4.5749686127415394</v>
      </c>
      <c r="D104" s="235">
        <v>1.9828498438910822</v>
      </c>
    </row>
    <row r="105" spans="1:4" ht="27.75" customHeight="1" x14ac:dyDescent="0.25">
      <c r="A105" s="234" t="s">
        <v>1106</v>
      </c>
      <c r="B105" s="234" t="s">
        <v>2931</v>
      </c>
      <c r="C105" s="235">
        <v>2.57192482249864</v>
      </c>
      <c r="D105" s="235">
        <v>6.7401486314325849</v>
      </c>
    </row>
    <row r="106" spans="1:4" ht="27.75" customHeight="1" x14ac:dyDescent="0.25">
      <c r="A106" s="234" t="s">
        <v>2932</v>
      </c>
      <c r="B106" s="234" t="s">
        <v>2931</v>
      </c>
      <c r="C106" s="235">
        <v>2.9394459790719099</v>
      </c>
      <c r="D106" s="235">
        <v>6.8031224637801992</v>
      </c>
    </row>
    <row r="107" spans="1:4" ht="27.75" customHeight="1" x14ac:dyDescent="0.25">
      <c r="A107" s="234" t="s">
        <v>2933</v>
      </c>
      <c r="B107" s="234" t="s">
        <v>2934</v>
      </c>
      <c r="C107" s="235">
        <v>2.42639860941788</v>
      </c>
      <c r="D107" s="235">
        <v>5.3587254706115566</v>
      </c>
    </row>
    <row r="108" spans="1:4" ht="27.75" customHeight="1" x14ac:dyDescent="0.25">
      <c r="A108" s="234" t="s">
        <v>2935</v>
      </c>
      <c r="B108" s="234" t="s">
        <v>2934</v>
      </c>
      <c r="C108" s="235">
        <v>1.3702374084802931</v>
      </c>
      <c r="D108" s="235">
        <v>4.8306390163270354</v>
      </c>
    </row>
    <row r="109" spans="1:4" ht="27.75" customHeight="1" x14ac:dyDescent="0.25">
      <c r="A109" s="234" t="s">
        <v>2936</v>
      </c>
      <c r="B109" s="234" t="s">
        <v>2937</v>
      </c>
      <c r="C109" s="235">
        <v>1.9845186634649541</v>
      </c>
      <c r="D109" s="235">
        <v>1.6866458905104116</v>
      </c>
    </row>
    <row r="110" spans="1:4" ht="27.75" customHeight="1" x14ac:dyDescent="0.25">
      <c r="A110" s="234" t="s">
        <v>2938</v>
      </c>
      <c r="B110" s="234" t="s">
        <v>2939</v>
      </c>
      <c r="C110" s="235">
        <v>1.9840242208834289</v>
      </c>
      <c r="D110" s="235">
        <v>1.8842812677086089</v>
      </c>
    </row>
    <row r="111" spans="1:4" ht="27.75" customHeight="1" x14ac:dyDescent="0.25">
      <c r="A111" s="234" t="s">
        <v>2940</v>
      </c>
      <c r="B111" s="234" t="s">
        <v>2941</v>
      </c>
      <c r="C111" s="235">
        <v>1.984012791324349</v>
      </c>
      <c r="D111" s="235">
        <v>1.8968795058508179</v>
      </c>
    </row>
    <row r="112" spans="1:4" ht="27.75" customHeight="1" x14ac:dyDescent="0.25">
      <c r="A112" s="234" t="s">
        <v>2942</v>
      </c>
      <c r="B112" s="234" t="s">
        <v>2943</v>
      </c>
      <c r="C112" s="235">
        <v>1.984596137473166</v>
      </c>
      <c r="D112" s="235">
        <v>1.6748206755708486</v>
      </c>
    </row>
    <row r="113" spans="1:4" ht="27.75" customHeight="1" x14ac:dyDescent="0.25">
      <c r="A113" s="234" t="s">
        <v>2944</v>
      </c>
      <c r="B113" s="234" t="s">
        <v>2945</v>
      </c>
      <c r="C113" s="235">
        <v>0.91032109804395001</v>
      </c>
      <c r="D113" s="235">
        <v>0.51575384864159979</v>
      </c>
    </row>
    <row r="114" spans="1:4" ht="27.75" customHeight="1" x14ac:dyDescent="0.25">
      <c r="A114" s="234" t="s">
        <v>2946</v>
      </c>
      <c r="B114" s="234" t="s">
        <v>2945</v>
      </c>
      <c r="C114" s="235">
        <v>0.22721468617936699</v>
      </c>
      <c r="D114" s="235">
        <v>2.092353471775998</v>
      </c>
    </row>
    <row r="115" spans="1:4" ht="27.75" customHeight="1" x14ac:dyDescent="0.25">
      <c r="A115" s="234" t="s">
        <v>2947</v>
      </c>
      <c r="B115" s="234" t="s">
        <v>2945</v>
      </c>
      <c r="C115" s="235">
        <v>0.41943982866486901</v>
      </c>
      <c r="D115" s="235">
        <v>2.5342496968514854</v>
      </c>
    </row>
    <row r="116" spans="1:4" ht="27.75" customHeight="1" x14ac:dyDescent="0.25">
      <c r="A116" s="234" t="s">
        <v>2948</v>
      </c>
      <c r="B116" s="234" t="s">
        <v>2945</v>
      </c>
      <c r="C116" s="235">
        <v>0</v>
      </c>
      <c r="D116" s="235">
        <v>0</v>
      </c>
    </row>
    <row r="117" spans="1:4" ht="27.75" customHeight="1" x14ac:dyDescent="0.25">
      <c r="A117" s="234" t="s">
        <v>2949</v>
      </c>
      <c r="B117" s="234" t="s">
        <v>2950</v>
      </c>
      <c r="C117" s="235">
        <v>0.43232374505193999</v>
      </c>
      <c r="D117" s="235">
        <v>1.9309216995512393</v>
      </c>
    </row>
    <row r="118" spans="1:4" ht="27.75" customHeight="1" x14ac:dyDescent="0.25">
      <c r="A118" s="234" t="s">
        <v>1128</v>
      </c>
      <c r="B118" s="234" t="s">
        <v>2951</v>
      </c>
      <c r="C118" s="235">
        <v>1.9913273142367958</v>
      </c>
      <c r="D118" s="235">
        <v>5.2695405923350194</v>
      </c>
    </row>
    <row r="119" spans="1:4" ht="27.75" customHeight="1" x14ac:dyDescent="0.25">
      <c r="A119" s="234" t="s">
        <v>2952</v>
      </c>
      <c r="B119" s="234" t="s">
        <v>2953</v>
      </c>
      <c r="C119" s="235">
        <v>0</v>
      </c>
      <c r="D119" s="235">
        <v>0</v>
      </c>
    </row>
    <row r="120" spans="1:4" ht="27.75" customHeight="1" x14ac:dyDescent="0.25">
      <c r="A120" s="234" t="s">
        <v>2954</v>
      </c>
      <c r="B120" s="234" t="s">
        <v>2955</v>
      </c>
      <c r="C120" s="235">
        <v>0</v>
      </c>
      <c r="D120" s="235">
        <v>0</v>
      </c>
    </row>
    <row r="121" spans="1:4" ht="27.75" customHeight="1" x14ac:dyDescent="0.25">
      <c r="A121" s="234" t="s">
        <v>2956</v>
      </c>
      <c r="B121" s="234" t="s">
        <v>2957</v>
      </c>
      <c r="C121" s="235">
        <v>4.8928542140095406</v>
      </c>
      <c r="D121" s="235">
        <v>2.4814855762761461</v>
      </c>
    </row>
    <row r="122" spans="1:4" ht="27.75" customHeight="1" x14ac:dyDescent="0.25">
      <c r="A122" s="234" t="s">
        <v>2958</v>
      </c>
      <c r="B122" s="234" t="s">
        <v>2959</v>
      </c>
      <c r="C122" s="235">
        <v>1.798841889525074</v>
      </c>
      <c r="D122" s="235">
        <v>3.367941336562565</v>
      </c>
    </row>
    <row r="123" spans="1:4" ht="27.75" customHeight="1" x14ac:dyDescent="0.25">
      <c r="A123" s="234" t="s">
        <v>2960</v>
      </c>
      <c r="B123" s="234" t="s">
        <v>2959</v>
      </c>
      <c r="C123" s="235">
        <v>2.5307911228880897</v>
      </c>
      <c r="D123" s="235">
        <v>2.9593748346028255</v>
      </c>
    </row>
    <row r="124" spans="1:4" ht="27.75" customHeight="1" x14ac:dyDescent="0.25">
      <c r="A124" s="234" t="s">
        <v>2961</v>
      </c>
      <c r="B124" s="234" t="s">
        <v>2962</v>
      </c>
      <c r="C124" s="235">
        <v>0</v>
      </c>
      <c r="D124" s="235">
        <v>0</v>
      </c>
    </row>
    <row r="125" spans="1:4" ht="27.75" customHeight="1" x14ac:dyDescent="0.25">
      <c r="A125" s="234" t="s">
        <v>2963</v>
      </c>
      <c r="B125" s="234" t="s">
        <v>2964</v>
      </c>
      <c r="C125" s="235">
        <v>2.9146824045286701</v>
      </c>
      <c r="D125" s="235">
        <v>8.0981885774420519</v>
      </c>
    </row>
    <row r="126" spans="1:4" ht="27.75" customHeight="1" x14ac:dyDescent="0.25">
      <c r="A126" s="234" t="s">
        <v>2965</v>
      </c>
      <c r="B126" s="234" t="s">
        <v>2964</v>
      </c>
      <c r="C126" s="235">
        <v>2.7202756484645798</v>
      </c>
      <c r="D126" s="235">
        <v>6.6829892503797241</v>
      </c>
    </row>
    <row r="127" spans="1:4" ht="27.75" customHeight="1" x14ac:dyDescent="0.25">
      <c r="A127" s="234" t="s">
        <v>2966</v>
      </c>
      <c r="B127" s="234" t="s">
        <v>2967</v>
      </c>
      <c r="C127" s="235">
        <v>1.9862522019573801</v>
      </c>
      <c r="D127" s="235">
        <v>1.8107619183092045</v>
      </c>
    </row>
    <row r="128" spans="1:4" ht="27.75" customHeight="1" x14ac:dyDescent="0.25">
      <c r="A128" s="234" t="s">
        <v>2968</v>
      </c>
      <c r="B128" s="234" t="s">
        <v>2969</v>
      </c>
      <c r="C128" s="235">
        <v>4.4615352634506795</v>
      </c>
      <c r="D128" s="235">
        <v>20.039879003588496</v>
      </c>
    </row>
    <row r="129" spans="1:4" ht="27.75" customHeight="1" x14ac:dyDescent="0.25">
      <c r="A129" s="234" t="s">
        <v>2970</v>
      </c>
      <c r="B129" s="234" t="s">
        <v>2969</v>
      </c>
      <c r="C129" s="235">
        <v>5.1102263522621403</v>
      </c>
      <c r="D129" s="235">
        <v>21.794151139436451</v>
      </c>
    </row>
    <row r="130" spans="1:4" ht="27.75" customHeight="1" x14ac:dyDescent="0.25">
      <c r="A130" s="234" t="s">
        <v>2971</v>
      </c>
      <c r="B130" s="234" t="s">
        <v>2972</v>
      </c>
      <c r="C130" s="235">
        <v>1.181509521711424</v>
      </c>
      <c r="D130" s="235">
        <v>6.2557612033258572</v>
      </c>
    </row>
    <row r="131" spans="1:4" ht="27.75" customHeight="1" x14ac:dyDescent="0.25">
      <c r="A131" s="234" t="s">
        <v>2973</v>
      </c>
      <c r="B131" s="234" t="s">
        <v>2972</v>
      </c>
      <c r="C131" s="235">
        <v>8.5947769178659206E-2</v>
      </c>
      <c r="D131" s="235">
        <v>2.2860469927188278</v>
      </c>
    </row>
    <row r="132" spans="1:4" ht="27.75" customHeight="1" x14ac:dyDescent="0.25">
      <c r="A132" s="234" t="s">
        <v>2974</v>
      </c>
      <c r="B132" s="234" t="s">
        <v>2975</v>
      </c>
      <c r="C132" s="235">
        <v>0</v>
      </c>
      <c r="D132" s="235">
        <v>0</v>
      </c>
    </row>
    <row r="133" spans="1:4" ht="27.75" customHeight="1" x14ac:dyDescent="0.25">
      <c r="A133" s="234" t="s">
        <v>2976</v>
      </c>
      <c r="B133" s="234" t="s">
        <v>2975</v>
      </c>
      <c r="C133" s="235">
        <v>0</v>
      </c>
      <c r="D133" s="235">
        <v>0</v>
      </c>
    </row>
    <row r="134" spans="1:4" ht="27.75" customHeight="1" x14ac:dyDescent="0.25">
      <c r="A134" s="234" t="s">
        <v>2977</v>
      </c>
      <c r="B134" s="234" t="s">
        <v>2978</v>
      </c>
      <c r="C134" s="235">
        <v>0</v>
      </c>
      <c r="D134" s="235">
        <v>0</v>
      </c>
    </row>
    <row r="135" spans="1:4" ht="27.75" customHeight="1" x14ac:dyDescent="0.25">
      <c r="A135" s="234" t="s">
        <v>2979</v>
      </c>
      <c r="B135" s="234" t="s">
        <v>2980</v>
      </c>
      <c r="C135" s="235">
        <v>2.6404453695490302</v>
      </c>
      <c r="D135" s="235">
        <v>5.2691743858388298</v>
      </c>
    </row>
    <row r="136" spans="1:4" ht="27.75" customHeight="1" x14ac:dyDescent="0.25">
      <c r="A136" s="234" t="s">
        <v>2981</v>
      </c>
      <c r="B136" s="234" t="s">
        <v>2980</v>
      </c>
      <c r="C136" s="235">
        <v>3.4025353269769401</v>
      </c>
      <c r="D136" s="235">
        <v>7.9987333175996493</v>
      </c>
    </row>
    <row r="137" spans="1:4" ht="27.75" customHeight="1" x14ac:dyDescent="0.25">
      <c r="A137" s="234" t="s">
        <v>2982</v>
      </c>
      <c r="B137" s="234" t="s">
        <v>2980</v>
      </c>
      <c r="C137" s="235">
        <v>4.7699817957221002</v>
      </c>
      <c r="D137" s="235">
        <v>8.0641712103762302</v>
      </c>
    </row>
    <row r="138" spans="1:4" ht="27.75" customHeight="1" x14ac:dyDescent="0.25">
      <c r="A138" s="234" t="s">
        <v>2983</v>
      </c>
      <c r="B138" s="234" t="s">
        <v>2980</v>
      </c>
      <c r="C138" s="235">
        <v>5.4238696204140799</v>
      </c>
      <c r="D138" s="235">
        <v>5.2011113468964902</v>
      </c>
    </row>
    <row r="139" spans="1:4" ht="27.75" customHeight="1" x14ac:dyDescent="0.25">
      <c r="A139" s="234" t="s">
        <v>2984</v>
      </c>
      <c r="B139" s="234" t="s">
        <v>2985</v>
      </c>
      <c r="C139" s="235">
        <v>3.7537974862164201</v>
      </c>
      <c r="D139" s="235">
        <v>19.471395576897656</v>
      </c>
    </row>
    <row r="140" spans="1:4" ht="27.75" customHeight="1" x14ac:dyDescent="0.25">
      <c r="A140" s="234" t="s">
        <v>2986</v>
      </c>
      <c r="B140" s="234" t="s">
        <v>2985</v>
      </c>
      <c r="C140" s="235">
        <v>1.7713802751292449</v>
      </c>
      <c r="D140" s="235">
        <v>16.225172240776768</v>
      </c>
    </row>
    <row r="141" spans="1:4" ht="27.75" customHeight="1" x14ac:dyDescent="0.25">
      <c r="A141" s="234" t="s">
        <v>2987</v>
      </c>
      <c r="B141" s="234" t="s">
        <v>2988</v>
      </c>
      <c r="C141" s="235">
        <v>3.4456801397338097</v>
      </c>
      <c r="D141" s="235">
        <v>5.5877967973258826</v>
      </c>
    </row>
    <row r="142" spans="1:4" ht="27.75" customHeight="1" x14ac:dyDescent="0.25">
      <c r="A142" s="234" t="s">
        <v>2989</v>
      </c>
      <c r="B142" s="234" t="s">
        <v>2988</v>
      </c>
      <c r="C142" s="235">
        <v>1.1233825071491079</v>
      </c>
      <c r="D142" s="235">
        <v>7.4211865708239628</v>
      </c>
    </row>
    <row r="143" spans="1:4" ht="27.75" customHeight="1" x14ac:dyDescent="0.25">
      <c r="A143" s="234" t="s">
        <v>2990</v>
      </c>
      <c r="B143" s="234" t="s">
        <v>2991</v>
      </c>
      <c r="C143" s="235">
        <v>2.61935033905318</v>
      </c>
      <c r="D143" s="235">
        <v>7.5670981483697792</v>
      </c>
    </row>
    <row r="144" spans="1:4" ht="27.75" customHeight="1" x14ac:dyDescent="0.25">
      <c r="A144" s="234" t="s">
        <v>1381</v>
      </c>
      <c r="B144" s="234" t="s">
        <v>2992</v>
      </c>
      <c r="C144" s="235">
        <v>2.5091920248232498</v>
      </c>
      <c r="D144" s="235">
        <v>8.9782965493879807</v>
      </c>
    </row>
    <row r="145" spans="1:4" ht="27.75" customHeight="1" x14ac:dyDescent="0.25">
      <c r="A145" s="234" t="s">
        <v>2993</v>
      </c>
      <c r="B145" s="234" t="s">
        <v>2992</v>
      </c>
      <c r="C145" s="235">
        <v>0.72513887523053999</v>
      </c>
      <c r="D145" s="235">
        <v>11.085072889715509</v>
      </c>
    </row>
    <row r="146" spans="1:4" ht="27.75" customHeight="1" x14ac:dyDescent="0.25">
      <c r="A146" s="234" t="s">
        <v>2994</v>
      </c>
      <c r="B146" s="234" t="s">
        <v>2995</v>
      </c>
      <c r="C146" s="235">
        <v>2.771690823084715</v>
      </c>
      <c r="D146" s="235">
        <v>4.8282507987577628</v>
      </c>
    </row>
    <row r="147" spans="1:4" ht="27.75" customHeight="1" x14ac:dyDescent="0.25">
      <c r="A147" s="234" t="s">
        <v>2996</v>
      </c>
      <c r="B147" s="234" t="s">
        <v>2997</v>
      </c>
      <c r="C147" s="235">
        <v>0</v>
      </c>
      <c r="D147" s="235">
        <v>0</v>
      </c>
    </row>
    <row r="148" spans="1:4" ht="27.75" customHeight="1" x14ac:dyDescent="0.25">
      <c r="A148" s="234" t="s">
        <v>2998</v>
      </c>
      <c r="B148" s="234" t="s">
        <v>2999</v>
      </c>
      <c r="C148" s="235">
        <v>2.19356453651642</v>
      </c>
      <c r="D148" s="235">
        <v>8.3786598352900512</v>
      </c>
    </row>
    <row r="149" spans="1:4" ht="27.75" customHeight="1" x14ac:dyDescent="0.25">
      <c r="A149" s="234" t="s">
        <v>3000</v>
      </c>
      <c r="B149" s="234" t="s">
        <v>2999</v>
      </c>
      <c r="C149" s="235">
        <v>0.78965753851492804</v>
      </c>
      <c r="D149" s="235">
        <v>5.3311824958343941</v>
      </c>
    </row>
    <row r="150" spans="1:4" ht="27.75" customHeight="1" x14ac:dyDescent="0.25">
      <c r="A150" s="234" t="s">
        <v>3001</v>
      </c>
      <c r="B150" s="234" t="s">
        <v>3002</v>
      </c>
      <c r="C150" s="235">
        <v>0</v>
      </c>
      <c r="D150" s="235">
        <v>0</v>
      </c>
    </row>
    <row r="151" spans="1:4" ht="27.75" customHeight="1" x14ac:dyDescent="0.25">
      <c r="A151" s="234" t="s">
        <v>3003</v>
      </c>
      <c r="B151" s="234" t="s">
        <v>3004</v>
      </c>
      <c r="C151" s="235">
        <v>1.9839447985451171</v>
      </c>
      <c r="D151" s="235">
        <v>1.9032226594312827</v>
      </c>
    </row>
    <row r="152" spans="1:4" ht="27.75" customHeight="1" x14ac:dyDescent="0.25">
      <c r="A152" s="234" t="s">
        <v>3005</v>
      </c>
      <c r="B152" s="234" t="s">
        <v>3006</v>
      </c>
      <c r="C152" s="235">
        <v>1.9839457877771829</v>
      </c>
      <c r="D152" s="235">
        <v>1.9037702706096589</v>
      </c>
    </row>
    <row r="153" spans="1:4" ht="27.75" customHeight="1" x14ac:dyDescent="0.25">
      <c r="A153" s="234" t="s">
        <v>3007</v>
      </c>
      <c r="B153" s="234" t="s">
        <v>3008</v>
      </c>
      <c r="C153" s="235">
        <v>-3.6327372025087301E-6</v>
      </c>
      <c r="D153" s="235">
        <v>4.534619046535756E-2</v>
      </c>
    </row>
    <row r="154" spans="1:4" ht="27.75" customHeight="1" x14ac:dyDescent="0.25">
      <c r="A154" s="234" t="s">
        <v>3009</v>
      </c>
      <c r="B154" s="234" t="s">
        <v>3010</v>
      </c>
      <c r="C154" s="235">
        <v>0</v>
      </c>
      <c r="D154" s="235">
        <v>0</v>
      </c>
    </row>
    <row r="155" spans="1:4" ht="27.75" customHeight="1" x14ac:dyDescent="0.25">
      <c r="A155" s="234" t="s">
        <v>3011</v>
      </c>
      <c r="B155" s="234" t="s">
        <v>3012</v>
      </c>
      <c r="C155" s="235">
        <v>2.6092458305563202</v>
      </c>
      <c r="D155" s="235">
        <v>1.9358296554334338</v>
      </c>
    </row>
    <row r="156" spans="1:4" ht="27.75" customHeight="1" x14ac:dyDescent="0.25">
      <c r="A156" s="234" t="s">
        <v>3013</v>
      </c>
      <c r="B156" s="234" t="s">
        <v>3012</v>
      </c>
      <c r="C156" s="235">
        <v>2.6101103252927498</v>
      </c>
      <c r="D156" s="235">
        <v>0.40978908827035365</v>
      </c>
    </row>
    <row r="157" spans="1:4" ht="27.75" customHeight="1" x14ac:dyDescent="0.25">
      <c r="A157" s="234" t="s">
        <v>3014</v>
      </c>
      <c r="B157" s="234" t="s">
        <v>3015</v>
      </c>
      <c r="C157" s="235">
        <v>0</v>
      </c>
      <c r="D157" s="235">
        <v>0</v>
      </c>
    </row>
    <row r="158" spans="1:4" ht="27.75" customHeight="1" x14ac:dyDescent="0.25">
      <c r="A158" s="234" t="s">
        <v>3016</v>
      </c>
      <c r="B158" s="234" t="s">
        <v>3017</v>
      </c>
      <c r="C158" s="235">
        <v>1.35183678662625</v>
      </c>
      <c r="D158" s="235">
        <v>6.6398300848154701</v>
      </c>
    </row>
    <row r="159" spans="1:4" ht="27.75" customHeight="1" x14ac:dyDescent="0.25">
      <c r="A159" s="234" t="s">
        <v>3018</v>
      </c>
      <c r="B159" s="234" t="s">
        <v>3017</v>
      </c>
      <c r="C159" s="235">
        <v>4.0992471280483</v>
      </c>
      <c r="D159" s="235">
        <v>20.020578015951326</v>
      </c>
    </row>
    <row r="160" spans="1:4" ht="27.75" customHeight="1" x14ac:dyDescent="0.25">
      <c r="A160" s="234" t="s">
        <v>3019</v>
      </c>
      <c r="B160" s="234" t="s">
        <v>3020</v>
      </c>
      <c r="C160" s="235">
        <v>0</v>
      </c>
      <c r="D160" s="235">
        <v>0</v>
      </c>
    </row>
    <row r="161" spans="1:4" ht="27.75" customHeight="1" x14ac:dyDescent="0.25">
      <c r="A161" s="234" t="s">
        <v>3021</v>
      </c>
      <c r="B161" s="234" t="s">
        <v>3022</v>
      </c>
      <c r="C161" s="235">
        <v>1.9840710768022309</v>
      </c>
      <c r="D161" s="235">
        <v>1.8645258037464099</v>
      </c>
    </row>
    <row r="162" spans="1:4" ht="27.75" customHeight="1" x14ac:dyDescent="0.25">
      <c r="A162" s="234" t="s">
        <v>3023</v>
      </c>
      <c r="B162" s="234" t="s">
        <v>3024</v>
      </c>
      <c r="C162" s="235">
        <v>1.984120801443054</v>
      </c>
      <c r="D162" s="235">
        <v>1.8542530460057964</v>
      </c>
    </row>
    <row r="163" spans="1:4" ht="27.75" customHeight="1" x14ac:dyDescent="0.25">
      <c r="A163" s="234" t="s">
        <v>3025</v>
      </c>
      <c r="B163" s="234" t="s">
        <v>3026</v>
      </c>
      <c r="C163" s="235">
        <v>2.2142274445921102E-2</v>
      </c>
      <c r="D163" s="235">
        <v>2.8694893553812917</v>
      </c>
    </row>
    <row r="164" spans="1:4" ht="27.75" customHeight="1" x14ac:dyDescent="0.25">
      <c r="A164" s="234" t="s">
        <v>3027</v>
      </c>
      <c r="B164" s="234" t="s">
        <v>3026</v>
      </c>
      <c r="C164" s="235">
        <v>0.1305343101176325</v>
      </c>
      <c r="D164" s="235">
        <v>0.10579005377869838</v>
      </c>
    </row>
    <row r="165" spans="1:4" ht="27.75" customHeight="1" x14ac:dyDescent="0.25">
      <c r="A165" s="234" t="s">
        <v>1469</v>
      </c>
      <c r="B165" s="234" t="s">
        <v>3028</v>
      </c>
      <c r="C165" s="235">
        <v>0</v>
      </c>
      <c r="D165" s="235">
        <v>0</v>
      </c>
    </row>
    <row r="166" spans="1:4" ht="27.75" customHeight="1" x14ac:dyDescent="0.25">
      <c r="A166" s="234" t="s">
        <v>3029</v>
      </c>
      <c r="B166" s="234" t="s">
        <v>3030</v>
      </c>
      <c r="C166" s="235">
        <v>0</v>
      </c>
      <c r="D166" s="235">
        <v>0</v>
      </c>
    </row>
    <row r="167" spans="1:4" ht="27.75" customHeight="1" x14ac:dyDescent="0.25">
      <c r="A167" s="234" t="s">
        <v>3031</v>
      </c>
      <c r="B167" s="234" t="s">
        <v>3032</v>
      </c>
      <c r="C167" s="235">
        <v>2.2225562539438348</v>
      </c>
      <c r="D167" s="235">
        <v>1.5936514094342344</v>
      </c>
    </row>
    <row r="168" spans="1:4" ht="27.75" customHeight="1" x14ac:dyDescent="0.25">
      <c r="A168" s="234" t="s">
        <v>3033</v>
      </c>
      <c r="B168" s="234" t="s">
        <v>3034</v>
      </c>
      <c r="C168" s="235">
        <v>2.2261313660138535</v>
      </c>
      <c r="D168" s="235">
        <v>1.5936491726974622</v>
      </c>
    </row>
    <row r="169" spans="1:4" ht="27.75" customHeight="1" x14ac:dyDescent="0.25">
      <c r="A169" s="234" t="s">
        <v>3035</v>
      </c>
      <c r="B169" s="234" t="s">
        <v>3036</v>
      </c>
      <c r="C169" s="235">
        <v>2.2262135458385237</v>
      </c>
      <c r="D169" s="235">
        <v>1.5936489239917768</v>
      </c>
    </row>
    <row r="170" spans="1:4" ht="27.75" customHeight="1" x14ac:dyDescent="0.25">
      <c r="A170" s="234" t="s">
        <v>3037</v>
      </c>
      <c r="B170" s="234" t="s">
        <v>3038</v>
      </c>
      <c r="C170" s="235">
        <v>2.2237106313512669</v>
      </c>
      <c r="D170" s="235">
        <v>1.5936491726974626</v>
      </c>
    </row>
    <row r="171" spans="1:4" ht="27.75" customHeight="1" x14ac:dyDescent="0.25">
      <c r="A171" s="234" t="s">
        <v>3039</v>
      </c>
      <c r="B171" s="234" t="s">
        <v>3040</v>
      </c>
      <c r="C171" s="235">
        <v>0</v>
      </c>
      <c r="D171" s="235">
        <v>8.2961427091538198E-2</v>
      </c>
    </row>
    <row r="172" spans="1:4" ht="27.75" customHeight="1" x14ac:dyDescent="0.25">
      <c r="A172" s="234" t="s">
        <v>3041</v>
      </c>
      <c r="B172" s="234" t="s">
        <v>3042</v>
      </c>
      <c r="C172" s="235">
        <v>1.9844508343472023</v>
      </c>
      <c r="D172" s="235">
        <v>1.8160822940663994</v>
      </c>
    </row>
    <row r="173" spans="1:4" ht="27.75" customHeight="1" x14ac:dyDescent="0.25">
      <c r="A173" s="234" t="s">
        <v>3043</v>
      </c>
      <c r="B173" s="234" t="s">
        <v>3044</v>
      </c>
      <c r="C173" s="235">
        <v>2.0235154076424631</v>
      </c>
      <c r="D173" s="235">
        <v>2.5846499981635485</v>
      </c>
    </row>
    <row r="174" spans="1:4" ht="27.75" customHeight="1" x14ac:dyDescent="0.25">
      <c r="A174" s="234" t="s">
        <v>3045</v>
      </c>
      <c r="B174" s="234" t="s">
        <v>3046</v>
      </c>
      <c r="C174" s="235">
        <v>1.8410708587411719</v>
      </c>
      <c r="D174" s="235">
        <v>4.6414731153133832</v>
      </c>
    </row>
    <row r="175" spans="1:4" ht="27.75" customHeight="1" x14ac:dyDescent="0.25">
      <c r="A175" s="234" t="s">
        <v>3047</v>
      </c>
      <c r="B175" s="234" t="s">
        <v>3046</v>
      </c>
      <c r="C175" s="235">
        <v>2.0634200123095203</v>
      </c>
      <c r="D175" s="235">
        <v>4.6465222517809952</v>
      </c>
    </row>
    <row r="176" spans="1:4" ht="27.75" customHeight="1" x14ac:dyDescent="0.25">
      <c r="A176" s="234" t="s">
        <v>3048</v>
      </c>
      <c r="B176" s="234" t="s">
        <v>3049</v>
      </c>
      <c r="C176" s="235">
        <v>2.24129486020591</v>
      </c>
      <c r="D176" s="235">
        <v>9.6212226146364319</v>
      </c>
    </row>
    <row r="177" spans="1:4" ht="27.75" customHeight="1" x14ac:dyDescent="0.25">
      <c r="A177" s="234" t="s">
        <v>3050</v>
      </c>
      <c r="B177" s="234" t="s">
        <v>3049</v>
      </c>
      <c r="C177" s="235">
        <v>0.28671044489902497</v>
      </c>
      <c r="D177" s="235">
        <v>5.4844467824691865</v>
      </c>
    </row>
    <row r="178" spans="1:4" ht="27.75" customHeight="1" x14ac:dyDescent="0.25">
      <c r="A178" s="234" t="s">
        <v>3051</v>
      </c>
      <c r="B178" s="234" t="s">
        <v>3049</v>
      </c>
      <c r="C178" s="235">
        <v>2.8360822418004115</v>
      </c>
      <c r="D178" s="235">
        <v>10.164581165675255</v>
      </c>
    </row>
    <row r="179" spans="1:4" ht="27.75" customHeight="1" x14ac:dyDescent="0.25">
      <c r="A179" s="234" t="s">
        <v>3052</v>
      </c>
      <c r="B179" s="234" t="s">
        <v>3049</v>
      </c>
      <c r="C179" s="235">
        <v>-2.9225852173278008E-3</v>
      </c>
      <c r="D179" s="235">
        <v>2.5054442153755319</v>
      </c>
    </row>
    <row r="180" spans="1:4" ht="27.75" customHeight="1" x14ac:dyDescent="0.25">
      <c r="A180" s="234" t="s">
        <v>3053</v>
      </c>
      <c r="B180" s="234" t="s">
        <v>3054</v>
      </c>
      <c r="C180" s="235">
        <v>0.60961742897909998</v>
      </c>
      <c r="D180" s="235">
        <v>13.690901360967533</v>
      </c>
    </row>
    <row r="181" spans="1:4" ht="27.75" customHeight="1" x14ac:dyDescent="0.25">
      <c r="A181" s="234" t="s">
        <v>3055</v>
      </c>
      <c r="B181" s="234" t="s">
        <v>3054</v>
      </c>
      <c r="C181" s="235">
        <v>0.49337047944309298</v>
      </c>
      <c r="D181" s="235">
        <v>14.360096574888679</v>
      </c>
    </row>
    <row r="182" spans="1:4" ht="27.75" customHeight="1" x14ac:dyDescent="0.25">
      <c r="A182" s="234" t="s">
        <v>3056</v>
      </c>
      <c r="B182" s="234" t="s">
        <v>3054</v>
      </c>
      <c r="C182" s="235">
        <v>0</v>
      </c>
      <c r="D182" s="235">
        <v>0</v>
      </c>
    </row>
    <row r="183" spans="1:4" ht="27.75" customHeight="1" x14ac:dyDescent="0.25">
      <c r="A183" s="234" t="s">
        <v>3057</v>
      </c>
      <c r="B183" s="234" t="s">
        <v>3054</v>
      </c>
      <c r="C183" s="235">
        <v>0</v>
      </c>
      <c r="D183" s="235">
        <v>0</v>
      </c>
    </row>
    <row r="184" spans="1:4" ht="27.75" customHeight="1" x14ac:dyDescent="0.25">
      <c r="A184" s="234" t="s">
        <v>3058</v>
      </c>
      <c r="B184" s="234" t="s">
        <v>3059</v>
      </c>
      <c r="C184" s="235">
        <v>3.3763921174176801</v>
      </c>
      <c r="D184" s="235">
        <v>13.245126551907092</v>
      </c>
    </row>
    <row r="185" spans="1:4" ht="27.75" customHeight="1" x14ac:dyDescent="0.25">
      <c r="A185" s="234" t="s">
        <v>3060</v>
      </c>
      <c r="B185" s="234" t="s">
        <v>3059</v>
      </c>
      <c r="C185" s="235">
        <v>3.3710066736434001</v>
      </c>
      <c r="D185" s="235">
        <v>13.251747747225</v>
      </c>
    </row>
    <row r="186" spans="1:4" ht="27.75" customHeight="1" x14ac:dyDescent="0.25">
      <c r="A186" s="234" t="s">
        <v>3061</v>
      </c>
      <c r="B186" s="234" t="s">
        <v>3062</v>
      </c>
      <c r="C186" s="235">
        <v>1.6448449186397343</v>
      </c>
      <c r="D186" s="235">
        <v>2.4574478794119177</v>
      </c>
    </row>
    <row r="187" spans="1:4" ht="27.75" customHeight="1" x14ac:dyDescent="0.25">
      <c r="A187" s="234" t="s">
        <v>3063</v>
      </c>
      <c r="B187" s="234" t="s">
        <v>3062</v>
      </c>
      <c r="C187" s="235">
        <v>2.7114333230981185</v>
      </c>
      <c r="D187" s="235">
        <v>3.3848511045313661</v>
      </c>
    </row>
    <row r="188" spans="1:4" ht="27.75" customHeight="1" x14ac:dyDescent="0.25">
      <c r="A188" s="234" t="s">
        <v>1596</v>
      </c>
      <c r="B188" s="234" t="s">
        <v>1597</v>
      </c>
      <c r="C188" s="235">
        <v>3.5944132473487302</v>
      </c>
      <c r="D188" s="235">
        <v>15.071634251121438</v>
      </c>
    </row>
    <row r="189" spans="1:4" ht="27.75" customHeight="1" x14ac:dyDescent="0.25">
      <c r="A189" s="234" t="s">
        <v>3064</v>
      </c>
      <c r="B189" s="234" t="s">
        <v>3065</v>
      </c>
      <c r="C189" s="235">
        <v>0</v>
      </c>
      <c r="D189" s="235">
        <v>0</v>
      </c>
    </row>
    <row r="190" spans="1:4" ht="27.75" customHeight="1" x14ac:dyDescent="0.25">
      <c r="A190" s="234" t="s">
        <v>3066</v>
      </c>
      <c r="B190" s="234" t="s">
        <v>3065</v>
      </c>
      <c r="C190" s="235">
        <v>0</v>
      </c>
      <c r="D190" s="235">
        <v>0</v>
      </c>
    </row>
    <row r="191" spans="1:4" ht="27.75" customHeight="1" x14ac:dyDescent="0.25">
      <c r="A191" s="234" t="s">
        <v>3067</v>
      </c>
      <c r="B191" s="234" t="s">
        <v>3068</v>
      </c>
      <c r="C191" s="235">
        <v>0</v>
      </c>
      <c r="D191" s="235">
        <v>0</v>
      </c>
    </row>
    <row r="192" spans="1:4" ht="27.75" customHeight="1" x14ac:dyDescent="0.25">
      <c r="A192" s="234" t="s">
        <v>3069</v>
      </c>
      <c r="B192" s="234" t="s">
        <v>3070</v>
      </c>
      <c r="C192" s="235">
        <v>1.482657515747086</v>
      </c>
      <c r="D192" s="235">
        <v>4.0109637435615078</v>
      </c>
    </row>
    <row r="193" spans="1:4" ht="27.75" customHeight="1" x14ac:dyDescent="0.25">
      <c r="A193" s="234" t="s">
        <v>3071</v>
      </c>
      <c r="B193" s="234" t="s">
        <v>3072</v>
      </c>
      <c r="C193" s="235">
        <v>0</v>
      </c>
      <c r="D193" s="235">
        <v>0</v>
      </c>
    </row>
    <row r="194" spans="1:4" ht="27.75" customHeight="1" x14ac:dyDescent="0.25">
      <c r="A194" s="234" t="s">
        <v>3073</v>
      </c>
      <c r="B194" s="234" t="s">
        <v>3074</v>
      </c>
      <c r="C194" s="235">
        <v>-2.8518059937779476</v>
      </c>
      <c r="D194" s="235">
        <v>-0.11019311319498293</v>
      </c>
    </row>
    <row r="195" spans="1:4" ht="27.75" customHeight="1" x14ac:dyDescent="0.25">
      <c r="A195" s="234" t="s">
        <v>3075</v>
      </c>
      <c r="B195" s="234" t="s">
        <v>3074</v>
      </c>
      <c r="C195" s="235">
        <v>-2.8289347543163612</v>
      </c>
      <c r="D195" s="235">
        <v>-0.10933978029661517</v>
      </c>
    </row>
    <row r="196" spans="1:4" ht="27.75" customHeight="1" x14ac:dyDescent="0.25">
      <c r="A196" s="234" t="s">
        <v>3076</v>
      </c>
      <c r="B196" s="234" t="s">
        <v>3077</v>
      </c>
      <c r="C196" s="235">
        <v>3.3986056345754001</v>
      </c>
      <c r="D196" s="235">
        <v>0.9912798502128588</v>
      </c>
    </row>
    <row r="197" spans="1:4" ht="27.75" customHeight="1" x14ac:dyDescent="0.25">
      <c r="A197" s="234" t="s">
        <v>3078</v>
      </c>
      <c r="B197" s="234" t="s">
        <v>3077</v>
      </c>
      <c r="C197" s="235">
        <v>3.6964846150114901</v>
      </c>
      <c r="D197" s="235">
        <v>1.2525545763316237</v>
      </c>
    </row>
    <row r="198" spans="1:4" ht="27.75" customHeight="1" x14ac:dyDescent="0.25">
      <c r="A198" s="234" t="s">
        <v>3079</v>
      </c>
      <c r="B198" s="234" t="s">
        <v>3077</v>
      </c>
      <c r="C198" s="235">
        <v>3.6968040171916297</v>
      </c>
      <c r="D198" s="235">
        <v>0.77018369274339982</v>
      </c>
    </row>
    <row r="199" spans="1:4" ht="27.75" customHeight="1" x14ac:dyDescent="0.25">
      <c r="A199" s="234" t="s">
        <v>3080</v>
      </c>
      <c r="B199" s="234" t="s">
        <v>3081</v>
      </c>
      <c r="C199" s="235">
        <v>0</v>
      </c>
      <c r="D199" s="235">
        <v>1.9793000689602942</v>
      </c>
    </row>
    <row r="200" spans="1:4" ht="27.75" customHeight="1" x14ac:dyDescent="0.25">
      <c r="A200" s="234" t="s">
        <v>3082</v>
      </c>
      <c r="B200" s="234" t="s">
        <v>3081</v>
      </c>
      <c r="C200" s="235">
        <v>0</v>
      </c>
      <c r="D200" s="235">
        <v>1.9792996883232599</v>
      </c>
    </row>
    <row r="201" spans="1:4" ht="27.75" customHeight="1" x14ac:dyDescent="0.25">
      <c r="A201" s="234" t="s">
        <v>3083</v>
      </c>
      <c r="B201" s="234" t="s">
        <v>3084</v>
      </c>
      <c r="C201" s="235">
        <v>0</v>
      </c>
      <c r="D201" s="235">
        <v>0</v>
      </c>
    </row>
    <row r="202" spans="1:4" ht="27.75" customHeight="1" x14ac:dyDescent="0.25">
      <c r="A202" s="234" t="s">
        <v>3085</v>
      </c>
      <c r="B202" s="234" t="s">
        <v>3084</v>
      </c>
      <c r="C202" s="235">
        <v>0</v>
      </c>
      <c r="D202" s="235">
        <v>0</v>
      </c>
    </row>
    <row r="203" spans="1:4" ht="27.75" customHeight="1" x14ac:dyDescent="0.25">
      <c r="A203" s="234" t="s">
        <v>3086</v>
      </c>
      <c r="B203" s="234" t="s">
        <v>3087</v>
      </c>
      <c r="C203" s="235">
        <v>0</v>
      </c>
      <c r="D203" s="235">
        <v>0</v>
      </c>
    </row>
    <row r="204" spans="1:4" ht="27.75" customHeight="1" x14ac:dyDescent="0.25">
      <c r="A204" s="234" t="s">
        <v>3088</v>
      </c>
      <c r="B204" s="234" t="s">
        <v>3089</v>
      </c>
      <c r="C204" s="235">
        <v>0</v>
      </c>
      <c r="D204" s="235">
        <v>0</v>
      </c>
    </row>
    <row r="205" spans="1:4" ht="27.75" customHeight="1" x14ac:dyDescent="0.25">
      <c r="A205" s="234" t="s">
        <v>3090</v>
      </c>
      <c r="B205" s="234" t="s">
        <v>3089</v>
      </c>
      <c r="C205" s="235">
        <v>0.44238444278573302</v>
      </c>
      <c r="D205" s="235">
        <v>1.5825870374131052</v>
      </c>
    </row>
    <row r="206" spans="1:4" ht="27.75" customHeight="1" x14ac:dyDescent="0.25">
      <c r="A206" s="234" t="s">
        <v>3091</v>
      </c>
      <c r="B206" s="234" t="s">
        <v>3092</v>
      </c>
      <c r="C206" s="235">
        <v>1.9857312240299421</v>
      </c>
      <c r="D206" s="235">
        <v>1.8056494722846477</v>
      </c>
    </row>
    <row r="207" spans="1:4" ht="27.75" customHeight="1" x14ac:dyDescent="0.25">
      <c r="A207" s="234" t="s">
        <v>3093</v>
      </c>
      <c r="B207" s="234" t="s">
        <v>3094</v>
      </c>
      <c r="C207" s="235">
        <v>1.9851527758259091</v>
      </c>
      <c r="D207" s="235">
        <v>1.6473884732605475</v>
      </c>
    </row>
    <row r="208" spans="1:4" ht="27.75" customHeight="1" x14ac:dyDescent="0.25">
      <c r="A208" s="234" t="s">
        <v>3095</v>
      </c>
      <c r="B208" s="234" t="s">
        <v>3096</v>
      </c>
      <c r="C208" s="235">
        <v>2.774310111308242</v>
      </c>
      <c r="D208" s="235">
        <v>8.1981177402212779E-10</v>
      </c>
    </row>
    <row r="209" spans="1:4" ht="27.75" customHeight="1" x14ac:dyDescent="0.25">
      <c r="A209" s="234" t="s">
        <v>3097</v>
      </c>
      <c r="B209" s="234" t="s">
        <v>3096</v>
      </c>
      <c r="C209" s="235">
        <v>5.0552895352872298</v>
      </c>
      <c r="D209" s="235">
        <v>8.4432194569217245E-10</v>
      </c>
    </row>
    <row r="210" spans="1:4" ht="27.75" customHeight="1" x14ac:dyDescent="0.25">
      <c r="A210" s="234" t="s">
        <v>3098</v>
      </c>
      <c r="B210" s="234" t="s">
        <v>3099</v>
      </c>
      <c r="C210" s="235">
        <v>2.06274115300161</v>
      </c>
      <c r="D210" s="235">
        <v>4.3714338783050195</v>
      </c>
    </row>
    <row r="211" spans="1:4" ht="27.75" customHeight="1" x14ac:dyDescent="0.25">
      <c r="A211" s="234" t="s">
        <v>3100</v>
      </c>
      <c r="B211" s="234" t="s">
        <v>3099</v>
      </c>
      <c r="C211" s="235">
        <v>2.04886707661873</v>
      </c>
      <c r="D211" s="235">
        <v>4.3529793128602208</v>
      </c>
    </row>
    <row r="212" spans="1:4" ht="27.75" customHeight="1" x14ac:dyDescent="0.25">
      <c r="A212" s="234" t="s">
        <v>3101</v>
      </c>
      <c r="B212" s="234" t="s">
        <v>3102</v>
      </c>
      <c r="C212" s="235">
        <v>0.23328111788395381</v>
      </c>
      <c r="D212" s="235">
        <v>15.603102423682865</v>
      </c>
    </row>
    <row r="213" spans="1:4" ht="27.75" customHeight="1" x14ac:dyDescent="0.25">
      <c r="A213" s="234" t="s">
        <v>3103</v>
      </c>
      <c r="B213" s="234" t="s">
        <v>3104</v>
      </c>
      <c r="C213" s="235">
        <v>4.6656288370560901</v>
      </c>
      <c r="D213" s="235">
        <v>2.6757870290649057</v>
      </c>
    </row>
    <row r="214" spans="1:4" ht="27.75" customHeight="1" x14ac:dyDescent="0.25">
      <c r="A214" s="234" t="s">
        <v>3105</v>
      </c>
      <c r="B214" s="234" t="s">
        <v>3104</v>
      </c>
      <c r="C214" s="235">
        <v>2.4188736363082599</v>
      </c>
      <c r="D214" s="235">
        <v>2.5056420036890747</v>
      </c>
    </row>
    <row r="215" spans="1:4" ht="27.75" customHeight="1" x14ac:dyDescent="0.25">
      <c r="A215" s="234" t="s">
        <v>3106</v>
      </c>
      <c r="B215" s="234" t="s">
        <v>3107</v>
      </c>
      <c r="C215" s="235">
        <v>0</v>
      </c>
      <c r="D215" s="235">
        <v>0</v>
      </c>
    </row>
    <row r="216" spans="1:4" ht="27.75" customHeight="1" x14ac:dyDescent="0.25">
      <c r="A216" s="234" t="s">
        <v>3108</v>
      </c>
      <c r="B216" s="234" t="s">
        <v>3107</v>
      </c>
      <c r="C216" s="235">
        <v>0</v>
      </c>
      <c r="D216" s="235">
        <v>0</v>
      </c>
    </row>
    <row r="217" spans="1:4" ht="27.75" customHeight="1" x14ac:dyDescent="0.25">
      <c r="A217" s="234" t="s">
        <v>3109</v>
      </c>
      <c r="B217" s="234" t="s">
        <v>3107</v>
      </c>
      <c r="C217" s="235">
        <v>0</v>
      </c>
      <c r="D217" s="235">
        <v>0</v>
      </c>
    </row>
    <row r="218" spans="1:4" ht="27.75" customHeight="1" x14ac:dyDescent="0.25">
      <c r="A218" s="234" t="s">
        <v>3110</v>
      </c>
      <c r="B218" s="234" t="s">
        <v>3111</v>
      </c>
      <c r="C218" s="235">
        <v>2.30992685221065E-9</v>
      </c>
      <c r="D218" s="235">
        <v>0</v>
      </c>
    </row>
    <row r="219" spans="1:4" ht="27.75" customHeight="1" x14ac:dyDescent="0.25">
      <c r="A219" s="234" t="s">
        <v>3112</v>
      </c>
      <c r="B219" s="234" t="s">
        <v>3111</v>
      </c>
      <c r="C219" s="235">
        <v>2.30992685221065E-9</v>
      </c>
      <c r="D219" s="235">
        <v>0</v>
      </c>
    </row>
    <row r="220" spans="1:4" ht="27.75" customHeight="1" x14ac:dyDescent="0.25">
      <c r="A220" s="234" t="s">
        <v>3113</v>
      </c>
      <c r="B220" s="234" t="s">
        <v>3114</v>
      </c>
      <c r="C220" s="235">
        <v>0</v>
      </c>
      <c r="D220" s="235">
        <v>0</v>
      </c>
    </row>
    <row r="221" spans="1:4" ht="27.75" customHeight="1" x14ac:dyDescent="0.25">
      <c r="A221" s="234" t="s">
        <v>3115</v>
      </c>
      <c r="B221" s="234" t="s">
        <v>3116</v>
      </c>
      <c r="C221" s="235">
        <v>3.3647039703424499</v>
      </c>
      <c r="D221" s="235">
        <v>0.82856632219978588</v>
      </c>
    </row>
    <row r="222" spans="1:4" ht="27.75" customHeight="1" x14ac:dyDescent="0.25">
      <c r="A222" s="234" t="s">
        <v>3117</v>
      </c>
      <c r="B222" s="234" t="s">
        <v>3116</v>
      </c>
      <c r="C222" s="235">
        <v>2.42048849819937</v>
      </c>
      <c r="D222" s="235">
        <v>0.82904790681040241</v>
      </c>
    </row>
    <row r="223" spans="1:4" ht="27.75" customHeight="1" x14ac:dyDescent="0.25">
      <c r="A223" s="234" t="s">
        <v>3118</v>
      </c>
      <c r="B223" s="234" t="s">
        <v>3119</v>
      </c>
      <c r="C223" s="235">
        <v>0</v>
      </c>
      <c r="D223" s="235">
        <v>1.0683211840054172</v>
      </c>
    </row>
    <row r="224" spans="1:4" ht="27.75" customHeight="1" x14ac:dyDescent="0.25">
      <c r="A224" s="234" t="s">
        <v>3120</v>
      </c>
      <c r="B224" s="234" t="s">
        <v>3121</v>
      </c>
      <c r="C224" s="235">
        <v>0.65881017116298501</v>
      </c>
      <c r="D224" s="235">
        <v>3.6734582670036424</v>
      </c>
    </row>
    <row r="225" spans="1:4" ht="27.75" customHeight="1" x14ac:dyDescent="0.25">
      <c r="A225" s="234" t="s">
        <v>3122</v>
      </c>
      <c r="B225" s="234" t="s">
        <v>3121</v>
      </c>
      <c r="C225" s="235">
        <v>0.41238957006600502</v>
      </c>
      <c r="D225" s="235">
        <v>3.7218860215041536</v>
      </c>
    </row>
    <row r="226" spans="1:4" ht="27.75" customHeight="1" x14ac:dyDescent="0.25">
      <c r="A226" s="234" t="s">
        <v>1981</v>
      </c>
      <c r="B226" s="234" t="s">
        <v>3123</v>
      </c>
      <c r="C226" s="235">
        <v>2.27631108500516</v>
      </c>
      <c r="D226" s="235">
        <v>3.792333620591565</v>
      </c>
    </row>
    <row r="227" spans="1:4" ht="27.75" customHeight="1" x14ac:dyDescent="0.25">
      <c r="A227" s="234" t="s">
        <v>3124</v>
      </c>
      <c r="B227" s="234" t="s">
        <v>3123</v>
      </c>
      <c r="C227" s="235">
        <v>2.6041552859549499</v>
      </c>
      <c r="D227" s="235">
        <v>3.1855954708369651</v>
      </c>
    </row>
    <row r="228" spans="1:4" ht="27.75" customHeight="1" x14ac:dyDescent="0.25">
      <c r="A228" s="234" t="s">
        <v>3125</v>
      </c>
      <c r="B228" s="234" t="s">
        <v>3126</v>
      </c>
      <c r="C228" s="235">
        <v>5.8242430684357096</v>
      </c>
      <c r="D228" s="235">
        <v>2.7248682036830605</v>
      </c>
    </row>
    <row r="229" spans="1:4" ht="27.75" customHeight="1" x14ac:dyDescent="0.25">
      <c r="A229" s="234" t="s">
        <v>3127</v>
      </c>
      <c r="B229" s="234" t="s">
        <v>3126</v>
      </c>
      <c r="C229" s="235">
        <v>6.8611306644429</v>
      </c>
      <c r="D229" s="235">
        <v>3.1699712266711906</v>
      </c>
    </row>
    <row r="230" spans="1:4" ht="27.75" customHeight="1" x14ac:dyDescent="0.25">
      <c r="A230" s="234" t="s">
        <v>3128</v>
      </c>
      <c r="B230" s="234" t="s">
        <v>3129</v>
      </c>
      <c r="C230" s="235">
        <v>2.34860379382746</v>
      </c>
      <c r="D230" s="235">
        <v>9.3440035291677805</v>
      </c>
    </row>
    <row r="231" spans="1:4" ht="27.75" customHeight="1" x14ac:dyDescent="0.25">
      <c r="A231" s="234" t="s">
        <v>3130</v>
      </c>
      <c r="B231" s="234" t="s">
        <v>3129</v>
      </c>
      <c r="C231" s="235">
        <v>3.48182386865445</v>
      </c>
      <c r="D231" s="235">
        <v>10.387098248922259</v>
      </c>
    </row>
    <row r="232" spans="1:4" ht="27.75" customHeight="1" x14ac:dyDescent="0.25">
      <c r="A232" s="234" t="s">
        <v>3131</v>
      </c>
      <c r="B232" s="234" t="s">
        <v>3132</v>
      </c>
      <c r="C232" s="235">
        <v>0</v>
      </c>
      <c r="D232" s="235">
        <v>0</v>
      </c>
    </row>
    <row r="233" spans="1:4" ht="27.75" customHeight="1" x14ac:dyDescent="0.25">
      <c r="A233" s="234" t="s">
        <v>3133</v>
      </c>
      <c r="B233" s="234" t="s">
        <v>3134</v>
      </c>
      <c r="C233" s="235">
        <v>4.2969149355894514</v>
      </c>
      <c r="D233" s="235">
        <v>0.12453123772908725</v>
      </c>
    </row>
    <row r="234" spans="1:4" ht="27.75" customHeight="1" x14ac:dyDescent="0.25">
      <c r="A234" s="234" t="s">
        <v>3135</v>
      </c>
      <c r="B234" s="234" t="s">
        <v>3134</v>
      </c>
      <c r="C234" s="235">
        <v>4.3017015530182636</v>
      </c>
      <c r="D234" s="235">
        <v>0.12351528753117069</v>
      </c>
    </row>
    <row r="235" spans="1:4" ht="27.75" customHeight="1" x14ac:dyDescent="0.25">
      <c r="A235" s="234" t="s">
        <v>2046</v>
      </c>
      <c r="B235" s="234" t="s">
        <v>3136</v>
      </c>
      <c r="C235" s="235">
        <v>3.4584280760796302</v>
      </c>
      <c r="D235" s="235">
        <v>12.916339505001538</v>
      </c>
    </row>
    <row r="236" spans="1:4" ht="27.75" customHeight="1" x14ac:dyDescent="0.25">
      <c r="A236" s="234" t="s">
        <v>3137</v>
      </c>
      <c r="B236" s="234" t="s">
        <v>3136</v>
      </c>
      <c r="C236" s="235">
        <v>4.27237238587775</v>
      </c>
      <c r="D236" s="235">
        <v>14.395384950858437</v>
      </c>
    </row>
    <row r="237" spans="1:4" ht="27.75" customHeight="1" x14ac:dyDescent="0.25">
      <c r="A237" s="234" t="s">
        <v>3138</v>
      </c>
      <c r="B237" s="234" t="s">
        <v>3139</v>
      </c>
      <c r="C237" s="235">
        <v>1.590519047438641</v>
      </c>
      <c r="D237" s="235">
        <v>6.845447118131637</v>
      </c>
    </row>
    <row r="238" spans="1:4" ht="27.75" customHeight="1" x14ac:dyDescent="0.25">
      <c r="A238" s="234" t="s">
        <v>3140</v>
      </c>
      <c r="B238" s="234" t="s">
        <v>3141</v>
      </c>
      <c r="C238" s="235">
        <v>3.0908036789890199</v>
      </c>
      <c r="D238" s="235">
        <v>1.0597010145491401</v>
      </c>
    </row>
    <row r="239" spans="1:4" ht="27.75" customHeight="1" x14ac:dyDescent="0.25">
      <c r="A239" s="234" t="s">
        <v>3142</v>
      </c>
      <c r="B239" s="234" t="s">
        <v>3141</v>
      </c>
      <c r="C239" s="235">
        <v>3.64867244126278</v>
      </c>
      <c r="D239" s="235">
        <v>0.70529867459731799</v>
      </c>
    </row>
    <row r="240" spans="1:4" ht="27.75" customHeight="1" x14ac:dyDescent="0.25">
      <c r="A240" s="234" t="s">
        <v>3143</v>
      </c>
      <c r="B240" s="234" t="s">
        <v>3141</v>
      </c>
      <c r="C240" s="235">
        <v>1.1610928888398151</v>
      </c>
      <c r="D240" s="235">
        <v>0.20303789653891102</v>
      </c>
    </row>
    <row r="241" spans="1:4" ht="27.75" customHeight="1" x14ac:dyDescent="0.25">
      <c r="A241" s="234" t="s">
        <v>3144</v>
      </c>
      <c r="B241" s="234" t="s">
        <v>3145</v>
      </c>
      <c r="C241" s="235">
        <v>7.2115363988324896E-2</v>
      </c>
      <c r="D241" s="235">
        <v>0.66396416187861196</v>
      </c>
    </row>
    <row r="242" spans="1:4" ht="27.75" customHeight="1" x14ac:dyDescent="0.25">
      <c r="A242" s="234" t="s">
        <v>3146</v>
      </c>
      <c r="B242" s="234" t="s">
        <v>3145</v>
      </c>
      <c r="C242" s="235">
        <v>7.2005791027922206E-2</v>
      </c>
      <c r="D242" s="235">
        <v>0.66251223190283604</v>
      </c>
    </row>
    <row r="243" spans="1:4" ht="27.75" customHeight="1" x14ac:dyDescent="0.25">
      <c r="A243" s="234" t="s">
        <v>3147</v>
      </c>
      <c r="B243" s="234" t="s">
        <v>3148</v>
      </c>
      <c r="C243" s="235">
        <v>0.649466137772025</v>
      </c>
      <c r="D243" s="235">
        <v>8.2285324928932368E-5</v>
      </c>
    </row>
    <row r="244" spans="1:4" ht="27.75" customHeight="1" x14ac:dyDescent="0.25">
      <c r="A244" s="234" t="s">
        <v>3149</v>
      </c>
      <c r="B244" s="234" t="s">
        <v>3148</v>
      </c>
      <c r="C244" s="235">
        <v>0.65046584089040904</v>
      </c>
      <c r="D244" s="235">
        <v>8.2285324928932368E-5</v>
      </c>
    </row>
    <row r="245" spans="1:4" ht="27.75" customHeight="1" x14ac:dyDescent="0.25">
      <c r="A245" s="234" t="s">
        <v>3150</v>
      </c>
      <c r="B245" s="234" t="s">
        <v>3151</v>
      </c>
      <c r="C245" s="235">
        <v>2.471279428020797</v>
      </c>
      <c r="D245" s="235">
        <v>25.914997808708236</v>
      </c>
    </row>
    <row r="246" spans="1:4" ht="27.75" customHeight="1" x14ac:dyDescent="0.25">
      <c r="A246" s="234" t="s">
        <v>3152</v>
      </c>
      <c r="B246" s="234" t="s">
        <v>3151</v>
      </c>
      <c r="C246" s="235">
        <v>1.79909146119603</v>
      </c>
      <c r="D246" s="235">
        <v>5.4508229602556906</v>
      </c>
    </row>
    <row r="247" spans="1:4" ht="27.75" customHeight="1" x14ac:dyDescent="0.25">
      <c r="A247" s="234" t="s">
        <v>3153</v>
      </c>
      <c r="B247" s="234" t="s">
        <v>3154</v>
      </c>
      <c r="C247" s="235">
        <v>0</v>
      </c>
      <c r="D247" s="235">
        <v>0</v>
      </c>
    </row>
    <row r="248" spans="1:4" ht="27.75" customHeight="1" x14ac:dyDescent="0.25">
      <c r="A248" s="234" t="s">
        <v>3155</v>
      </c>
      <c r="B248" s="234" t="s">
        <v>3156</v>
      </c>
      <c r="C248" s="235">
        <v>0</v>
      </c>
      <c r="D248" s="235">
        <v>0</v>
      </c>
    </row>
    <row r="249" spans="1:4" ht="27.75" customHeight="1" x14ac:dyDescent="0.25">
      <c r="A249" s="234" t="s">
        <v>3157</v>
      </c>
      <c r="B249" s="234" t="s">
        <v>3158</v>
      </c>
      <c r="C249" s="235">
        <v>1.7400357877959038</v>
      </c>
      <c r="D249" s="235">
        <v>4.1651246532463588</v>
      </c>
    </row>
    <row r="250" spans="1:4" ht="27.75" customHeight="1" x14ac:dyDescent="0.25">
      <c r="A250" s="234" t="s">
        <v>3159</v>
      </c>
      <c r="B250" s="234" t="s">
        <v>3158</v>
      </c>
      <c r="C250" s="235">
        <v>3.0613100705718601</v>
      </c>
      <c r="D250" s="235">
        <v>5.324138921170249</v>
      </c>
    </row>
    <row r="251" spans="1:4" ht="27.75" customHeight="1" x14ac:dyDescent="0.25">
      <c r="A251" s="234" t="s">
        <v>3160</v>
      </c>
      <c r="B251" s="234" t="s">
        <v>3161</v>
      </c>
      <c r="C251" s="235">
        <v>0</v>
      </c>
      <c r="D251" s="235">
        <v>7.4792729811172798E-2</v>
      </c>
    </row>
    <row r="252" spans="1:4" ht="27.75" customHeight="1" x14ac:dyDescent="0.25">
      <c r="A252" s="234" t="s">
        <v>3162</v>
      </c>
      <c r="B252" s="234" t="s">
        <v>3163</v>
      </c>
      <c r="C252" s="235">
        <v>2.3777677542192301</v>
      </c>
      <c r="D252" s="235">
        <v>3.6745093370062452</v>
      </c>
    </row>
    <row r="253" spans="1:4" ht="27.75" customHeight="1" x14ac:dyDescent="0.25">
      <c r="A253" s="234" t="s">
        <v>3164</v>
      </c>
      <c r="B253" s="234" t="s">
        <v>3163</v>
      </c>
      <c r="C253" s="235">
        <v>2.7042090039179802</v>
      </c>
      <c r="D253" s="235">
        <v>3.3772075188788984</v>
      </c>
    </row>
    <row r="254" spans="1:4" ht="27.75" customHeight="1" x14ac:dyDescent="0.25">
      <c r="A254" s="234" t="s">
        <v>3165</v>
      </c>
      <c r="B254" s="234" t="s">
        <v>3166</v>
      </c>
      <c r="C254" s="235">
        <v>2.1974803879710878</v>
      </c>
      <c r="D254" s="235">
        <v>1.5936949875366544</v>
      </c>
    </row>
    <row r="255" spans="1:4" ht="27.75" customHeight="1" x14ac:dyDescent="0.25">
      <c r="A255" s="234" t="s">
        <v>3167</v>
      </c>
      <c r="B255" s="234" t="s">
        <v>3168</v>
      </c>
      <c r="C255" s="235">
        <v>2.1989877372096931</v>
      </c>
      <c r="D255" s="235">
        <v>1.5936829515299413</v>
      </c>
    </row>
  </sheetData>
  <sheetProtection selectLockedCells="1" selectUnlockedCells="1"/>
  <mergeCells count="1">
    <mergeCell ref="A2:D2"/>
  </mergeCells>
  <hyperlinks>
    <hyperlink ref="A1" location="Overview!A1" display="Back to Overview" xr:uid="{00000000-0004-0000-35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G420"/>
  <sheetViews>
    <sheetView zoomScale="70" zoomScaleNormal="70" zoomScaleSheetLayoutView="100" workbookViewId="0">
      <selection activeCell="E2" sqref="E2"/>
    </sheetView>
  </sheetViews>
  <sheetFormatPr defaultColWidth="9.1796875" defaultRowHeight="27.75" customHeight="1" x14ac:dyDescent="0.25"/>
  <cols>
    <col min="1" max="1" width="29.81640625" style="2" customWidth="1"/>
    <col min="2" max="2" width="30.1796875" style="2" customWidth="1"/>
    <col min="3" max="3" width="39.26953125" style="3" customWidth="1"/>
    <col min="4" max="4" width="23.7265625" style="3" customWidth="1"/>
    <col min="5" max="5" width="15.54296875" style="2" customWidth="1"/>
    <col min="6" max="16384" width="9.1796875" style="2"/>
  </cols>
  <sheetData>
    <row r="1" spans="1:7" ht="27.75" customHeight="1" x14ac:dyDescent="0.25">
      <c r="A1" s="51" t="s">
        <v>34</v>
      </c>
      <c r="B1" s="3"/>
      <c r="C1" s="2"/>
      <c r="E1" s="10"/>
      <c r="F1" s="4"/>
      <c r="G1" s="4"/>
    </row>
    <row r="2" spans="1:7" s="11" customFormat="1" ht="39" customHeight="1" x14ac:dyDescent="0.25">
      <c r="A2" s="370" t="str">
        <f>Overview!B4&amp; " - Effective from "&amp;Overview!D4&amp;" - "&amp;Overview!E4&amp;" Nodal/Zonal charges in SP Manweb Area (GSP Group _D)"</f>
        <v>Southern Electric Power Distribution plc - Effective from 1 April 2021 - Final Nodal/Zonal charges in SP Manweb Area (GSP Group _D)</v>
      </c>
      <c r="B2" s="371"/>
      <c r="C2" s="371"/>
      <c r="D2" s="372"/>
    </row>
    <row r="3" spans="1:7" ht="60.75" customHeight="1" x14ac:dyDescent="0.25">
      <c r="A3" s="233" t="s">
        <v>604</v>
      </c>
      <c r="B3" s="233" t="s">
        <v>605</v>
      </c>
      <c r="C3" s="233" t="s">
        <v>606</v>
      </c>
      <c r="D3" s="233" t="s">
        <v>607</v>
      </c>
    </row>
    <row r="4" spans="1:7" ht="21.75" customHeight="1" x14ac:dyDescent="0.25">
      <c r="A4" s="7" t="s">
        <v>3169</v>
      </c>
      <c r="B4" s="8">
        <v>1</v>
      </c>
      <c r="C4" s="8"/>
      <c r="D4" s="235">
        <v>0</v>
      </c>
    </row>
    <row r="5" spans="1:7" ht="21.75" customHeight="1" x14ac:dyDescent="0.25">
      <c r="A5" s="7" t="s">
        <v>3170</v>
      </c>
      <c r="B5" s="8">
        <v>1</v>
      </c>
      <c r="C5" s="8"/>
      <c r="D5" s="235">
        <v>0</v>
      </c>
    </row>
    <row r="6" spans="1:7" ht="21.75" customHeight="1" x14ac:dyDescent="0.25">
      <c r="A6" s="7" t="s">
        <v>3171</v>
      </c>
      <c r="B6" s="8">
        <v>1</v>
      </c>
      <c r="C6" s="8"/>
      <c r="D6" s="235">
        <v>0</v>
      </c>
    </row>
    <row r="7" spans="1:7" ht="21.75" customHeight="1" x14ac:dyDescent="0.25">
      <c r="A7" s="7" t="s">
        <v>3172</v>
      </c>
      <c r="B7" s="8">
        <v>1</v>
      </c>
      <c r="C7" s="8"/>
      <c r="D7" s="235">
        <v>0</v>
      </c>
    </row>
    <row r="8" spans="1:7" ht="21.75" customHeight="1" x14ac:dyDescent="0.25">
      <c r="A8" s="7" t="s">
        <v>3173</v>
      </c>
      <c r="B8" s="8">
        <v>1</v>
      </c>
      <c r="C8" s="8"/>
      <c r="D8" s="235">
        <v>0</v>
      </c>
    </row>
    <row r="9" spans="1:7" ht="21.75" customHeight="1" x14ac:dyDescent="0.25">
      <c r="A9" s="7" t="s">
        <v>3174</v>
      </c>
      <c r="B9" s="8">
        <v>1</v>
      </c>
      <c r="C9" s="8"/>
      <c r="D9" s="235">
        <v>0</v>
      </c>
    </row>
    <row r="10" spans="1:7" ht="21.75" customHeight="1" x14ac:dyDescent="0.25">
      <c r="A10" s="7" t="s">
        <v>3175</v>
      </c>
      <c r="B10" s="8">
        <v>1</v>
      </c>
      <c r="C10" s="8"/>
      <c r="D10" s="235">
        <v>0</v>
      </c>
    </row>
    <row r="11" spans="1:7" ht="21.75" customHeight="1" x14ac:dyDescent="0.25">
      <c r="A11" s="7" t="s">
        <v>3176</v>
      </c>
      <c r="B11" s="8">
        <v>1</v>
      </c>
      <c r="C11" s="8"/>
      <c r="D11" s="235">
        <v>0</v>
      </c>
    </row>
    <row r="12" spans="1:7" ht="21.75" customHeight="1" x14ac:dyDescent="0.25">
      <c r="A12" s="7" t="s">
        <v>3177</v>
      </c>
      <c r="B12" s="8">
        <v>1</v>
      </c>
      <c r="C12" s="8"/>
      <c r="D12" s="235">
        <v>0</v>
      </c>
    </row>
    <row r="13" spans="1:7" ht="21.75" customHeight="1" x14ac:dyDescent="0.25">
      <c r="A13" s="7" t="s">
        <v>3178</v>
      </c>
      <c r="B13" s="8">
        <v>1</v>
      </c>
      <c r="C13" s="8"/>
      <c r="D13" s="235">
        <v>0</v>
      </c>
    </row>
    <row r="14" spans="1:7" ht="21.75" customHeight="1" x14ac:dyDescent="0.25">
      <c r="A14" s="7" t="s">
        <v>3179</v>
      </c>
      <c r="B14" s="8">
        <v>1</v>
      </c>
      <c r="C14" s="8"/>
      <c r="D14" s="235">
        <v>0</v>
      </c>
    </row>
    <row r="15" spans="1:7" ht="21.75" customHeight="1" x14ac:dyDescent="0.25">
      <c r="A15" s="7" t="s">
        <v>3180</v>
      </c>
      <c r="B15" s="8">
        <v>1</v>
      </c>
      <c r="C15" s="8"/>
      <c r="D15" s="235">
        <v>0</v>
      </c>
    </row>
    <row r="16" spans="1:7" ht="21.75" customHeight="1" x14ac:dyDescent="0.25">
      <c r="A16" s="7" t="s">
        <v>3181</v>
      </c>
      <c r="B16" s="8">
        <v>1</v>
      </c>
      <c r="C16" s="8"/>
      <c r="D16" s="235">
        <v>0</v>
      </c>
    </row>
    <row r="17" spans="1:4" ht="21.75" customHeight="1" x14ac:dyDescent="0.25">
      <c r="A17" s="7" t="s">
        <v>3182</v>
      </c>
      <c r="B17" s="8">
        <v>1</v>
      </c>
      <c r="C17" s="8"/>
      <c r="D17" s="235">
        <v>0</v>
      </c>
    </row>
    <row r="18" spans="1:4" ht="21.75" customHeight="1" x14ac:dyDescent="0.25">
      <c r="A18" s="7" t="s">
        <v>3183</v>
      </c>
      <c r="B18" s="8">
        <v>1</v>
      </c>
      <c r="C18" s="8"/>
      <c r="D18" s="235">
        <v>0.57665729268999999</v>
      </c>
    </row>
    <row r="19" spans="1:4" ht="21.75" customHeight="1" x14ac:dyDescent="0.25">
      <c r="A19" s="7" t="s">
        <v>3184</v>
      </c>
      <c r="B19" s="8">
        <v>2</v>
      </c>
      <c r="C19" s="8" t="s">
        <v>3169</v>
      </c>
      <c r="D19" s="235">
        <v>0</v>
      </c>
    </row>
    <row r="20" spans="1:4" ht="21.75" customHeight="1" x14ac:dyDescent="0.25">
      <c r="A20" s="7" t="s">
        <v>3185</v>
      </c>
      <c r="B20" s="8">
        <v>2</v>
      </c>
      <c r="C20" s="8" t="s">
        <v>3170</v>
      </c>
      <c r="D20" s="235">
        <v>0</v>
      </c>
    </row>
    <row r="21" spans="1:4" ht="21.75" customHeight="1" x14ac:dyDescent="0.25">
      <c r="A21" s="7" t="s">
        <v>3186</v>
      </c>
      <c r="B21" s="8">
        <v>2</v>
      </c>
      <c r="C21" s="8" t="s">
        <v>3170</v>
      </c>
      <c r="D21" s="235">
        <v>0</v>
      </c>
    </row>
    <row r="22" spans="1:4" ht="21.75" customHeight="1" x14ac:dyDescent="0.25">
      <c r="A22" s="7" t="s">
        <v>3187</v>
      </c>
      <c r="B22" s="8">
        <v>2</v>
      </c>
      <c r="C22" s="8" t="s">
        <v>3170</v>
      </c>
      <c r="D22" s="235">
        <v>2.56362179491</v>
      </c>
    </row>
    <row r="23" spans="1:4" ht="21.75" customHeight="1" x14ac:dyDescent="0.25">
      <c r="A23" s="7" t="s">
        <v>3188</v>
      </c>
      <c r="B23" s="8">
        <v>2</v>
      </c>
      <c r="C23" s="8" t="s">
        <v>3170</v>
      </c>
      <c r="D23" s="235">
        <v>0</v>
      </c>
    </row>
    <row r="24" spans="1:4" ht="21.75" customHeight="1" x14ac:dyDescent="0.25">
      <c r="A24" s="7" t="s">
        <v>3189</v>
      </c>
      <c r="B24" s="8">
        <v>2</v>
      </c>
      <c r="C24" s="8" t="s">
        <v>3171</v>
      </c>
      <c r="D24" s="235">
        <v>0</v>
      </c>
    </row>
    <row r="25" spans="1:4" ht="21.75" customHeight="1" x14ac:dyDescent="0.25">
      <c r="A25" s="7" t="s">
        <v>3190</v>
      </c>
      <c r="B25" s="8">
        <v>2</v>
      </c>
      <c r="C25" s="8" t="s">
        <v>3171</v>
      </c>
      <c r="D25" s="235">
        <v>0.52682262666000002</v>
      </c>
    </row>
    <row r="26" spans="1:4" ht="21.75" customHeight="1" x14ac:dyDescent="0.25">
      <c r="A26" s="7" t="s">
        <v>3191</v>
      </c>
      <c r="B26" s="8">
        <v>2</v>
      </c>
      <c r="C26" s="8" t="s">
        <v>3171</v>
      </c>
      <c r="D26" s="235">
        <v>0</v>
      </c>
    </row>
    <row r="27" spans="1:4" ht="27.75" customHeight="1" x14ac:dyDescent="0.25">
      <c r="A27" s="7" t="s">
        <v>3192</v>
      </c>
      <c r="B27" s="8">
        <v>2</v>
      </c>
      <c r="C27" s="8" t="s">
        <v>3172</v>
      </c>
      <c r="D27" s="235">
        <v>0</v>
      </c>
    </row>
    <row r="28" spans="1:4" ht="27.75" customHeight="1" x14ac:dyDescent="0.25">
      <c r="A28" s="7" t="s">
        <v>3193</v>
      </c>
      <c r="B28" s="8">
        <v>2</v>
      </c>
      <c r="C28" s="8" t="s">
        <v>3172</v>
      </c>
      <c r="D28" s="235">
        <v>0</v>
      </c>
    </row>
    <row r="29" spans="1:4" ht="27.75" customHeight="1" x14ac:dyDescent="0.25">
      <c r="A29" s="7" t="s">
        <v>3194</v>
      </c>
      <c r="B29" s="8">
        <v>2</v>
      </c>
      <c r="C29" s="8" t="s">
        <v>3172</v>
      </c>
      <c r="D29" s="235">
        <v>0</v>
      </c>
    </row>
    <row r="30" spans="1:4" ht="27.75" customHeight="1" x14ac:dyDescent="0.25">
      <c r="A30" s="7" t="s">
        <v>3195</v>
      </c>
      <c r="B30" s="8">
        <v>2</v>
      </c>
      <c r="C30" s="8" t="s">
        <v>3172</v>
      </c>
      <c r="D30" s="235">
        <v>0</v>
      </c>
    </row>
    <row r="31" spans="1:4" ht="27.75" customHeight="1" x14ac:dyDescent="0.25">
      <c r="A31" s="7" t="s">
        <v>3196</v>
      </c>
      <c r="B31" s="8">
        <v>2</v>
      </c>
      <c r="C31" s="8" t="s">
        <v>3172</v>
      </c>
      <c r="D31" s="235">
        <v>0</v>
      </c>
    </row>
    <row r="32" spans="1:4" ht="27.75" customHeight="1" x14ac:dyDescent="0.25">
      <c r="A32" s="7" t="s">
        <v>3197</v>
      </c>
      <c r="B32" s="8">
        <v>2</v>
      </c>
      <c r="C32" s="8" t="s">
        <v>3172</v>
      </c>
      <c r="D32" s="235">
        <v>0</v>
      </c>
    </row>
    <row r="33" spans="1:4" ht="27.75" customHeight="1" x14ac:dyDescent="0.25">
      <c r="A33" s="7" t="s">
        <v>3198</v>
      </c>
      <c r="B33" s="8">
        <v>2</v>
      </c>
      <c r="C33" s="8" t="s">
        <v>3173</v>
      </c>
      <c r="D33" s="235">
        <v>0.891511409734</v>
      </c>
    </row>
    <row r="34" spans="1:4" ht="27.75" customHeight="1" x14ac:dyDescent="0.25">
      <c r="A34" s="7" t="s">
        <v>3199</v>
      </c>
      <c r="B34" s="8">
        <v>2</v>
      </c>
      <c r="C34" s="8" t="s">
        <v>3173</v>
      </c>
      <c r="D34" s="235">
        <v>0.173404615032</v>
      </c>
    </row>
    <row r="35" spans="1:4" ht="27.75" customHeight="1" x14ac:dyDescent="0.25">
      <c r="A35" s="7" t="s">
        <v>3200</v>
      </c>
      <c r="B35" s="8">
        <v>2</v>
      </c>
      <c r="C35" s="8" t="s">
        <v>3174</v>
      </c>
      <c r="D35" s="235">
        <v>0</v>
      </c>
    </row>
    <row r="36" spans="1:4" ht="27.75" customHeight="1" x14ac:dyDescent="0.25">
      <c r="A36" s="7" t="s">
        <v>3201</v>
      </c>
      <c r="B36" s="8">
        <v>2</v>
      </c>
      <c r="C36" s="8" t="s">
        <v>3175</v>
      </c>
      <c r="D36" s="235">
        <v>0</v>
      </c>
    </row>
    <row r="37" spans="1:4" ht="27.75" customHeight="1" x14ac:dyDescent="0.25">
      <c r="A37" s="7" t="s">
        <v>3202</v>
      </c>
      <c r="B37" s="8">
        <v>2</v>
      </c>
      <c r="C37" s="8" t="s">
        <v>3175</v>
      </c>
      <c r="D37" s="235">
        <v>0</v>
      </c>
    </row>
    <row r="38" spans="1:4" ht="27.75" customHeight="1" x14ac:dyDescent="0.25">
      <c r="A38" s="7" t="s">
        <v>3203</v>
      </c>
      <c r="B38" s="8">
        <v>2</v>
      </c>
      <c r="C38" s="8" t="s">
        <v>3175</v>
      </c>
      <c r="D38" s="235">
        <v>0</v>
      </c>
    </row>
    <row r="39" spans="1:4" ht="27.75" customHeight="1" x14ac:dyDescent="0.25">
      <c r="A39" s="7" t="s">
        <v>3204</v>
      </c>
      <c r="B39" s="8">
        <v>2</v>
      </c>
      <c r="C39" s="8" t="s">
        <v>3175</v>
      </c>
      <c r="D39" s="235">
        <v>0</v>
      </c>
    </row>
    <row r="40" spans="1:4" ht="27.75" customHeight="1" x14ac:dyDescent="0.25">
      <c r="A40" s="7" t="s">
        <v>3205</v>
      </c>
      <c r="B40" s="8">
        <v>2</v>
      </c>
      <c r="C40" s="8" t="s">
        <v>3176</v>
      </c>
      <c r="D40" s="235">
        <v>0.53242296104999998</v>
      </c>
    </row>
    <row r="41" spans="1:4" ht="27.75" customHeight="1" x14ac:dyDescent="0.25">
      <c r="A41" s="7" t="s">
        <v>3206</v>
      </c>
      <c r="B41" s="8">
        <v>2</v>
      </c>
      <c r="C41" s="8" t="s">
        <v>3176</v>
      </c>
      <c r="D41" s="235">
        <v>0.82511658417</v>
      </c>
    </row>
    <row r="42" spans="1:4" ht="27.75" customHeight="1" x14ac:dyDescent="0.25">
      <c r="A42" s="7" t="s">
        <v>3207</v>
      </c>
      <c r="B42" s="8">
        <v>2</v>
      </c>
      <c r="C42" s="8" t="s">
        <v>3177</v>
      </c>
      <c r="D42" s="235">
        <v>1.4103692113799999</v>
      </c>
    </row>
    <row r="43" spans="1:4" ht="27.75" customHeight="1" x14ac:dyDescent="0.25">
      <c r="A43" s="7" t="s">
        <v>3208</v>
      </c>
      <c r="B43" s="8">
        <v>2</v>
      </c>
      <c r="C43" s="8" t="s">
        <v>3177</v>
      </c>
      <c r="D43" s="235">
        <v>0</v>
      </c>
    </row>
    <row r="44" spans="1:4" ht="27.75" customHeight="1" x14ac:dyDescent="0.25">
      <c r="A44" s="7" t="s">
        <v>3209</v>
      </c>
      <c r="B44" s="8">
        <v>2</v>
      </c>
      <c r="C44" s="8" t="s">
        <v>3177</v>
      </c>
      <c r="D44" s="235">
        <v>0</v>
      </c>
    </row>
    <row r="45" spans="1:4" ht="27.75" customHeight="1" x14ac:dyDescent="0.25">
      <c r="A45" s="7" t="s">
        <v>3210</v>
      </c>
      <c r="B45" s="8">
        <v>2</v>
      </c>
      <c r="C45" s="8" t="s">
        <v>3177</v>
      </c>
      <c r="D45" s="235">
        <v>0</v>
      </c>
    </row>
    <row r="46" spans="1:4" ht="27.75" customHeight="1" x14ac:dyDescent="0.25">
      <c r="A46" s="7" t="s">
        <v>3211</v>
      </c>
      <c r="B46" s="8">
        <v>2</v>
      </c>
      <c r="C46" s="8" t="s">
        <v>3178</v>
      </c>
      <c r="D46" s="235">
        <v>0</v>
      </c>
    </row>
    <row r="47" spans="1:4" ht="27.75" customHeight="1" x14ac:dyDescent="0.25">
      <c r="A47" s="7" t="s">
        <v>3212</v>
      </c>
      <c r="B47" s="8">
        <v>2</v>
      </c>
      <c r="C47" s="8" t="s">
        <v>3178</v>
      </c>
      <c r="D47" s="235">
        <v>0</v>
      </c>
    </row>
    <row r="48" spans="1:4" ht="27.75" customHeight="1" x14ac:dyDescent="0.25">
      <c r="A48" s="7" t="s">
        <v>3213</v>
      </c>
      <c r="B48" s="8">
        <v>2</v>
      </c>
      <c r="C48" s="8" t="s">
        <v>3178</v>
      </c>
      <c r="D48" s="235">
        <v>0</v>
      </c>
    </row>
    <row r="49" spans="1:4" ht="27.75" customHeight="1" x14ac:dyDescent="0.25">
      <c r="A49" s="7" t="s">
        <v>3214</v>
      </c>
      <c r="B49" s="8">
        <v>2</v>
      </c>
      <c r="C49" s="8" t="s">
        <v>3178</v>
      </c>
      <c r="D49" s="235">
        <v>0</v>
      </c>
    </row>
    <row r="50" spans="1:4" ht="27.75" customHeight="1" x14ac:dyDescent="0.25">
      <c r="A50" s="7" t="s">
        <v>3215</v>
      </c>
      <c r="B50" s="8">
        <v>2</v>
      </c>
      <c r="C50" s="8" t="s">
        <v>3178</v>
      </c>
      <c r="D50" s="235">
        <v>0.94335925607899995</v>
      </c>
    </row>
    <row r="51" spans="1:4" ht="27.75" customHeight="1" x14ac:dyDescent="0.25">
      <c r="A51" s="7" t="s">
        <v>3216</v>
      </c>
      <c r="B51" s="8">
        <v>2</v>
      </c>
      <c r="C51" s="8" t="s">
        <v>3179</v>
      </c>
      <c r="D51" s="235">
        <v>0</v>
      </c>
    </row>
    <row r="52" spans="1:4" ht="27.75" customHeight="1" x14ac:dyDescent="0.25">
      <c r="A52" s="7" t="s">
        <v>3217</v>
      </c>
      <c r="B52" s="8">
        <v>2</v>
      </c>
      <c r="C52" s="8" t="s">
        <v>3180</v>
      </c>
      <c r="D52" s="235">
        <v>0</v>
      </c>
    </row>
    <row r="53" spans="1:4" ht="27.75" customHeight="1" x14ac:dyDescent="0.25">
      <c r="A53" s="7" t="s">
        <v>3218</v>
      </c>
      <c r="B53" s="8">
        <v>2</v>
      </c>
      <c r="C53" s="8" t="s">
        <v>3183</v>
      </c>
      <c r="D53" s="235">
        <v>0</v>
      </c>
    </row>
    <row r="54" spans="1:4" ht="27.75" customHeight="1" x14ac:dyDescent="0.25">
      <c r="A54" s="7" t="s">
        <v>3219</v>
      </c>
      <c r="B54" s="8">
        <v>2</v>
      </c>
      <c r="C54" s="8" t="s">
        <v>3183</v>
      </c>
      <c r="D54" s="235">
        <v>1.0620582457700001</v>
      </c>
    </row>
    <row r="55" spans="1:4" ht="27.75" customHeight="1" x14ac:dyDescent="0.25">
      <c r="A55" s="7" t="s">
        <v>3220</v>
      </c>
      <c r="B55" s="8">
        <v>2</v>
      </c>
      <c r="C55" s="8" t="s">
        <v>3183</v>
      </c>
      <c r="D55" s="235">
        <v>0</v>
      </c>
    </row>
    <row r="56" spans="1:4" ht="27.75" customHeight="1" x14ac:dyDescent="0.25">
      <c r="A56" s="7" t="s">
        <v>3221</v>
      </c>
      <c r="B56" s="8">
        <v>2</v>
      </c>
      <c r="C56" s="8" t="s">
        <v>3183</v>
      </c>
      <c r="D56" s="235">
        <v>0</v>
      </c>
    </row>
    <row r="57" spans="1:4" ht="27.75" customHeight="1" x14ac:dyDescent="0.25">
      <c r="A57" s="7" t="s">
        <v>3222</v>
      </c>
      <c r="B57" s="8">
        <v>3</v>
      </c>
      <c r="C57" s="8" t="s">
        <v>3184</v>
      </c>
      <c r="D57" s="235">
        <v>0</v>
      </c>
    </row>
    <row r="58" spans="1:4" ht="27.75" customHeight="1" x14ac:dyDescent="0.25">
      <c r="A58" s="7" t="s">
        <v>3223</v>
      </c>
      <c r="B58" s="8">
        <v>3</v>
      </c>
      <c r="C58" s="8" t="s">
        <v>3197</v>
      </c>
      <c r="D58" s="235">
        <v>0</v>
      </c>
    </row>
    <row r="59" spans="1:4" ht="27.75" customHeight="1" x14ac:dyDescent="0.25">
      <c r="A59" s="7" t="s">
        <v>3224</v>
      </c>
      <c r="B59" s="8">
        <v>3</v>
      </c>
      <c r="C59" s="8" t="s">
        <v>3216</v>
      </c>
      <c r="D59" s="235">
        <v>0</v>
      </c>
    </row>
    <row r="60" spans="1:4" ht="27.75" customHeight="1" x14ac:dyDescent="0.25">
      <c r="A60" s="7" t="s">
        <v>3225</v>
      </c>
      <c r="B60" s="8">
        <v>3</v>
      </c>
      <c r="C60" s="8" t="s">
        <v>3184</v>
      </c>
      <c r="D60" s="235">
        <v>0</v>
      </c>
    </row>
    <row r="61" spans="1:4" ht="27.75" customHeight="1" x14ac:dyDescent="0.25">
      <c r="A61" s="7" t="s">
        <v>3226</v>
      </c>
      <c r="B61" s="8">
        <v>3</v>
      </c>
      <c r="C61" s="8" t="s">
        <v>3198</v>
      </c>
      <c r="D61" s="235">
        <v>0</v>
      </c>
    </row>
    <row r="62" spans="1:4" ht="27.75" customHeight="1" x14ac:dyDescent="0.25">
      <c r="A62" s="7" t="s">
        <v>3227</v>
      </c>
      <c r="B62" s="8">
        <v>3</v>
      </c>
      <c r="C62" s="8" t="s">
        <v>3204</v>
      </c>
      <c r="D62" s="235">
        <v>0</v>
      </c>
    </row>
    <row r="63" spans="1:4" ht="27.75" customHeight="1" x14ac:dyDescent="0.25">
      <c r="A63" s="7" t="s">
        <v>3228</v>
      </c>
      <c r="B63" s="8">
        <v>3</v>
      </c>
      <c r="C63" s="8" t="s">
        <v>3199</v>
      </c>
      <c r="D63" s="235">
        <v>0</v>
      </c>
    </row>
    <row r="64" spans="1:4" ht="27.75" customHeight="1" x14ac:dyDescent="0.25">
      <c r="A64" s="7" t="s">
        <v>3229</v>
      </c>
      <c r="B64" s="8">
        <v>3</v>
      </c>
      <c r="C64" s="8" t="s">
        <v>3209</v>
      </c>
      <c r="D64" s="235">
        <v>0</v>
      </c>
    </row>
    <row r="65" spans="1:4" ht="27.75" customHeight="1" x14ac:dyDescent="0.25">
      <c r="A65" s="7" t="s">
        <v>3230</v>
      </c>
      <c r="B65" s="8">
        <v>3</v>
      </c>
      <c r="C65" s="8" t="s">
        <v>3201</v>
      </c>
      <c r="D65" s="235">
        <v>0</v>
      </c>
    </row>
    <row r="66" spans="1:4" ht="27.75" customHeight="1" x14ac:dyDescent="0.25">
      <c r="A66" s="7" t="s">
        <v>3231</v>
      </c>
      <c r="B66" s="8">
        <v>3</v>
      </c>
      <c r="C66" s="8" t="s">
        <v>3202</v>
      </c>
      <c r="D66" s="235">
        <v>0</v>
      </c>
    </row>
    <row r="67" spans="1:4" ht="27.75" customHeight="1" x14ac:dyDescent="0.25">
      <c r="A67" s="7" t="s">
        <v>3232</v>
      </c>
      <c r="B67" s="8">
        <v>3</v>
      </c>
      <c r="C67" s="8" t="s">
        <v>3194</v>
      </c>
      <c r="D67" s="235">
        <v>0</v>
      </c>
    </row>
    <row r="68" spans="1:4" ht="27.75" customHeight="1" x14ac:dyDescent="0.25">
      <c r="A68" s="7" t="s">
        <v>3233</v>
      </c>
      <c r="B68" s="8">
        <v>3</v>
      </c>
      <c r="C68" s="8" t="s">
        <v>3209</v>
      </c>
      <c r="D68" s="235">
        <v>0</v>
      </c>
    </row>
    <row r="69" spans="1:4" ht="27.75" customHeight="1" x14ac:dyDescent="0.25">
      <c r="A69" s="7" t="s">
        <v>3234</v>
      </c>
      <c r="B69" s="8">
        <v>3</v>
      </c>
      <c r="C69" s="8" t="s">
        <v>3210</v>
      </c>
      <c r="D69" s="235">
        <v>0</v>
      </c>
    </row>
    <row r="70" spans="1:4" ht="27.75" customHeight="1" x14ac:dyDescent="0.25">
      <c r="A70" s="7" t="s">
        <v>3235</v>
      </c>
      <c r="B70" s="8">
        <v>3</v>
      </c>
      <c r="C70" s="8" t="s">
        <v>3209</v>
      </c>
      <c r="D70" s="235">
        <v>0</v>
      </c>
    </row>
    <row r="71" spans="1:4" ht="27.75" customHeight="1" x14ac:dyDescent="0.25">
      <c r="A71" s="7" t="s">
        <v>3236</v>
      </c>
      <c r="B71" s="8">
        <v>3</v>
      </c>
      <c r="C71" s="8" t="s">
        <v>3215</v>
      </c>
      <c r="D71" s="235">
        <v>0</v>
      </c>
    </row>
    <row r="72" spans="1:4" ht="27.75" customHeight="1" x14ac:dyDescent="0.25">
      <c r="A72" s="7" t="s">
        <v>3237</v>
      </c>
      <c r="B72" s="8">
        <v>3</v>
      </c>
      <c r="C72" s="8" t="s">
        <v>3201</v>
      </c>
      <c r="D72" s="235">
        <v>0</v>
      </c>
    </row>
    <row r="73" spans="1:4" ht="27.75" customHeight="1" x14ac:dyDescent="0.25">
      <c r="A73" s="7" t="s">
        <v>3238</v>
      </c>
      <c r="B73" s="8">
        <v>3</v>
      </c>
      <c r="C73" s="8" t="s">
        <v>3217</v>
      </c>
      <c r="D73" s="235">
        <v>0</v>
      </c>
    </row>
    <row r="74" spans="1:4" ht="27.75" customHeight="1" x14ac:dyDescent="0.25">
      <c r="A74" s="7" t="s">
        <v>3239</v>
      </c>
      <c r="B74" s="8">
        <v>3</v>
      </c>
      <c r="C74" s="8" t="s">
        <v>3217</v>
      </c>
      <c r="D74" s="235">
        <v>0</v>
      </c>
    </row>
    <row r="75" spans="1:4" ht="27.75" customHeight="1" x14ac:dyDescent="0.25">
      <c r="A75" s="7" t="s">
        <v>3240</v>
      </c>
      <c r="B75" s="8">
        <v>3</v>
      </c>
      <c r="C75" s="8" t="s">
        <v>3190</v>
      </c>
      <c r="D75" s="235">
        <v>0</v>
      </c>
    </row>
    <row r="76" spans="1:4" ht="27.75" customHeight="1" x14ac:dyDescent="0.25">
      <c r="A76" s="7" t="s">
        <v>3241</v>
      </c>
      <c r="B76" s="8">
        <v>3</v>
      </c>
      <c r="C76" s="8" t="s">
        <v>3211</v>
      </c>
      <c r="D76" s="235">
        <v>0</v>
      </c>
    </row>
    <row r="77" spans="1:4" ht="27.75" customHeight="1" x14ac:dyDescent="0.25">
      <c r="A77" s="7" t="s">
        <v>3242</v>
      </c>
      <c r="B77" s="8">
        <v>3</v>
      </c>
      <c r="C77" s="8" t="s">
        <v>3186</v>
      </c>
      <c r="D77" s="235">
        <v>0</v>
      </c>
    </row>
    <row r="78" spans="1:4" ht="27.75" customHeight="1" x14ac:dyDescent="0.25">
      <c r="A78" s="7" t="s">
        <v>3243</v>
      </c>
      <c r="B78" s="8">
        <v>3</v>
      </c>
      <c r="C78" s="8" t="s">
        <v>3210</v>
      </c>
      <c r="D78" s="235">
        <v>0</v>
      </c>
    </row>
    <row r="79" spans="1:4" ht="27.75" customHeight="1" x14ac:dyDescent="0.25">
      <c r="A79" s="7" t="s">
        <v>3244</v>
      </c>
      <c r="B79" s="8">
        <v>3</v>
      </c>
      <c r="C79" s="8" t="s">
        <v>3205</v>
      </c>
      <c r="D79" s="235">
        <v>0</v>
      </c>
    </row>
    <row r="80" spans="1:4" ht="27.75" customHeight="1" x14ac:dyDescent="0.25">
      <c r="A80" s="7" t="s">
        <v>3245</v>
      </c>
      <c r="B80" s="8">
        <v>3</v>
      </c>
      <c r="C80" s="8" t="s">
        <v>3219</v>
      </c>
      <c r="D80" s="235">
        <v>0</v>
      </c>
    </row>
    <row r="81" spans="1:4" ht="27.75" customHeight="1" x14ac:dyDescent="0.25">
      <c r="A81" s="7" t="s">
        <v>3246</v>
      </c>
      <c r="B81" s="8">
        <v>3</v>
      </c>
      <c r="C81" s="8" t="s">
        <v>3200</v>
      </c>
      <c r="D81" s="235">
        <v>0</v>
      </c>
    </row>
    <row r="82" spans="1:4" ht="27.75" customHeight="1" x14ac:dyDescent="0.25">
      <c r="A82" s="7" t="s">
        <v>3247</v>
      </c>
      <c r="B82" s="8">
        <v>3</v>
      </c>
      <c r="C82" s="8" t="s">
        <v>3207</v>
      </c>
      <c r="D82" s="235">
        <v>0</v>
      </c>
    </row>
    <row r="83" spans="1:4" ht="27.75" customHeight="1" x14ac:dyDescent="0.25">
      <c r="A83" s="7" t="s">
        <v>3248</v>
      </c>
      <c r="B83" s="8">
        <v>3</v>
      </c>
      <c r="C83" s="8" t="s">
        <v>3199</v>
      </c>
      <c r="D83" s="235">
        <v>0</v>
      </c>
    </row>
    <row r="84" spans="1:4" ht="27.75" customHeight="1" x14ac:dyDescent="0.25">
      <c r="A84" s="7" t="s">
        <v>3249</v>
      </c>
      <c r="B84" s="8">
        <v>3</v>
      </c>
      <c r="C84" s="8" t="s">
        <v>3216</v>
      </c>
      <c r="D84" s="235">
        <v>0</v>
      </c>
    </row>
    <row r="85" spans="1:4" ht="27.75" customHeight="1" x14ac:dyDescent="0.25">
      <c r="A85" s="7" t="s">
        <v>3250</v>
      </c>
      <c r="B85" s="8">
        <v>3</v>
      </c>
      <c r="C85" s="8" t="s">
        <v>3201</v>
      </c>
      <c r="D85" s="235">
        <v>0</v>
      </c>
    </row>
    <row r="86" spans="1:4" ht="27.75" customHeight="1" x14ac:dyDescent="0.25">
      <c r="A86" s="7" t="s">
        <v>3251</v>
      </c>
      <c r="B86" s="8">
        <v>3</v>
      </c>
      <c r="C86" s="8" t="s">
        <v>3192</v>
      </c>
      <c r="D86" s="235">
        <v>0</v>
      </c>
    </row>
    <row r="87" spans="1:4" ht="27.75" customHeight="1" x14ac:dyDescent="0.25">
      <c r="A87" s="7" t="s">
        <v>3252</v>
      </c>
      <c r="B87" s="8">
        <v>3</v>
      </c>
      <c r="C87" s="8" t="s">
        <v>3189</v>
      </c>
      <c r="D87" s="235">
        <v>0</v>
      </c>
    </row>
    <row r="88" spans="1:4" ht="27.75" customHeight="1" x14ac:dyDescent="0.25">
      <c r="A88" s="7" t="s">
        <v>3253</v>
      </c>
      <c r="B88" s="8">
        <v>3</v>
      </c>
      <c r="C88" s="8" t="s">
        <v>3216</v>
      </c>
      <c r="D88" s="235">
        <v>0</v>
      </c>
    </row>
    <row r="89" spans="1:4" ht="27.75" customHeight="1" x14ac:dyDescent="0.25">
      <c r="A89" s="7" t="s">
        <v>3254</v>
      </c>
      <c r="B89" s="8">
        <v>3</v>
      </c>
      <c r="C89" s="8" t="s">
        <v>3186</v>
      </c>
      <c r="D89" s="235">
        <v>0</v>
      </c>
    </row>
    <row r="90" spans="1:4" ht="27.75" customHeight="1" x14ac:dyDescent="0.25">
      <c r="A90" s="7" t="s">
        <v>3255</v>
      </c>
      <c r="B90" s="8">
        <v>3</v>
      </c>
      <c r="C90" s="8" t="s">
        <v>3206</v>
      </c>
      <c r="D90" s="235">
        <v>0</v>
      </c>
    </row>
    <row r="91" spans="1:4" ht="27.75" customHeight="1" x14ac:dyDescent="0.25">
      <c r="A91" s="7" t="s">
        <v>3256</v>
      </c>
      <c r="B91" s="8">
        <v>3</v>
      </c>
      <c r="C91" s="8" t="s">
        <v>3200</v>
      </c>
      <c r="D91" s="235">
        <v>0</v>
      </c>
    </row>
    <row r="92" spans="1:4" ht="27.75" customHeight="1" x14ac:dyDescent="0.25">
      <c r="A92" s="7" t="s">
        <v>3257</v>
      </c>
      <c r="B92" s="8">
        <v>3</v>
      </c>
      <c r="C92" s="8" t="s">
        <v>3189</v>
      </c>
      <c r="D92" s="235">
        <v>0</v>
      </c>
    </row>
    <row r="93" spans="1:4" ht="27.75" customHeight="1" x14ac:dyDescent="0.25">
      <c r="A93" s="7" t="s">
        <v>3258</v>
      </c>
      <c r="B93" s="8">
        <v>3</v>
      </c>
      <c r="C93" s="8" t="s">
        <v>3217</v>
      </c>
      <c r="D93" s="235">
        <v>0</v>
      </c>
    </row>
    <row r="94" spans="1:4" ht="27.75" customHeight="1" x14ac:dyDescent="0.25">
      <c r="A94" s="7" t="s">
        <v>3259</v>
      </c>
      <c r="B94" s="8">
        <v>3</v>
      </c>
      <c r="C94" s="8" t="s">
        <v>3210</v>
      </c>
      <c r="D94" s="235">
        <v>0</v>
      </c>
    </row>
    <row r="95" spans="1:4" ht="27.75" customHeight="1" x14ac:dyDescent="0.25">
      <c r="A95" s="7" t="s">
        <v>3260</v>
      </c>
      <c r="B95" s="8">
        <v>3</v>
      </c>
      <c r="C95" s="8" t="s">
        <v>3212</v>
      </c>
      <c r="D95" s="235">
        <v>0</v>
      </c>
    </row>
    <row r="96" spans="1:4" ht="27.75" customHeight="1" x14ac:dyDescent="0.25">
      <c r="A96" s="7" t="s">
        <v>3261</v>
      </c>
      <c r="B96" s="8">
        <v>3</v>
      </c>
      <c r="C96" s="8" t="s">
        <v>3210</v>
      </c>
      <c r="D96" s="235">
        <v>0</v>
      </c>
    </row>
    <row r="97" spans="1:4" ht="27.75" customHeight="1" x14ac:dyDescent="0.25">
      <c r="A97" s="7" t="s">
        <v>3262</v>
      </c>
      <c r="B97" s="8">
        <v>3</v>
      </c>
      <c r="C97" s="8" t="s">
        <v>3202</v>
      </c>
      <c r="D97" s="235">
        <v>0</v>
      </c>
    </row>
    <row r="98" spans="1:4" ht="27.75" customHeight="1" x14ac:dyDescent="0.25">
      <c r="A98" s="7" t="s">
        <v>3263</v>
      </c>
      <c r="B98" s="8">
        <v>3</v>
      </c>
      <c r="C98" s="8" t="s">
        <v>3187</v>
      </c>
      <c r="D98" s="235">
        <v>0</v>
      </c>
    </row>
    <row r="99" spans="1:4" ht="27.75" customHeight="1" x14ac:dyDescent="0.25">
      <c r="A99" s="7" t="s">
        <v>3264</v>
      </c>
      <c r="B99" s="8">
        <v>3</v>
      </c>
      <c r="C99" s="8" t="s">
        <v>3205</v>
      </c>
      <c r="D99" s="235">
        <v>0</v>
      </c>
    </row>
    <row r="100" spans="1:4" ht="27.75" customHeight="1" x14ac:dyDescent="0.25">
      <c r="A100" s="7" t="s">
        <v>3265</v>
      </c>
      <c r="B100" s="8">
        <v>3</v>
      </c>
      <c r="C100" s="8" t="s">
        <v>3205</v>
      </c>
      <c r="D100" s="235">
        <v>0</v>
      </c>
    </row>
    <row r="101" spans="1:4" ht="27.75" customHeight="1" x14ac:dyDescent="0.25">
      <c r="A101" s="7" t="s">
        <v>3266</v>
      </c>
      <c r="B101" s="8">
        <v>3</v>
      </c>
      <c r="C101" s="8" t="s">
        <v>3192</v>
      </c>
      <c r="D101" s="235">
        <v>0</v>
      </c>
    </row>
    <row r="102" spans="1:4" ht="27.75" customHeight="1" x14ac:dyDescent="0.25">
      <c r="A102" s="7" t="s">
        <v>3267</v>
      </c>
      <c r="B102" s="8">
        <v>3</v>
      </c>
      <c r="C102" s="8" t="s">
        <v>3195</v>
      </c>
      <c r="D102" s="235">
        <v>0</v>
      </c>
    </row>
    <row r="103" spans="1:4" ht="27.75" customHeight="1" x14ac:dyDescent="0.25">
      <c r="A103" s="7" t="s">
        <v>3268</v>
      </c>
      <c r="B103" s="8">
        <v>3</v>
      </c>
      <c r="C103" s="8" t="s">
        <v>3189</v>
      </c>
      <c r="D103" s="235">
        <v>0</v>
      </c>
    </row>
    <row r="104" spans="1:4" ht="27.75" customHeight="1" x14ac:dyDescent="0.25">
      <c r="A104" s="7" t="s">
        <v>3269</v>
      </c>
      <c r="B104" s="8">
        <v>3</v>
      </c>
      <c r="C104" s="8" t="s">
        <v>3207</v>
      </c>
      <c r="D104" s="235">
        <v>0</v>
      </c>
    </row>
    <row r="105" spans="1:4" ht="27.75" customHeight="1" x14ac:dyDescent="0.25">
      <c r="A105" s="7" t="s">
        <v>3270</v>
      </c>
      <c r="B105" s="8">
        <v>3</v>
      </c>
      <c r="C105" s="8" t="s">
        <v>3220</v>
      </c>
      <c r="D105" s="235">
        <v>0</v>
      </c>
    </row>
    <row r="106" spans="1:4" ht="27.75" customHeight="1" x14ac:dyDescent="0.25">
      <c r="A106" s="7" t="s">
        <v>3271</v>
      </c>
      <c r="B106" s="8">
        <v>3</v>
      </c>
      <c r="C106" s="8" t="s">
        <v>3212</v>
      </c>
      <c r="D106" s="235">
        <v>0</v>
      </c>
    </row>
    <row r="107" spans="1:4" ht="27.75" customHeight="1" x14ac:dyDescent="0.25">
      <c r="A107" s="7" t="s">
        <v>3272</v>
      </c>
      <c r="B107" s="8">
        <v>3</v>
      </c>
      <c r="C107" s="8" t="s">
        <v>3205</v>
      </c>
      <c r="D107" s="235">
        <v>0</v>
      </c>
    </row>
    <row r="108" spans="1:4" ht="27.75" customHeight="1" x14ac:dyDescent="0.25">
      <c r="A108" s="7" t="s">
        <v>3273</v>
      </c>
      <c r="B108" s="8">
        <v>3</v>
      </c>
      <c r="C108" s="8" t="s">
        <v>3187</v>
      </c>
      <c r="D108" s="235">
        <v>0</v>
      </c>
    </row>
    <row r="109" spans="1:4" ht="27.75" customHeight="1" x14ac:dyDescent="0.25">
      <c r="A109" s="7" t="s">
        <v>3274</v>
      </c>
      <c r="B109" s="8">
        <v>3</v>
      </c>
      <c r="C109" s="8" t="s">
        <v>3208</v>
      </c>
      <c r="D109" s="235">
        <v>0</v>
      </c>
    </row>
    <row r="110" spans="1:4" ht="27.75" customHeight="1" x14ac:dyDescent="0.25">
      <c r="A110" s="7" t="s">
        <v>3275</v>
      </c>
      <c r="B110" s="8">
        <v>3</v>
      </c>
      <c r="C110" s="8" t="s">
        <v>3219</v>
      </c>
      <c r="D110" s="235">
        <v>0</v>
      </c>
    </row>
    <row r="111" spans="1:4" ht="27.75" customHeight="1" x14ac:dyDescent="0.25">
      <c r="A111" s="7" t="s">
        <v>3276</v>
      </c>
      <c r="B111" s="8">
        <v>3</v>
      </c>
      <c r="C111" s="8" t="s">
        <v>3195</v>
      </c>
      <c r="D111" s="235">
        <v>0</v>
      </c>
    </row>
    <row r="112" spans="1:4" ht="27.75" customHeight="1" x14ac:dyDescent="0.25">
      <c r="A112" s="7" t="s">
        <v>3277</v>
      </c>
      <c r="B112" s="8">
        <v>3</v>
      </c>
      <c r="C112" s="8" t="s">
        <v>3216</v>
      </c>
      <c r="D112" s="235">
        <v>0</v>
      </c>
    </row>
    <row r="113" spans="1:4" ht="27.75" customHeight="1" x14ac:dyDescent="0.25">
      <c r="A113" s="7" t="s">
        <v>3278</v>
      </c>
      <c r="B113" s="8">
        <v>3</v>
      </c>
      <c r="C113" s="8" t="s">
        <v>3210</v>
      </c>
      <c r="D113" s="235">
        <v>0</v>
      </c>
    </row>
    <row r="114" spans="1:4" ht="27.75" customHeight="1" x14ac:dyDescent="0.25">
      <c r="A114" s="7" t="s">
        <v>3279</v>
      </c>
      <c r="B114" s="8">
        <v>3</v>
      </c>
      <c r="C114" s="8" t="s">
        <v>3210</v>
      </c>
      <c r="D114" s="235">
        <v>0</v>
      </c>
    </row>
    <row r="115" spans="1:4" ht="27.75" customHeight="1" x14ac:dyDescent="0.25">
      <c r="A115" s="7" t="s">
        <v>3280</v>
      </c>
      <c r="B115" s="8">
        <v>3</v>
      </c>
      <c r="C115" s="8" t="s">
        <v>3201</v>
      </c>
      <c r="D115" s="235">
        <v>0</v>
      </c>
    </row>
    <row r="116" spans="1:4" ht="27.75" customHeight="1" x14ac:dyDescent="0.25">
      <c r="A116" s="7" t="s">
        <v>3281</v>
      </c>
      <c r="B116" s="8">
        <v>3</v>
      </c>
      <c r="C116" s="8" t="s">
        <v>3219</v>
      </c>
      <c r="D116" s="235">
        <v>0</v>
      </c>
    </row>
    <row r="117" spans="1:4" ht="27.75" customHeight="1" x14ac:dyDescent="0.25">
      <c r="A117" s="7" t="s">
        <v>3282</v>
      </c>
      <c r="B117" s="8">
        <v>3</v>
      </c>
      <c r="C117" s="8" t="s">
        <v>3208</v>
      </c>
      <c r="D117" s="235">
        <v>0</v>
      </c>
    </row>
    <row r="118" spans="1:4" ht="27.75" customHeight="1" x14ac:dyDescent="0.25">
      <c r="A118" s="7" t="s">
        <v>3283</v>
      </c>
      <c r="B118" s="8">
        <v>3</v>
      </c>
      <c r="C118" s="8" t="s">
        <v>3203</v>
      </c>
      <c r="D118" s="235">
        <v>0</v>
      </c>
    </row>
    <row r="119" spans="1:4" ht="27.75" customHeight="1" x14ac:dyDescent="0.25">
      <c r="A119" s="7" t="s">
        <v>3284</v>
      </c>
      <c r="B119" s="8">
        <v>3</v>
      </c>
      <c r="C119" s="8" t="s">
        <v>3203</v>
      </c>
      <c r="D119" s="235">
        <v>0</v>
      </c>
    </row>
    <row r="120" spans="1:4" ht="27.75" customHeight="1" x14ac:dyDescent="0.25">
      <c r="A120" s="7" t="s">
        <v>3285</v>
      </c>
      <c r="B120" s="8">
        <v>3</v>
      </c>
      <c r="C120" s="8" t="s">
        <v>3216</v>
      </c>
      <c r="D120" s="235">
        <v>0</v>
      </c>
    </row>
    <row r="121" spans="1:4" ht="27.75" customHeight="1" x14ac:dyDescent="0.25">
      <c r="A121" s="7" t="s">
        <v>3286</v>
      </c>
      <c r="B121" s="8">
        <v>3</v>
      </c>
      <c r="C121" s="8" t="s">
        <v>3189</v>
      </c>
      <c r="D121" s="235">
        <v>0</v>
      </c>
    </row>
    <row r="122" spans="1:4" ht="27.75" customHeight="1" x14ac:dyDescent="0.25">
      <c r="A122" s="7" t="s">
        <v>3287</v>
      </c>
      <c r="B122" s="8">
        <v>3</v>
      </c>
      <c r="C122" s="8" t="s">
        <v>3184</v>
      </c>
      <c r="D122" s="235">
        <v>0</v>
      </c>
    </row>
    <row r="123" spans="1:4" ht="27.75" customHeight="1" x14ac:dyDescent="0.25">
      <c r="A123" s="7" t="s">
        <v>3288</v>
      </c>
      <c r="B123" s="8">
        <v>3</v>
      </c>
      <c r="C123" s="8" t="s">
        <v>3218</v>
      </c>
      <c r="D123" s="235">
        <v>0</v>
      </c>
    </row>
    <row r="124" spans="1:4" ht="27.75" customHeight="1" x14ac:dyDescent="0.25">
      <c r="A124" s="7" t="s">
        <v>3289</v>
      </c>
      <c r="B124" s="8">
        <v>3</v>
      </c>
      <c r="C124" s="8" t="s">
        <v>3199</v>
      </c>
      <c r="D124" s="235">
        <v>0</v>
      </c>
    </row>
    <row r="125" spans="1:4" ht="27.75" customHeight="1" x14ac:dyDescent="0.25">
      <c r="A125" s="7" t="s">
        <v>3290</v>
      </c>
      <c r="B125" s="8">
        <v>3</v>
      </c>
      <c r="C125" s="8" t="s">
        <v>3206</v>
      </c>
      <c r="D125" s="235">
        <v>0</v>
      </c>
    </row>
    <row r="126" spans="1:4" ht="27.75" customHeight="1" x14ac:dyDescent="0.25">
      <c r="A126" s="7" t="s">
        <v>3291</v>
      </c>
      <c r="B126" s="8">
        <v>3</v>
      </c>
      <c r="C126" s="8" t="s">
        <v>3189</v>
      </c>
      <c r="D126" s="235">
        <v>0</v>
      </c>
    </row>
    <row r="127" spans="1:4" ht="27.75" customHeight="1" x14ac:dyDescent="0.25">
      <c r="A127" s="7" t="s">
        <v>3292</v>
      </c>
      <c r="B127" s="8">
        <v>3</v>
      </c>
      <c r="C127" s="8" t="s">
        <v>3215</v>
      </c>
      <c r="D127" s="235">
        <v>0</v>
      </c>
    </row>
    <row r="128" spans="1:4" ht="27.75" customHeight="1" x14ac:dyDescent="0.25">
      <c r="A128" s="7" t="s">
        <v>3293</v>
      </c>
      <c r="B128" s="8">
        <v>3</v>
      </c>
      <c r="C128" s="8" t="s">
        <v>3220</v>
      </c>
      <c r="D128" s="235">
        <v>0</v>
      </c>
    </row>
    <row r="129" spans="1:4" ht="27.75" customHeight="1" x14ac:dyDescent="0.25">
      <c r="A129" s="7" t="s">
        <v>3294</v>
      </c>
      <c r="B129" s="8">
        <v>3</v>
      </c>
      <c r="C129" s="8" t="s">
        <v>3215</v>
      </c>
      <c r="D129" s="235">
        <v>0</v>
      </c>
    </row>
    <row r="130" spans="1:4" ht="27.75" customHeight="1" x14ac:dyDescent="0.25">
      <c r="A130" s="7" t="s">
        <v>3295</v>
      </c>
      <c r="B130" s="8">
        <v>3</v>
      </c>
      <c r="C130" s="8" t="s">
        <v>3212</v>
      </c>
      <c r="D130" s="235">
        <v>0</v>
      </c>
    </row>
    <row r="131" spans="1:4" ht="27.75" customHeight="1" x14ac:dyDescent="0.25">
      <c r="A131" s="7" t="s">
        <v>3296</v>
      </c>
      <c r="B131" s="8">
        <v>3</v>
      </c>
      <c r="C131" s="8" t="s">
        <v>3193</v>
      </c>
      <c r="D131" s="235">
        <v>0</v>
      </c>
    </row>
    <row r="132" spans="1:4" ht="27.75" customHeight="1" x14ac:dyDescent="0.25">
      <c r="A132" s="7" t="s">
        <v>3297</v>
      </c>
      <c r="B132" s="8">
        <v>3</v>
      </c>
      <c r="C132" s="8" t="s">
        <v>3219</v>
      </c>
      <c r="D132" s="235">
        <v>0</v>
      </c>
    </row>
    <row r="133" spans="1:4" ht="27.75" customHeight="1" x14ac:dyDescent="0.25">
      <c r="A133" s="7" t="s">
        <v>3298</v>
      </c>
      <c r="B133" s="8">
        <v>3</v>
      </c>
      <c r="C133" s="8" t="s">
        <v>3207</v>
      </c>
      <c r="D133" s="235">
        <v>0</v>
      </c>
    </row>
    <row r="134" spans="1:4" ht="27.75" customHeight="1" x14ac:dyDescent="0.25">
      <c r="A134" s="7" t="s">
        <v>3299</v>
      </c>
      <c r="B134" s="8">
        <v>3</v>
      </c>
      <c r="C134" s="8" t="s">
        <v>3197</v>
      </c>
      <c r="D134" s="235">
        <v>0</v>
      </c>
    </row>
    <row r="135" spans="1:4" ht="27.75" customHeight="1" x14ac:dyDescent="0.25">
      <c r="A135" s="7" t="s">
        <v>3300</v>
      </c>
      <c r="B135" s="8">
        <v>3</v>
      </c>
      <c r="C135" s="8" t="s">
        <v>3207</v>
      </c>
      <c r="D135" s="235">
        <v>0</v>
      </c>
    </row>
    <row r="136" spans="1:4" ht="27.75" customHeight="1" x14ac:dyDescent="0.25">
      <c r="A136" s="7" t="s">
        <v>3301</v>
      </c>
      <c r="B136" s="8">
        <v>3</v>
      </c>
      <c r="C136" s="8" t="s">
        <v>3194</v>
      </c>
      <c r="D136" s="235">
        <v>0</v>
      </c>
    </row>
    <row r="137" spans="1:4" ht="27.75" customHeight="1" x14ac:dyDescent="0.25">
      <c r="A137" s="7" t="s">
        <v>3302</v>
      </c>
      <c r="B137" s="8">
        <v>3</v>
      </c>
      <c r="C137" s="8" t="s">
        <v>3186</v>
      </c>
      <c r="D137" s="235">
        <v>0</v>
      </c>
    </row>
    <row r="138" spans="1:4" ht="27.75" customHeight="1" x14ac:dyDescent="0.25">
      <c r="A138" s="7" t="s">
        <v>3303</v>
      </c>
      <c r="B138" s="8">
        <v>3</v>
      </c>
      <c r="C138" s="8" t="s">
        <v>3201</v>
      </c>
      <c r="D138" s="235">
        <v>0</v>
      </c>
    </row>
    <row r="139" spans="1:4" ht="27.75" customHeight="1" x14ac:dyDescent="0.25">
      <c r="A139" s="7" t="s">
        <v>3304</v>
      </c>
      <c r="B139" s="8">
        <v>3</v>
      </c>
      <c r="C139" s="8" t="s">
        <v>3220</v>
      </c>
      <c r="D139" s="235">
        <v>0</v>
      </c>
    </row>
    <row r="140" spans="1:4" ht="27.75" customHeight="1" x14ac:dyDescent="0.25">
      <c r="A140" s="7" t="s">
        <v>3305</v>
      </c>
      <c r="B140" s="8">
        <v>3</v>
      </c>
      <c r="C140" s="8" t="s">
        <v>3216</v>
      </c>
      <c r="D140" s="235">
        <v>0</v>
      </c>
    </row>
    <row r="141" spans="1:4" ht="27.75" customHeight="1" x14ac:dyDescent="0.25">
      <c r="A141" s="7" t="s">
        <v>3306</v>
      </c>
      <c r="B141" s="8">
        <v>3</v>
      </c>
      <c r="C141" s="8" t="s">
        <v>3206</v>
      </c>
      <c r="D141" s="235">
        <v>0</v>
      </c>
    </row>
    <row r="142" spans="1:4" ht="27.75" customHeight="1" x14ac:dyDescent="0.25">
      <c r="A142" s="7" t="s">
        <v>3307</v>
      </c>
      <c r="B142" s="8">
        <v>3</v>
      </c>
      <c r="C142" s="8" t="s">
        <v>3185</v>
      </c>
      <c r="D142" s="235">
        <v>0</v>
      </c>
    </row>
    <row r="143" spans="1:4" ht="27.75" customHeight="1" x14ac:dyDescent="0.25">
      <c r="A143" s="7" t="s">
        <v>3308</v>
      </c>
      <c r="B143" s="8">
        <v>3</v>
      </c>
      <c r="C143" s="8" t="s">
        <v>3208</v>
      </c>
      <c r="D143" s="235">
        <v>0</v>
      </c>
    </row>
    <row r="144" spans="1:4" ht="27.75" customHeight="1" x14ac:dyDescent="0.25">
      <c r="A144" s="7" t="s">
        <v>3309</v>
      </c>
      <c r="B144" s="8">
        <v>3</v>
      </c>
      <c r="C144" s="8" t="s">
        <v>3208</v>
      </c>
      <c r="D144" s="235">
        <v>0</v>
      </c>
    </row>
    <row r="145" spans="1:4" ht="27.75" customHeight="1" x14ac:dyDescent="0.25">
      <c r="A145" s="7" t="s">
        <v>3310</v>
      </c>
      <c r="B145" s="8">
        <v>3</v>
      </c>
      <c r="C145" s="8" t="s">
        <v>3206</v>
      </c>
      <c r="D145" s="235">
        <v>0</v>
      </c>
    </row>
    <row r="146" spans="1:4" ht="27.75" customHeight="1" x14ac:dyDescent="0.25">
      <c r="A146" s="7" t="s">
        <v>3311</v>
      </c>
      <c r="B146" s="8">
        <v>3</v>
      </c>
      <c r="C146" s="8" t="s">
        <v>3188</v>
      </c>
      <c r="D146" s="235">
        <v>0</v>
      </c>
    </row>
    <row r="147" spans="1:4" ht="27.75" customHeight="1" x14ac:dyDescent="0.25">
      <c r="A147" s="7" t="s">
        <v>3312</v>
      </c>
      <c r="B147" s="8">
        <v>3</v>
      </c>
      <c r="C147" s="8" t="s">
        <v>3217</v>
      </c>
      <c r="D147" s="235">
        <v>0</v>
      </c>
    </row>
    <row r="148" spans="1:4" ht="27.75" customHeight="1" x14ac:dyDescent="0.25">
      <c r="A148" s="7" t="s">
        <v>3313</v>
      </c>
      <c r="B148" s="8">
        <v>3</v>
      </c>
      <c r="C148" s="8" t="s">
        <v>3194</v>
      </c>
      <c r="D148" s="235">
        <v>0</v>
      </c>
    </row>
    <row r="149" spans="1:4" ht="27.75" customHeight="1" x14ac:dyDescent="0.25">
      <c r="A149" s="7" t="s">
        <v>3314</v>
      </c>
      <c r="B149" s="8">
        <v>3</v>
      </c>
      <c r="C149" s="8" t="s">
        <v>3192</v>
      </c>
      <c r="D149" s="235">
        <v>0</v>
      </c>
    </row>
    <row r="150" spans="1:4" ht="27.75" customHeight="1" x14ac:dyDescent="0.25">
      <c r="A150" s="7" t="s">
        <v>3315</v>
      </c>
      <c r="B150" s="8">
        <v>3</v>
      </c>
      <c r="C150" s="8" t="s">
        <v>3206</v>
      </c>
      <c r="D150" s="235">
        <v>0</v>
      </c>
    </row>
    <row r="151" spans="1:4" ht="27.75" customHeight="1" x14ac:dyDescent="0.25">
      <c r="A151" s="7" t="s">
        <v>3316</v>
      </c>
      <c r="B151" s="8">
        <v>3</v>
      </c>
      <c r="C151" s="8" t="s">
        <v>3186</v>
      </c>
      <c r="D151" s="235">
        <v>0</v>
      </c>
    </row>
    <row r="152" spans="1:4" ht="27.75" customHeight="1" x14ac:dyDescent="0.25">
      <c r="A152" s="7" t="s">
        <v>3317</v>
      </c>
      <c r="B152" s="8">
        <v>3</v>
      </c>
      <c r="C152" s="8" t="s">
        <v>3187</v>
      </c>
      <c r="D152" s="235">
        <v>0</v>
      </c>
    </row>
    <row r="153" spans="1:4" ht="27.75" customHeight="1" x14ac:dyDescent="0.25">
      <c r="A153" s="7" t="s">
        <v>3318</v>
      </c>
      <c r="B153" s="8">
        <v>3</v>
      </c>
      <c r="C153" s="8" t="s">
        <v>3215</v>
      </c>
      <c r="D153" s="235">
        <v>0</v>
      </c>
    </row>
    <row r="154" spans="1:4" ht="27.75" customHeight="1" x14ac:dyDescent="0.25">
      <c r="A154" s="7" t="s">
        <v>3319</v>
      </c>
      <c r="B154" s="8">
        <v>3</v>
      </c>
      <c r="C154" s="8" t="s">
        <v>3215</v>
      </c>
      <c r="D154" s="235">
        <v>0</v>
      </c>
    </row>
    <row r="155" spans="1:4" ht="27.75" customHeight="1" x14ac:dyDescent="0.25">
      <c r="A155" s="7" t="s">
        <v>3320</v>
      </c>
      <c r="B155" s="8">
        <v>3</v>
      </c>
      <c r="C155" s="8" t="s">
        <v>3216</v>
      </c>
      <c r="D155" s="235">
        <v>0</v>
      </c>
    </row>
    <row r="156" spans="1:4" ht="27.75" customHeight="1" x14ac:dyDescent="0.25">
      <c r="A156" s="7" t="s">
        <v>3321</v>
      </c>
      <c r="B156" s="8">
        <v>3</v>
      </c>
      <c r="C156" s="8" t="s">
        <v>3190</v>
      </c>
      <c r="D156" s="235">
        <v>0</v>
      </c>
    </row>
    <row r="157" spans="1:4" ht="27.75" customHeight="1" x14ac:dyDescent="0.25">
      <c r="A157" s="7" t="s">
        <v>3322</v>
      </c>
      <c r="B157" s="8">
        <v>3</v>
      </c>
      <c r="C157" s="8" t="s">
        <v>3193</v>
      </c>
      <c r="D157" s="235">
        <v>0</v>
      </c>
    </row>
    <row r="158" spans="1:4" ht="27.75" customHeight="1" x14ac:dyDescent="0.25">
      <c r="A158" s="7" t="s">
        <v>3323</v>
      </c>
      <c r="B158" s="8">
        <v>3</v>
      </c>
      <c r="C158" s="8" t="s">
        <v>3217</v>
      </c>
      <c r="D158" s="235">
        <v>0</v>
      </c>
    </row>
    <row r="159" spans="1:4" ht="27.75" customHeight="1" x14ac:dyDescent="0.25">
      <c r="A159" s="7" t="s">
        <v>3324</v>
      </c>
      <c r="B159" s="8">
        <v>3</v>
      </c>
      <c r="C159" s="8" t="s">
        <v>3216</v>
      </c>
      <c r="D159" s="235">
        <v>0</v>
      </c>
    </row>
    <row r="160" spans="1:4" ht="27.75" customHeight="1" x14ac:dyDescent="0.25">
      <c r="A160" s="7" t="s">
        <v>3325</v>
      </c>
      <c r="B160" s="8">
        <v>3</v>
      </c>
      <c r="C160" s="8" t="s">
        <v>3185</v>
      </c>
      <c r="D160" s="235">
        <v>0</v>
      </c>
    </row>
    <row r="161" spans="1:4" ht="27.75" customHeight="1" x14ac:dyDescent="0.25">
      <c r="A161" s="7" t="s">
        <v>3326</v>
      </c>
      <c r="B161" s="8">
        <v>3</v>
      </c>
      <c r="C161" s="8" t="s">
        <v>3215</v>
      </c>
      <c r="D161" s="235">
        <v>0</v>
      </c>
    </row>
    <row r="162" spans="1:4" ht="27.75" customHeight="1" x14ac:dyDescent="0.25">
      <c r="A162" s="7" t="s">
        <v>3327</v>
      </c>
      <c r="B162" s="8">
        <v>3</v>
      </c>
      <c r="C162" s="8" t="s">
        <v>3218</v>
      </c>
      <c r="D162" s="235">
        <v>0</v>
      </c>
    </row>
    <row r="163" spans="1:4" ht="27.75" customHeight="1" x14ac:dyDescent="0.25">
      <c r="A163" s="7" t="s">
        <v>3328</v>
      </c>
      <c r="B163" s="8">
        <v>3</v>
      </c>
      <c r="C163" s="8" t="s">
        <v>3205</v>
      </c>
      <c r="D163" s="235">
        <v>0</v>
      </c>
    </row>
    <row r="164" spans="1:4" ht="27.75" customHeight="1" x14ac:dyDescent="0.25">
      <c r="A164" s="7" t="s">
        <v>3329</v>
      </c>
      <c r="B164" s="8">
        <v>3</v>
      </c>
      <c r="C164" s="8" t="s">
        <v>3212</v>
      </c>
      <c r="D164" s="235">
        <v>0</v>
      </c>
    </row>
    <row r="165" spans="1:4" ht="27.75" customHeight="1" x14ac:dyDescent="0.25">
      <c r="A165" s="7" t="s">
        <v>3330</v>
      </c>
      <c r="B165" s="8">
        <v>3</v>
      </c>
      <c r="C165" s="8" t="s">
        <v>3205</v>
      </c>
      <c r="D165" s="235">
        <v>0</v>
      </c>
    </row>
    <row r="166" spans="1:4" ht="27.75" customHeight="1" x14ac:dyDescent="0.25">
      <c r="A166" s="7" t="s">
        <v>3331</v>
      </c>
      <c r="B166" s="8">
        <v>3</v>
      </c>
      <c r="C166" s="8" t="s">
        <v>3197</v>
      </c>
      <c r="D166" s="235">
        <v>0</v>
      </c>
    </row>
    <row r="167" spans="1:4" ht="27.75" customHeight="1" x14ac:dyDescent="0.25">
      <c r="A167" s="7" t="s">
        <v>3332</v>
      </c>
      <c r="B167" s="8">
        <v>3</v>
      </c>
      <c r="C167" s="8" t="s">
        <v>3199</v>
      </c>
      <c r="D167" s="235">
        <v>0</v>
      </c>
    </row>
    <row r="168" spans="1:4" ht="27.75" customHeight="1" x14ac:dyDescent="0.25">
      <c r="A168" s="7" t="s">
        <v>3333</v>
      </c>
      <c r="B168" s="8">
        <v>3</v>
      </c>
      <c r="C168" s="8" t="s">
        <v>3190</v>
      </c>
      <c r="D168" s="235">
        <v>0</v>
      </c>
    </row>
    <row r="169" spans="1:4" ht="27.75" customHeight="1" x14ac:dyDescent="0.25">
      <c r="A169" s="7" t="s">
        <v>3334</v>
      </c>
      <c r="B169" s="8">
        <v>3</v>
      </c>
      <c r="C169" s="8" t="s">
        <v>3198</v>
      </c>
      <c r="D169" s="235">
        <v>0</v>
      </c>
    </row>
    <row r="170" spans="1:4" ht="27.75" customHeight="1" x14ac:dyDescent="0.25">
      <c r="A170" s="7" t="s">
        <v>3335</v>
      </c>
      <c r="B170" s="8">
        <v>3</v>
      </c>
      <c r="C170" s="8" t="s">
        <v>3190</v>
      </c>
      <c r="D170" s="235">
        <v>0</v>
      </c>
    </row>
    <row r="171" spans="1:4" ht="27.75" customHeight="1" x14ac:dyDescent="0.25">
      <c r="A171" s="7" t="s">
        <v>3336</v>
      </c>
      <c r="B171" s="8">
        <v>3</v>
      </c>
      <c r="C171" s="8" t="s">
        <v>3211</v>
      </c>
      <c r="D171" s="235">
        <v>0</v>
      </c>
    </row>
    <row r="172" spans="1:4" ht="27.75" customHeight="1" x14ac:dyDescent="0.25">
      <c r="A172" s="7" t="s">
        <v>3337</v>
      </c>
      <c r="B172" s="8">
        <v>3</v>
      </c>
      <c r="C172" s="8" t="s">
        <v>3207</v>
      </c>
      <c r="D172" s="235">
        <v>0</v>
      </c>
    </row>
    <row r="173" spans="1:4" ht="27.75" customHeight="1" x14ac:dyDescent="0.25">
      <c r="A173" s="7" t="s">
        <v>3338</v>
      </c>
      <c r="B173" s="8">
        <v>3</v>
      </c>
      <c r="C173" s="8" t="s">
        <v>3207</v>
      </c>
      <c r="D173" s="235">
        <v>0</v>
      </c>
    </row>
    <row r="174" spans="1:4" ht="27.75" customHeight="1" x14ac:dyDescent="0.25">
      <c r="A174" s="7" t="s">
        <v>3339</v>
      </c>
      <c r="B174" s="8">
        <v>3</v>
      </c>
      <c r="C174" s="8" t="s">
        <v>3205</v>
      </c>
      <c r="D174" s="235">
        <v>0</v>
      </c>
    </row>
    <row r="175" spans="1:4" ht="27.75" customHeight="1" x14ac:dyDescent="0.25">
      <c r="A175" s="7" t="s">
        <v>3340</v>
      </c>
      <c r="B175" s="8">
        <v>3</v>
      </c>
      <c r="C175" s="8" t="s">
        <v>3195</v>
      </c>
      <c r="D175" s="235">
        <v>0</v>
      </c>
    </row>
    <row r="176" spans="1:4" ht="27.75" customHeight="1" x14ac:dyDescent="0.25">
      <c r="A176" s="7" t="s">
        <v>3341</v>
      </c>
      <c r="B176" s="8">
        <v>3</v>
      </c>
      <c r="C176" s="8" t="s">
        <v>3206</v>
      </c>
      <c r="D176" s="235">
        <v>0</v>
      </c>
    </row>
    <row r="177" spans="1:4" ht="27.75" customHeight="1" x14ac:dyDescent="0.25">
      <c r="A177" s="7" t="s">
        <v>3342</v>
      </c>
      <c r="B177" s="8">
        <v>3</v>
      </c>
      <c r="C177" s="8" t="s">
        <v>3213</v>
      </c>
      <c r="D177" s="235">
        <v>0</v>
      </c>
    </row>
    <row r="178" spans="1:4" ht="27.75" customHeight="1" x14ac:dyDescent="0.25">
      <c r="A178" s="7" t="s">
        <v>3343</v>
      </c>
      <c r="B178" s="8">
        <v>3</v>
      </c>
      <c r="C178" s="8" t="s">
        <v>3194</v>
      </c>
      <c r="D178" s="235">
        <v>0</v>
      </c>
    </row>
    <row r="179" spans="1:4" ht="27.75" customHeight="1" x14ac:dyDescent="0.25">
      <c r="A179" s="7" t="s">
        <v>3344</v>
      </c>
      <c r="B179" s="8">
        <v>3</v>
      </c>
      <c r="C179" s="8" t="s">
        <v>3195</v>
      </c>
      <c r="D179" s="235">
        <v>0</v>
      </c>
    </row>
    <row r="180" spans="1:4" ht="27.75" customHeight="1" x14ac:dyDescent="0.25">
      <c r="A180" s="7" t="s">
        <v>3345</v>
      </c>
      <c r="B180" s="8">
        <v>3</v>
      </c>
      <c r="C180" s="8" t="s">
        <v>3216</v>
      </c>
      <c r="D180" s="235">
        <v>0</v>
      </c>
    </row>
    <row r="181" spans="1:4" ht="27.75" customHeight="1" x14ac:dyDescent="0.25">
      <c r="A181" s="7" t="s">
        <v>3346</v>
      </c>
      <c r="B181" s="8">
        <v>3</v>
      </c>
      <c r="C181" s="8" t="s">
        <v>3199</v>
      </c>
      <c r="D181" s="235">
        <v>0</v>
      </c>
    </row>
    <row r="182" spans="1:4" ht="27.75" customHeight="1" x14ac:dyDescent="0.25">
      <c r="A182" s="7" t="s">
        <v>3347</v>
      </c>
      <c r="B182" s="8">
        <v>3</v>
      </c>
      <c r="C182" s="8" t="s">
        <v>3206</v>
      </c>
      <c r="D182" s="235">
        <v>0</v>
      </c>
    </row>
    <row r="183" spans="1:4" ht="27.75" customHeight="1" x14ac:dyDescent="0.25">
      <c r="A183" s="7" t="s">
        <v>3348</v>
      </c>
      <c r="B183" s="8">
        <v>3</v>
      </c>
      <c r="C183" s="8" t="s">
        <v>3189</v>
      </c>
      <c r="D183" s="235">
        <v>0</v>
      </c>
    </row>
    <row r="184" spans="1:4" ht="27.75" customHeight="1" x14ac:dyDescent="0.25">
      <c r="A184" s="7" t="s">
        <v>3349</v>
      </c>
      <c r="B184" s="8">
        <v>3</v>
      </c>
      <c r="C184" s="8" t="s">
        <v>3220</v>
      </c>
      <c r="D184" s="235">
        <v>0</v>
      </c>
    </row>
    <row r="185" spans="1:4" ht="27.75" customHeight="1" x14ac:dyDescent="0.25">
      <c r="A185" s="7" t="s">
        <v>3350</v>
      </c>
      <c r="B185" s="8">
        <v>3</v>
      </c>
      <c r="C185" s="8" t="s">
        <v>3216</v>
      </c>
      <c r="D185" s="235">
        <v>0</v>
      </c>
    </row>
    <row r="186" spans="1:4" ht="27.75" customHeight="1" x14ac:dyDescent="0.25">
      <c r="A186" s="7" t="s">
        <v>3351</v>
      </c>
      <c r="B186" s="8">
        <v>3</v>
      </c>
      <c r="C186" s="8" t="s">
        <v>3208</v>
      </c>
      <c r="D186" s="235">
        <v>0</v>
      </c>
    </row>
    <row r="187" spans="1:4" ht="27.75" customHeight="1" x14ac:dyDescent="0.25">
      <c r="A187" s="7" t="s">
        <v>3352</v>
      </c>
      <c r="B187" s="8">
        <v>3</v>
      </c>
      <c r="C187" s="8" t="s">
        <v>3200</v>
      </c>
      <c r="D187" s="235">
        <v>0</v>
      </c>
    </row>
    <row r="188" spans="1:4" ht="27.75" customHeight="1" x14ac:dyDescent="0.25">
      <c r="A188" s="7" t="s">
        <v>3353</v>
      </c>
      <c r="B188" s="8">
        <v>3</v>
      </c>
      <c r="C188" s="8" t="s">
        <v>3205</v>
      </c>
      <c r="D188" s="235">
        <v>0</v>
      </c>
    </row>
    <row r="189" spans="1:4" ht="27.75" customHeight="1" x14ac:dyDescent="0.25">
      <c r="A189" s="7" t="s">
        <v>3354</v>
      </c>
      <c r="B189" s="8">
        <v>3</v>
      </c>
      <c r="C189" s="8" t="s">
        <v>3205</v>
      </c>
      <c r="D189" s="235">
        <v>0</v>
      </c>
    </row>
    <row r="190" spans="1:4" ht="27.75" customHeight="1" x14ac:dyDescent="0.25">
      <c r="A190" s="7" t="s">
        <v>3355</v>
      </c>
      <c r="B190" s="8">
        <v>3</v>
      </c>
      <c r="C190" s="8" t="s">
        <v>3196</v>
      </c>
      <c r="D190" s="235">
        <v>0</v>
      </c>
    </row>
    <row r="191" spans="1:4" ht="27.75" customHeight="1" x14ac:dyDescent="0.25">
      <c r="A191" s="7" t="s">
        <v>3356</v>
      </c>
      <c r="B191" s="8">
        <v>3</v>
      </c>
      <c r="C191" s="8" t="s">
        <v>3207</v>
      </c>
      <c r="D191" s="235">
        <v>0</v>
      </c>
    </row>
    <row r="192" spans="1:4" ht="27.75" customHeight="1" x14ac:dyDescent="0.25">
      <c r="A192" s="7" t="s">
        <v>3357</v>
      </c>
      <c r="B192" s="8">
        <v>3</v>
      </c>
      <c r="C192" s="8" t="s">
        <v>3197</v>
      </c>
      <c r="D192" s="235">
        <v>0</v>
      </c>
    </row>
    <row r="193" spans="1:4" ht="27.75" customHeight="1" x14ac:dyDescent="0.25">
      <c r="A193" s="7" t="s">
        <v>3358</v>
      </c>
      <c r="B193" s="8">
        <v>3</v>
      </c>
      <c r="C193" s="8" t="s">
        <v>3211</v>
      </c>
      <c r="D193" s="235">
        <v>0</v>
      </c>
    </row>
    <row r="194" spans="1:4" ht="27.75" customHeight="1" x14ac:dyDescent="0.25">
      <c r="A194" s="7" t="s">
        <v>3359</v>
      </c>
      <c r="B194" s="8">
        <v>3</v>
      </c>
      <c r="C194" s="8" t="s">
        <v>3185</v>
      </c>
      <c r="D194" s="235">
        <v>0</v>
      </c>
    </row>
    <row r="195" spans="1:4" ht="27.75" customHeight="1" x14ac:dyDescent="0.25">
      <c r="A195" s="7" t="s">
        <v>3360</v>
      </c>
      <c r="B195" s="8">
        <v>3</v>
      </c>
      <c r="C195" s="8" t="s">
        <v>3210</v>
      </c>
      <c r="D195" s="235">
        <v>0</v>
      </c>
    </row>
    <row r="196" spans="1:4" ht="27.75" customHeight="1" x14ac:dyDescent="0.25">
      <c r="A196" s="7" t="s">
        <v>3361</v>
      </c>
      <c r="B196" s="8">
        <v>3</v>
      </c>
      <c r="C196" s="8" t="s">
        <v>3211</v>
      </c>
      <c r="D196" s="235">
        <v>0</v>
      </c>
    </row>
    <row r="197" spans="1:4" ht="27.75" customHeight="1" x14ac:dyDescent="0.25">
      <c r="A197" s="7" t="s">
        <v>3362</v>
      </c>
      <c r="B197" s="8">
        <v>3</v>
      </c>
      <c r="C197" s="8" t="s">
        <v>3201</v>
      </c>
      <c r="D197" s="235">
        <v>0</v>
      </c>
    </row>
    <row r="198" spans="1:4" ht="27.75" customHeight="1" x14ac:dyDescent="0.25">
      <c r="A198" s="7" t="s">
        <v>3363</v>
      </c>
      <c r="B198" s="8">
        <v>3</v>
      </c>
      <c r="C198" s="8" t="s">
        <v>3195</v>
      </c>
      <c r="D198" s="235">
        <v>0</v>
      </c>
    </row>
    <row r="199" spans="1:4" ht="27.75" customHeight="1" x14ac:dyDescent="0.25">
      <c r="A199" s="7" t="s">
        <v>3364</v>
      </c>
      <c r="B199" s="8">
        <v>3</v>
      </c>
      <c r="C199" s="8" t="s">
        <v>3216</v>
      </c>
      <c r="D199" s="235">
        <v>0</v>
      </c>
    </row>
    <row r="200" spans="1:4" ht="27.75" customHeight="1" x14ac:dyDescent="0.25">
      <c r="A200" s="7" t="s">
        <v>3365</v>
      </c>
      <c r="B200" s="8">
        <v>3</v>
      </c>
      <c r="C200" s="8" t="s">
        <v>3205</v>
      </c>
      <c r="D200" s="235">
        <v>0</v>
      </c>
    </row>
    <row r="201" spans="1:4" ht="27.75" customHeight="1" x14ac:dyDescent="0.25">
      <c r="A201" s="7" t="s">
        <v>3366</v>
      </c>
      <c r="B201" s="8">
        <v>3</v>
      </c>
      <c r="C201" s="8" t="s">
        <v>3219</v>
      </c>
      <c r="D201" s="235">
        <v>0</v>
      </c>
    </row>
    <row r="202" spans="1:4" ht="27.75" customHeight="1" x14ac:dyDescent="0.25">
      <c r="A202" s="7" t="s">
        <v>3367</v>
      </c>
      <c r="B202" s="8">
        <v>3</v>
      </c>
      <c r="C202" s="8" t="s">
        <v>3216</v>
      </c>
      <c r="D202" s="235">
        <v>0</v>
      </c>
    </row>
    <row r="203" spans="1:4" ht="27.75" customHeight="1" x14ac:dyDescent="0.25">
      <c r="A203" s="7" t="s">
        <v>3368</v>
      </c>
      <c r="B203" s="8">
        <v>3</v>
      </c>
      <c r="C203" s="8" t="s">
        <v>3197</v>
      </c>
      <c r="D203" s="235">
        <v>0</v>
      </c>
    </row>
    <row r="204" spans="1:4" ht="27.75" customHeight="1" x14ac:dyDescent="0.25">
      <c r="A204" s="7" t="s">
        <v>3369</v>
      </c>
      <c r="B204" s="8">
        <v>3</v>
      </c>
      <c r="C204" s="8" t="s">
        <v>3190</v>
      </c>
      <c r="D204" s="235">
        <v>0</v>
      </c>
    </row>
    <row r="205" spans="1:4" ht="27.75" customHeight="1" x14ac:dyDescent="0.25">
      <c r="A205" s="7" t="s">
        <v>3370</v>
      </c>
      <c r="B205" s="8">
        <v>3</v>
      </c>
      <c r="C205" s="8" t="s">
        <v>3216</v>
      </c>
      <c r="D205" s="235">
        <v>0</v>
      </c>
    </row>
    <row r="206" spans="1:4" ht="27.75" customHeight="1" x14ac:dyDescent="0.25">
      <c r="A206" s="7" t="s">
        <v>3371</v>
      </c>
      <c r="B206" s="8">
        <v>3</v>
      </c>
      <c r="C206" s="8" t="s">
        <v>3210</v>
      </c>
      <c r="D206" s="235">
        <v>0</v>
      </c>
    </row>
    <row r="207" spans="1:4" ht="27.75" customHeight="1" x14ac:dyDescent="0.25">
      <c r="A207" s="7" t="s">
        <v>3372</v>
      </c>
      <c r="B207" s="8">
        <v>3</v>
      </c>
      <c r="C207" s="8" t="s">
        <v>3210</v>
      </c>
      <c r="D207" s="235">
        <v>0</v>
      </c>
    </row>
    <row r="208" spans="1:4" ht="27.75" customHeight="1" x14ac:dyDescent="0.25">
      <c r="A208" s="7" t="s">
        <v>3373</v>
      </c>
      <c r="B208" s="8">
        <v>3</v>
      </c>
      <c r="C208" s="8" t="s">
        <v>3197</v>
      </c>
      <c r="D208" s="235">
        <v>0</v>
      </c>
    </row>
    <row r="209" spans="1:4" ht="27.75" customHeight="1" x14ac:dyDescent="0.25">
      <c r="A209" s="7" t="s">
        <v>3374</v>
      </c>
      <c r="B209" s="8">
        <v>3</v>
      </c>
      <c r="C209" s="8" t="s">
        <v>3187</v>
      </c>
      <c r="D209" s="235">
        <v>0</v>
      </c>
    </row>
    <row r="210" spans="1:4" ht="27.75" customHeight="1" x14ac:dyDescent="0.25">
      <c r="A210" s="7" t="s">
        <v>3375</v>
      </c>
      <c r="B210" s="8">
        <v>3</v>
      </c>
      <c r="C210" s="8" t="s">
        <v>3188</v>
      </c>
      <c r="D210" s="235">
        <v>0</v>
      </c>
    </row>
    <row r="211" spans="1:4" ht="27.75" customHeight="1" x14ac:dyDescent="0.25">
      <c r="A211" s="7" t="s">
        <v>3376</v>
      </c>
      <c r="B211" s="8">
        <v>3</v>
      </c>
      <c r="C211" s="8" t="s">
        <v>3206</v>
      </c>
      <c r="D211" s="235">
        <v>0</v>
      </c>
    </row>
    <row r="212" spans="1:4" ht="27.75" customHeight="1" x14ac:dyDescent="0.25">
      <c r="A212" s="7" t="s">
        <v>3377</v>
      </c>
      <c r="B212" s="8">
        <v>3</v>
      </c>
      <c r="C212" s="8" t="s">
        <v>3220</v>
      </c>
      <c r="D212" s="235">
        <v>0</v>
      </c>
    </row>
    <row r="213" spans="1:4" ht="27.75" customHeight="1" x14ac:dyDescent="0.25">
      <c r="A213" s="7" t="s">
        <v>3378</v>
      </c>
      <c r="B213" s="8">
        <v>3</v>
      </c>
      <c r="C213" s="8" t="s">
        <v>3194</v>
      </c>
      <c r="D213" s="235">
        <v>0</v>
      </c>
    </row>
    <row r="214" spans="1:4" ht="27.75" customHeight="1" x14ac:dyDescent="0.25">
      <c r="A214" s="7" t="s">
        <v>3379</v>
      </c>
      <c r="B214" s="8">
        <v>3</v>
      </c>
      <c r="C214" s="8" t="s">
        <v>3209</v>
      </c>
      <c r="D214" s="235">
        <v>0</v>
      </c>
    </row>
    <row r="215" spans="1:4" ht="27.75" customHeight="1" x14ac:dyDescent="0.25">
      <c r="A215" s="7" t="s">
        <v>3380</v>
      </c>
      <c r="B215" s="8">
        <v>3</v>
      </c>
      <c r="C215" s="8" t="s">
        <v>3207</v>
      </c>
      <c r="D215" s="235">
        <v>0</v>
      </c>
    </row>
    <row r="216" spans="1:4" ht="27.75" customHeight="1" x14ac:dyDescent="0.25">
      <c r="A216" s="7" t="s">
        <v>3381</v>
      </c>
      <c r="B216" s="8">
        <v>3</v>
      </c>
      <c r="C216" s="8" t="s">
        <v>3206</v>
      </c>
      <c r="D216" s="235">
        <v>0</v>
      </c>
    </row>
    <row r="217" spans="1:4" ht="27.75" customHeight="1" x14ac:dyDescent="0.25">
      <c r="A217" s="7" t="s">
        <v>3382</v>
      </c>
      <c r="B217" s="8">
        <v>3</v>
      </c>
      <c r="C217" s="8" t="s">
        <v>3184</v>
      </c>
      <c r="D217" s="235">
        <v>0</v>
      </c>
    </row>
    <row r="218" spans="1:4" ht="27.75" customHeight="1" x14ac:dyDescent="0.25">
      <c r="A218" s="7" t="s">
        <v>3383</v>
      </c>
      <c r="B218" s="8">
        <v>3</v>
      </c>
      <c r="C218" s="8" t="s">
        <v>3202</v>
      </c>
      <c r="D218" s="235">
        <v>0</v>
      </c>
    </row>
    <row r="219" spans="1:4" ht="27.75" customHeight="1" x14ac:dyDescent="0.25">
      <c r="A219" s="7" t="s">
        <v>3384</v>
      </c>
      <c r="B219" s="8">
        <v>3</v>
      </c>
      <c r="C219" s="8" t="s">
        <v>3192</v>
      </c>
      <c r="D219" s="235">
        <v>0</v>
      </c>
    </row>
    <row r="220" spans="1:4" ht="27.75" customHeight="1" x14ac:dyDescent="0.25">
      <c r="A220" s="7" t="s">
        <v>3385</v>
      </c>
      <c r="B220" s="8">
        <v>3</v>
      </c>
      <c r="C220" s="8" t="s">
        <v>3190</v>
      </c>
      <c r="D220" s="235">
        <v>0</v>
      </c>
    </row>
    <row r="221" spans="1:4" ht="27.75" customHeight="1" x14ac:dyDescent="0.25">
      <c r="A221" s="7" t="s">
        <v>3386</v>
      </c>
      <c r="B221" s="8">
        <v>3</v>
      </c>
      <c r="C221" s="8" t="s">
        <v>3193</v>
      </c>
      <c r="D221" s="235">
        <v>0</v>
      </c>
    </row>
    <row r="222" spans="1:4" ht="27.75" customHeight="1" x14ac:dyDescent="0.25">
      <c r="A222" s="7" t="s">
        <v>3387</v>
      </c>
      <c r="B222" s="8">
        <v>3</v>
      </c>
      <c r="C222" s="8" t="s">
        <v>3199</v>
      </c>
      <c r="D222" s="235">
        <v>0</v>
      </c>
    </row>
    <row r="223" spans="1:4" ht="27.75" customHeight="1" x14ac:dyDescent="0.25">
      <c r="A223" s="7" t="s">
        <v>3388</v>
      </c>
      <c r="B223" s="8">
        <v>3</v>
      </c>
      <c r="C223" s="8" t="s">
        <v>3187</v>
      </c>
      <c r="D223" s="235">
        <v>0</v>
      </c>
    </row>
    <row r="224" spans="1:4" ht="27.75" customHeight="1" x14ac:dyDescent="0.25">
      <c r="A224" s="7" t="s">
        <v>3389</v>
      </c>
      <c r="B224" s="8">
        <v>3</v>
      </c>
      <c r="C224" s="8" t="s">
        <v>3206</v>
      </c>
      <c r="D224" s="235">
        <v>0</v>
      </c>
    </row>
    <row r="225" spans="1:4" ht="27.75" customHeight="1" x14ac:dyDescent="0.25">
      <c r="A225" s="7" t="s">
        <v>3390</v>
      </c>
      <c r="B225" s="8">
        <v>3</v>
      </c>
      <c r="C225" s="8" t="s">
        <v>3216</v>
      </c>
      <c r="D225" s="235">
        <v>0</v>
      </c>
    </row>
    <row r="226" spans="1:4" ht="27.75" customHeight="1" x14ac:dyDescent="0.25">
      <c r="A226" s="7" t="s">
        <v>3391</v>
      </c>
      <c r="B226" s="8">
        <v>3</v>
      </c>
      <c r="C226" s="8" t="s">
        <v>3220</v>
      </c>
      <c r="D226" s="235">
        <v>0</v>
      </c>
    </row>
    <row r="227" spans="1:4" ht="27.75" customHeight="1" x14ac:dyDescent="0.25">
      <c r="A227" s="7" t="s">
        <v>3392</v>
      </c>
      <c r="B227" s="8">
        <v>3</v>
      </c>
      <c r="C227" s="8" t="s">
        <v>3190</v>
      </c>
      <c r="D227" s="235">
        <v>0</v>
      </c>
    </row>
    <row r="228" spans="1:4" ht="27.75" customHeight="1" x14ac:dyDescent="0.25">
      <c r="A228" s="7" t="s">
        <v>3393</v>
      </c>
      <c r="B228" s="8">
        <v>3</v>
      </c>
      <c r="C228" s="8" t="s">
        <v>3217</v>
      </c>
      <c r="D228" s="235">
        <v>0</v>
      </c>
    </row>
    <row r="229" spans="1:4" ht="27.75" customHeight="1" x14ac:dyDescent="0.25">
      <c r="A229" s="7" t="s">
        <v>3394</v>
      </c>
      <c r="B229" s="8">
        <v>3</v>
      </c>
      <c r="C229" s="8" t="s">
        <v>3189</v>
      </c>
      <c r="D229" s="235">
        <v>0</v>
      </c>
    </row>
    <row r="230" spans="1:4" ht="27.75" customHeight="1" x14ac:dyDescent="0.25">
      <c r="A230" s="7" t="s">
        <v>3395</v>
      </c>
      <c r="B230" s="8">
        <v>3</v>
      </c>
      <c r="C230" s="8" t="s">
        <v>3188</v>
      </c>
      <c r="D230" s="235">
        <v>0</v>
      </c>
    </row>
    <row r="231" spans="1:4" ht="27.75" customHeight="1" x14ac:dyDescent="0.25">
      <c r="A231" s="7" t="s">
        <v>3396</v>
      </c>
      <c r="B231" s="8">
        <v>3</v>
      </c>
      <c r="C231" s="8" t="s">
        <v>3216</v>
      </c>
      <c r="D231" s="235">
        <v>0</v>
      </c>
    </row>
    <row r="232" spans="1:4" ht="27.75" customHeight="1" x14ac:dyDescent="0.25">
      <c r="A232" s="7" t="s">
        <v>3397</v>
      </c>
      <c r="B232" s="8">
        <v>3</v>
      </c>
      <c r="C232" s="8" t="s">
        <v>3197</v>
      </c>
      <c r="D232" s="235">
        <v>0</v>
      </c>
    </row>
    <row r="233" spans="1:4" ht="27.75" customHeight="1" x14ac:dyDescent="0.25">
      <c r="A233" s="7" t="s">
        <v>3398</v>
      </c>
      <c r="B233" s="8">
        <v>3</v>
      </c>
      <c r="C233" s="8" t="s">
        <v>3190</v>
      </c>
      <c r="D233" s="235">
        <v>0</v>
      </c>
    </row>
    <row r="234" spans="1:4" ht="27.75" customHeight="1" x14ac:dyDescent="0.25">
      <c r="A234" s="7" t="s">
        <v>3399</v>
      </c>
      <c r="B234" s="8">
        <v>3</v>
      </c>
      <c r="C234" s="8" t="s">
        <v>3186</v>
      </c>
      <c r="D234" s="235">
        <v>0</v>
      </c>
    </row>
    <row r="235" spans="1:4" ht="27.75" customHeight="1" x14ac:dyDescent="0.25">
      <c r="A235" s="7" t="s">
        <v>3400</v>
      </c>
      <c r="B235" s="8">
        <v>3</v>
      </c>
      <c r="C235" s="8" t="s">
        <v>3189</v>
      </c>
      <c r="D235" s="235">
        <v>0</v>
      </c>
    </row>
    <row r="236" spans="1:4" ht="27.75" customHeight="1" x14ac:dyDescent="0.25">
      <c r="A236" s="7" t="s">
        <v>3401</v>
      </c>
      <c r="B236" s="8">
        <v>3</v>
      </c>
      <c r="C236" s="8" t="s">
        <v>3218</v>
      </c>
      <c r="D236" s="235">
        <v>0</v>
      </c>
    </row>
    <row r="237" spans="1:4" ht="27.75" customHeight="1" x14ac:dyDescent="0.25">
      <c r="A237" s="7" t="s">
        <v>3402</v>
      </c>
      <c r="B237" s="8">
        <v>3</v>
      </c>
      <c r="C237" s="8" t="s">
        <v>3193</v>
      </c>
      <c r="D237" s="235">
        <v>0</v>
      </c>
    </row>
    <row r="238" spans="1:4" ht="27.75" customHeight="1" x14ac:dyDescent="0.25">
      <c r="A238" s="7" t="s">
        <v>3403</v>
      </c>
      <c r="B238" s="8">
        <v>3</v>
      </c>
      <c r="C238" s="8" t="s">
        <v>3219</v>
      </c>
      <c r="D238" s="235">
        <v>0</v>
      </c>
    </row>
    <row r="239" spans="1:4" ht="27.75" customHeight="1" x14ac:dyDescent="0.25">
      <c r="A239" s="7" t="s">
        <v>3404</v>
      </c>
      <c r="B239" s="8">
        <v>3</v>
      </c>
      <c r="C239" s="8" t="s">
        <v>3205</v>
      </c>
      <c r="D239" s="235">
        <v>0</v>
      </c>
    </row>
    <row r="240" spans="1:4" ht="27.75" customHeight="1" x14ac:dyDescent="0.25">
      <c r="A240" s="7" t="s">
        <v>3405</v>
      </c>
      <c r="B240" s="8">
        <v>3</v>
      </c>
      <c r="C240" s="8" t="s">
        <v>3200</v>
      </c>
      <c r="D240" s="235">
        <v>0</v>
      </c>
    </row>
    <row r="241" spans="1:4" ht="27.75" customHeight="1" x14ac:dyDescent="0.25">
      <c r="A241" s="7" t="s">
        <v>3406</v>
      </c>
      <c r="B241" s="8">
        <v>3</v>
      </c>
      <c r="C241" s="8" t="s">
        <v>3216</v>
      </c>
      <c r="D241" s="235">
        <v>0</v>
      </c>
    </row>
    <row r="242" spans="1:4" ht="27.75" customHeight="1" x14ac:dyDescent="0.25">
      <c r="A242" s="7" t="s">
        <v>3407</v>
      </c>
      <c r="B242" s="8">
        <v>3</v>
      </c>
      <c r="C242" s="8" t="s">
        <v>3208</v>
      </c>
      <c r="D242" s="235">
        <v>0</v>
      </c>
    </row>
    <row r="243" spans="1:4" ht="27.75" customHeight="1" x14ac:dyDescent="0.25">
      <c r="A243" s="7" t="s">
        <v>3408</v>
      </c>
      <c r="B243" s="8">
        <v>3</v>
      </c>
      <c r="C243" s="8" t="s">
        <v>3208</v>
      </c>
      <c r="D243" s="235">
        <v>0</v>
      </c>
    </row>
    <row r="244" spans="1:4" ht="27.75" customHeight="1" x14ac:dyDescent="0.25">
      <c r="A244" s="7" t="s">
        <v>3409</v>
      </c>
      <c r="B244" s="8">
        <v>3</v>
      </c>
      <c r="C244" s="8" t="s">
        <v>3208</v>
      </c>
      <c r="D244" s="235">
        <v>0</v>
      </c>
    </row>
    <row r="245" spans="1:4" ht="27.75" customHeight="1" x14ac:dyDescent="0.25">
      <c r="A245" s="7" t="s">
        <v>3410</v>
      </c>
      <c r="B245" s="8">
        <v>3</v>
      </c>
      <c r="C245" s="8" t="s">
        <v>3190</v>
      </c>
      <c r="D245" s="235">
        <v>0</v>
      </c>
    </row>
    <row r="246" spans="1:4" ht="27.75" customHeight="1" x14ac:dyDescent="0.25">
      <c r="A246" s="7" t="s">
        <v>3411</v>
      </c>
      <c r="B246" s="8">
        <v>3</v>
      </c>
      <c r="C246" s="8" t="s">
        <v>3201</v>
      </c>
      <c r="D246" s="235">
        <v>0</v>
      </c>
    </row>
    <row r="247" spans="1:4" ht="27.75" customHeight="1" x14ac:dyDescent="0.25">
      <c r="A247" s="7" t="s">
        <v>3412</v>
      </c>
      <c r="B247" s="8">
        <v>3</v>
      </c>
      <c r="C247" s="8" t="s">
        <v>3199</v>
      </c>
      <c r="D247" s="235">
        <v>0</v>
      </c>
    </row>
    <row r="248" spans="1:4" ht="27.75" customHeight="1" x14ac:dyDescent="0.25">
      <c r="A248" s="7" t="s">
        <v>3413</v>
      </c>
      <c r="B248" s="8">
        <v>3</v>
      </c>
      <c r="C248" s="8" t="s">
        <v>3219</v>
      </c>
      <c r="D248" s="235">
        <v>0</v>
      </c>
    </row>
    <row r="249" spans="1:4" ht="27.75" customHeight="1" x14ac:dyDescent="0.25">
      <c r="A249" s="7" t="s">
        <v>3414</v>
      </c>
      <c r="B249" s="8">
        <v>3</v>
      </c>
      <c r="C249" s="8" t="s">
        <v>3208</v>
      </c>
      <c r="D249" s="235">
        <v>0</v>
      </c>
    </row>
    <row r="250" spans="1:4" ht="27.75" customHeight="1" x14ac:dyDescent="0.25">
      <c r="A250" s="7" t="s">
        <v>3415</v>
      </c>
      <c r="B250" s="8">
        <v>3</v>
      </c>
      <c r="C250" s="8" t="s">
        <v>3190</v>
      </c>
      <c r="D250" s="235">
        <v>0</v>
      </c>
    </row>
    <row r="251" spans="1:4" ht="27.75" customHeight="1" x14ac:dyDescent="0.25">
      <c r="A251" s="7" t="s">
        <v>3416</v>
      </c>
      <c r="B251" s="8">
        <v>3</v>
      </c>
      <c r="C251" s="8" t="s">
        <v>3211</v>
      </c>
      <c r="D251" s="235">
        <v>0</v>
      </c>
    </row>
    <row r="252" spans="1:4" ht="27.75" customHeight="1" x14ac:dyDescent="0.25">
      <c r="A252" s="7" t="s">
        <v>3417</v>
      </c>
      <c r="B252" s="8">
        <v>3</v>
      </c>
      <c r="C252" s="8" t="s">
        <v>3193</v>
      </c>
      <c r="D252" s="235">
        <v>0</v>
      </c>
    </row>
    <row r="253" spans="1:4" ht="27.75" customHeight="1" x14ac:dyDescent="0.25">
      <c r="A253" s="7" t="s">
        <v>3418</v>
      </c>
      <c r="B253" s="8">
        <v>3</v>
      </c>
      <c r="C253" s="8" t="s">
        <v>3217</v>
      </c>
      <c r="D253" s="235">
        <v>0</v>
      </c>
    </row>
    <row r="254" spans="1:4" ht="27.75" customHeight="1" x14ac:dyDescent="0.25">
      <c r="A254" s="7" t="s">
        <v>3419</v>
      </c>
      <c r="B254" s="8">
        <v>3</v>
      </c>
      <c r="C254" s="8" t="s">
        <v>3197</v>
      </c>
      <c r="D254" s="235">
        <v>0</v>
      </c>
    </row>
    <row r="255" spans="1:4" ht="27.75" customHeight="1" x14ac:dyDescent="0.25">
      <c r="A255" s="7" t="s">
        <v>3420</v>
      </c>
      <c r="B255" s="8">
        <v>3</v>
      </c>
      <c r="C255" s="8" t="s">
        <v>3218</v>
      </c>
      <c r="D255" s="235">
        <v>0</v>
      </c>
    </row>
    <row r="256" spans="1:4" ht="27.75" customHeight="1" x14ac:dyDescent="0.25">
      <c r="A256" s="7" t="s">
        <v>3421</v>
      </c>
      <c r="B256" s="8">
        <v>3</v>
      </c>
      <c r="C256" s="8" t="s">
        <v>3213</v>
      </c>
      <c r="D256" s="235">
        <v>0</v>
      </c>
    </row>
    <row r="257" spans="1:4" ht="27.75" customHeight="1" x14ac:dyDescent="0.25">
      <c r="A257" s="7" t="s">
        <v>3422</v>
      </c>
      <c r="B257" s="8">
        <v>3</v>
      </c>
      <c r="C257" s="8" t="s">
        <v>3212</v>
      </c>
      <c r="D257" s="235">
        <v>0</v>
      </c>
    </row>
    <row r="258" spans="1:4" ht="27.75" customHeight="1" x14ac:dyDescent="0.25">
      <c r="A258" s="7" t="s">
        <v>3423</v>
      </c>
      <c r="B258" s="8">
        <v>3</v>
      </c>
      <c r="C258" s="8" t="s">
        <v>3206</v>
      </c>
      <c r="D258" s="235">
        <v>0</v>
      </c>
    </row>
    <row r="259" spans="1:4" ht="27.75" customHeight="1" x14ac:dyDescent="0.25">
      <c r="A259" s="7" t="s">
        <v>3424</v>
      </c>
      <c r="B259" s="8">
        <v>3</v>
      </c>
      <c r="C259" s="8" t="s">
        <v>3190</v>
      </c>
      <c r="D259" s="235">
        <v>0</v>
      </c>
    </row>
    <row r="260" spans="1:4" ht="27.75" customHeight="1" x14ac:dyDescent="0.25">
      <c r="A260" s="7" t="s">
        <v>3425</v>
      </c>
      <c r="B260" s="8">
        <v>3</v>
      </c>
      <c r="C260" s="8" t="s">
        <v>3201</v>
      </c>
      <c r="D260" s="235">
        <v>0</v>
      </c>
    </row>
    <row r="261" spans="1:4" ht="27.75" customHeight="1" x14ac:dyDescent="0.25">
      <c r="A261" s="7" t="s">
        <v>3426</v>
      </c>
      <c r="B261" s="8">
        <v>3</v>
      </c>
      <c r="C261" s="8" t="s">
        <v>3195</v>
      </c>
      <c r="D261" s="235">
        <v>0</v>
      </c>
    </row>
    <row r="262" spans="1:4" ht="27.75" customHeight="1" x14ac:dyDescent="0.25">
      <c r="A262" s="7" t="s">
        <v>3427</v>
      </c>
      <c r="B262" s="8">
        <v>3</v>
      </c>
      <c r="C262" s="8" t="s">
        <v>3206</v>
      </c>
      <c r="D262" s="235">
        <v>0</v>
      </c>
    </row>
    <row r="263" spans="1:4" ht="27.75" customHeight="1" x14ac:dyDescent="0.25">
      <c r="A263" s="7" t="s">
        <v>3428</v>
      </c>
      <c r="B263" s="8">
        <v>3</v>
      </c>
      <c r="C263" s="8" t="s">
        <v>3204</v>
      </c>
      <c r="D263" s="235">
        <v>0</v>
      </c>
    </row>
    <row r="264" spans="1:4" ht="27.75" customHeight="1" x14ac:dyDescent="0.25">
      <c r="A264" s="7" t="s">
        <v>3429</v>
      </c>
      <c r="B264" s="8">
        <v>3</v>
      </c>
      <c r="C264" s="8" t="s">
        <v>3189</v>
      </c>
      <c r="D264" s="235">
        <v>0</v>
      </c>
    </row>
    <row r="265" spans="1:4" ht="27.75" customHeight="1" x14ac:dyDescent="0.25">
      <c r="A265" s="7" t="s">
        <v>3430</v>
      </c>
      <c r="B265" s="8">
        <v>3</v>
      </c>
      <c r="C265" s="8" t="s">
        <v>3194</v>
      </c>
      <c r="D265" s="235">
        <v>0</v>
      </c>
    </row>
    <row r="266" spans="1:4" ht="27.75" customHeight="1" x14ac:dyDescent="0.25">
      <c r="A266" s="7" t="s">
        <v>3431</v>
      </c>
      <c r="B266" s="8">
        <v>3</v>
      </c>
      <c r="C266" s="8" t="s">
        <v>3204</v>
      </c>
      <c r="D266" s="235">
        <v>0</v>
      </c>
    </row>
    <row r="267" spans="1:4" ht="27.75" customHeight="1" x14ac:dyDescent="0.25">
      <c r="A267" s="7" t="s">
        <v>3432</v>
      </c>
      <c r="B267" s="8">
        <v>3</v>
      </c>
      <c r="C267" s="8" t="s">
        <v>3212</v>
      </c>
      <c r="D267" s="235">
        <v>0</v>
      </c>
    </row>
    <row r="268" spans="1:4" ht="27.75" customHeight="1" x14ac:dyDescent="0.25">
      <c r="A268" s="7" t="s">
        <v>3433</v>
      </c>
      <c r="B268" s="8">
        <v>3</v>
      </c>
      <c r="C268" s="8" t="s">
        <v>3190</v>
      </c>
      <c r="D268" s="235">
        <v>0</v>
      </c>
    </row>
    <row r="269" spans="1:4" ht="27.75" customHeight="1" x14ac:dyDescent="0.25">
      <c r="A269" s="7" t="s">
        <v>3434</v>
      </c>
      <c r="B269" s="8">
        <v>3</v>
      </c>
      <c r="C269" s="8" t="s">
        <v>3219</v>
      </c>
      <c r="D269" s="235">
        <v>0</v>
      </c>
    </row>
    <row r="270" spans="1:4" ht="27.75" customHeight="1" x14ac:dyDescent="0.25">
      <c r="A270" s="7" t="s">
        <v>3435</v>
      </c>
      <c r="B270" s="8">
        <v>3</v>
      </c>
      <c r="C270" s="8" t="s">
        <v>3215</v>
      </c>
      <c r="D270" s="235">
        <v>0</v>
      </c>
    </row>
    <row r="271" spans="1:4" ht="27.75" customHeight="1" x14ac:dyDescent="0.25">
      <c r="A271" s="7" t="s">
        <v>3436</v>
      </c>
      <c r="B271" s="8">
        <v>3</v>
      </c>
      <c r="C271" s="8" t="s">
        <v>3205</v>
      </c>
      <c r="D271" s="235">
        <v>0</v>
      </c>
    </row>
    <row r="272" spans="1:4" ht="27.75" customHeight="1" x14ac:dyDescent="0.25">
      <c r="A272" s="7" t="s">
        <v>3437</v>
      </c>
      <c r="B272" s="8">
        <v>3</v>
      </c>
      <c r="C272" s="8" t="s">
        <v>3199</v>
      </c>
      <c r="D272" s="235">
        <v>0</v>
      </c>
    </row>
    <row r="273" spans="1:4" ht="27.75" customHeight="1" x14ac:dyDescent="0.25">
      <c r="A273" s="7" t="s">
        <v>3438</v>
      </c>
      <c r="B273" s="8">
        <v>3</v>
      </c>
      <c r="C273" s="8" t="s">
        <v>3185</v>
      </c>
      <c r="D273" s="235">
        <v>0</v>
      </c>
    </row>
    <row r="274" spans="1:4" ht="27.75" customHeight="1" x14ac:dyDescent="0.25">
      <c r="A274" s="7" t="s">
        <v>3439</v>
      </c>
      <c r="B274" s="8">
        <v>3</v>
      </c>
      <c r="C274" s="8" t="s">
        <v>3206</v>
      </c>
      <c r="D274" s="235">
        <v>0</v>
      </c>
    </row>
    <row r="275" spans="1:4" ht="27.75" customHeight="1" x14ac:dyDescent="0.25">
      <c r="A275" s="7" t="s">
        <v>3440</v>
      </c>
      <c r="B275" s="8">
        <v>3</v>
      </c>
      <c r="C275" s="8" t="s">
        <v>3217</v>
      </c>
      <c r="D275" s="235">
        <v>0</v>
      </c>
    </row>
    <row r="276" spans="1:4" ht="27.75" customHeight="1" x14ac:dyDescent="0.25">
      <c r="A276" s="7" t="s">
        <v>3441</v>
      </c>
      <c r="B276" s="8">
        <v>3</v>
      </c>
      <c r="C276" s="8" t="s">
        <v>3193</v>
      </c>
      <c r="D276" s="235">
        <v>0</v>
      </c>
    </row>
    <row r="277" spans="1:4" ht="27.75" customHeight="1" x14ac:dyDescent="0.25">
      <c r="A277" s="7" t="s">
        <v>3442</v>
      </c>
      <c r="B277" s="8">
        <v>3</v>
      </c>
      <c r="C277" s="8" t="s">
        <v>3216</v>
      </c>
      <c r="D277" s="235">
        <v>0</v>
      </c>
    </row>
    <row r="278" spans="1:4" ht="27.75" customHeight="1" x14ac:dyDescent="0.25">
      <c r="A278" s="7" t="s">
        <v>3443</v>
      </c>
      <c r="B278" s="8">
        <v>3</v>
      </c>
      <c r="C278" s="8" t="s">
        <v>3192</v>
      </c>
      <c r="D278" s="235">
        <v>0</v>
      </c>
    </row>
    <row r="279" spans="1:4" ht="27.75" customHeight="1" x14ac:dyDescent="0.25">
      <c r="A279" s="7" t="s">
        <v>3444</v>
      </c>
      <c r="B279" s="8">
        <v>3</v>
      </c>
      <c r="C279" s="8" t="s">
        <v>3217</v>
      </c>
      <c r="D279" s="235">
        <v>0</v>
      </c>
    </row>
    <row r="280" spans="1:4" ht="27.75" customHeight="1" x14ac:dyDescent="0.25">
      <c r="A280" s="7" t="s">
        <v>3445</v>
      </c>
      <c r="B280" s="8">
        <v>3</v>
      </c>
      <c r="C280" s="8" t="s">
        <v>3206</v>
      </c>
      <c r="D280" s="235">
        <v>0</v>
      </c>
    </row>
    <row r="281" spans="1:4" ht="27.75" customHeight="1" x14ac:dyDescent="0.25">
      <c r="A281" s="7" t="s">
        <v>3446</v>
      </c>
      <c r="B281" s="8">
        <v>3</v>
      </c>
      <c r="C281" s="8" t="s">
        <v>3217</v>
      </c>
      <c r="D281" s="235">
        <v>0</v>
      </c>
    </row>
    <row r="282" spans="1:4" ht="27.75" customHeight="1" x14ac:dyDescent="0.25">
      <c r="A282" s="7" t="s">
        <v>3447</v>
      </c>
      <c r="B282" s="8">
        <v>3</v>
      </c>
      <c r="C282" s="8" t="s">
        <v>3206</v>
      </c>
      <c r="D282" s="235">
        <v>0</v>
      </c>
    </row>
    <row r="283" spans="1:4" ht="27.75" customHeight="1" x14ac:dyDescent="0.25">
      <c r="A283" s="7" t="s">
        <v>3448</v>
      </c>
      <c r="B283" s="8">
        <v>3</v>
      </c>
      <c r="C283" s="8" t="s">
        <v>3195</v>
      </c>
      <c r="D283" s="235">
        <v>0</v>
      </c>
    </row>
    <row r="284" spans="1:4" ht="27.75" customHeight="1" x14ac:dyDescent="0.25">
      <c r="A284" s="7" t="s">
        <v>3449</v>
      </c>
      <c r="B284" s="8">
        <v>3</v>
      </c>
      <c r="C284" s="8" t="s">
        <v>3217</v>
      </c>
      <c r="D284" s="235">
        <v>0</v>
      </c>
    </row>
    <row r="285" spans="1:4" ht="27.75" customHeight="1" x14ac:dyDescent="0.25">
      <c r="A285" s="7" t="s">
        <v>3450</v>
      </c>
      <c r="B285" s="8">
        <v>3</v>
      </c>
      <c r="C285" s="8" t="s">
        <v>3197</v>
      </c>
      <c r="D285" s="235">
        <v>0</v>
      </c>
    </row>
    <row r="286" spans="1:4" ht="27.75" customHeight="1" x14ac:dyDescent="0.25">
      <c r="A286" s="7" t="s">
        <v>3451</v>
      </c>
      <c r="B286" s="8">
        <v>3</v>
      </c>
      <c r="C286" s="8" t="s">
        <v>3217</v>
      </c>
      <c r="D286" s="235">
        <v>0</v>
      </c>
    </row>
    <row r="287" spans="1:4" ht="27.75" customHeight="1" x14ac:dyDescent="0.25">
      <c r="A287" s="7" t="s">
        <v>3452</v>
      </c>
      <c r="B287" s="8">
        <v>3</v>
      </c>
      <c r="C287" s="8" t="s">
        <v>3206</v>
      </c>
      <c r="D287" s="235">
        <v>0</v>
      </c>
    </row>
    <row r="288" spans="1:4" ht="27.75" customHeight="1" x14ac:dyDescent="0.25">
      <c r="A288" s="7" t="s">
        <v>3453</v>
      </c>
      <c r="B288" s="8">
        <v>3</v>
      </c>
      <c r="C288" s="8" t="s">
        <v>3217</v>
      </c>
      <c r="D288" s="235">
        <v>0</v>
      </c>
    </row>
    <row r="289" spans="1:4" ht="27.75" customHeight="1" x14ac:dyDescent="0.25">
      <c r="A289" s="7" t="s">
        <v>3454</v>
      </c>
      <c r="B289" s="8">
        <v>3</v>
      </c>
      <c r="C289" s="8" t="s">
        <v>3195</v>
      </c>
      <c r="D289" s="235">
        <v>0</v>
      </c>
    </row>
    <row r="290" spans="1:4" ht="27.75" customHeight="1" x14ac:dyDescent="0.25">
      <c r="A290" s="7" t="s">
        <v>3455</v>
      </c>
      <c r="B290" s="8">
        <v>3</v>
      </c>
      <c r="C290" s="8" t="s">
        <v>3216</v>
      </c>
      <c r="D290" s="235">
        <v>0</v>
      </c>
    </row>
    <row r="291" spans="1:4" ht="27.75" customHeight="1" x14ac:dyDescent="0.25">
      <c r="A291" s="7" t="s">
        <v>3456</v>
      </c>
      <c r="B291" s="8">
        <v>3</v>
      </c>
      <c r="C291" s="8" t="s">
        <v>3216</v>
      </c>
      <c r="D291" s="235">
        <v>0</v>
      </c>
    </row>
    <row r="292" spans="1:4" ht="27.75" customHeight="1" x14ac:dyDescent="0.25">
      <c r="A292" s="7" t="s">
        <v>3457</v>
      </c>
      <c r="B292" s="8">
        <v>3</v>
      </c>
      <c r="C292" s="8" t="s">
        <v>3206</v>
      </c>
      <c r="D292" s="235">
        <v>0</v>
      </c>
    </row>
    <row r="293" spans="1:4" ht="27.75" customHeight="1" x14ac:dyDescent="0.25">
      <c r="A293" s="7" t="s">
        <v>3458</v>
      </c>
      <c r="B293" s="8">
        <v>3</v>
      </c>
      <c r="C293" s="8" t="s">
        <v>3217</v>
      </c>
      <c r="D293" s="235">
        <v>0</v>
      </c>
    </row>
    <row r="294" spans="1:4" ht="27.75" customHeight="1" x14ac:dyDescent="0.25">
      <c r="A294" s="7" t="s">
        <v>3459</v>
      </c>
      <c r="B294" s="8">
        <v>3</v>
      </c>
      <c r="C294" s="8" t="s">
        <v>3217</v>
      </c>
      <c r="D294" s="235">
        <v>0</v>
      </c>
    </row>
    <row r="295" spans="1:4" ht="27.75" customHeight="1" x14ac:dyDescent="0.25">
      <c r="A295" s="7" t="s">
        <v>3460</v>
      </c>
      <c r="B295" s="8">
        <v>3</v>
      </c>
      <c r="C295" s="8" t="s">
        <v>3217</v>
      </c>
      <c r="D295" s="235">
        <v>0</v>
      </c>
    </row>
    <row r="296" spans="1:4" ht="27.75" customHeight="1" x14ac:dyDescent="0.25">
      <c r="A296" s="7" t="s">
        <v>3461</v>
      </c>
      <c r="B296" s="8">
        <v>3</v>
      </c>
      <c r="C296" s="8" t="s">
        <v>3206</v>
      </c>
      <c r="D296" s="235">
        <v>0</v>
      </c>
    </row>
    <row r="297" spans="1:4" ht="27.75" customHeight="1" x14ac:dyDescent="0.25">
      <c r="A297" s="7" t="s">
        <v>3462</v>
      </c>
      <c r="B297" s="8">
        <v>3</v>
      </c>
      <c r="C297" s="8" t="s">
        <v>3206</v>
      </c>
      <c r="D297" s="235">
        <v>0</v>
      </c>
    </row>
    <row r="298" spans="1:4" ht="27.75" customHeight="1" x14ac:dyDescent="0.25">
      <c r="A298" s="7" t="s">
        <v>3463</v>
      </c>
      <c r="B298" s="8">
        <v>3</v>
      </c>
      <c r="C298" s="8" t="s">
        <v>3184</v>
      </c>
      <c r="D298" s="235">
        <v>0</v>
      </c>
    </row>
    <row r="299" spans="1:4" ht="27.75" customHeight="1" x14ac:dyDescent="0.25">
      <c r="A299" s="7" t="s">
        <v>3464</v>
      </c>
      <c r="B299" s="8">
        <v>3</v>
      </c>
      <c r="C299" s="8" t="s">
        <v>3195</v>
      </c>
      <c r="D299" s="235">
        <v>0</v>
      </c>
    </row>
    <row r="300" spans="1:4" ht="27.75" customHeight="1" x14ac:dyDescent="0.25">
      <c r="A300" s="7" t="s">
        <v>3465</v>
      </c>
      <c r="B300" s="8">
        <v>3</v>
      </c>
      <c r="C300" s="8" t="s">
        <v>3197</v>
      </c>
      <c r="D300" s="235">
        <v>0</v>
      </c>
    </row>
    <row r="301" spans="1:4" ht="27.75" customHeight="1" x14ac:dyDescent="0.25">
      <c r="A301" s="7" t="s">
        <v>3466</v>
      </c>
      <c r="B301" s="8">
        <v>3</v>
      </c>
      <c r="C301" s="8" t="s">
        <v>3206</v>
      </c>
      <c r="D301" s="235">
        <v>0</v>
      </c>
    </row>
    <row r="302" spans="1:4" ht="27.75" customHeight="1" x14ac:dyDescent="0.25">
      <c r="A302" s="7" t="s">
        <v>3467</v>
      </c>
      <c r="B302" s="8">
        <v>3</v>
      </c>
      <c r="C302" s="8" t="s">
        <v>3206</v>
      </c>
      <c r="D302" s="235">
        <v>0</v>
      </c>
    </row>
    <row r="303" spans="1:4" ht="27.75" customHeight="1" x14ac:dyDescent="0.25">
      <c r="A303" s="7" t="s">
        <v>3468</v>
      </c>
      <c r="B303" s="8">
        <v>3</v>
      </c>
      <c r="C303" s="8" t="s">
        <v>3201</v>
      </c>
      <c r="D303" s="235">
        <v>0</v>
      </c>
    </row>
    <row r="304" spans="1:4" ht="27.75" customHeight="1" x14ac:dyDescent="0.25">
      <c r="A304" s="7" t="s">
        <v>3469</v>
      </c>
      <c r="B304" s="8">
        <v>3</v>
      </c>
      <c r="C304" s="8" t="s">
        <v>3190</v>
      </c>
      <c r="D304" s="235">
        <v>0</v>
      </c>
    </row>
    <row r="305" spans="1:4" ht="27.75" customHeight="1" x14ac:dyDescent="0.25">
      <c r="A305" s="7" t="s">
        <v>3470</v>
      </c>
      <c r="B305" s="8">
        <v>3</v>
      </c>
      <c r="C305" s="8" t="s">
        <v>3190</v>
      </c>
      <c r="D305" s="235">
        <v>0</v>
      </c>
    </row>
    <row r="306" spans="1:4" ht="27.75" customHeight="1" x14ac:dyDescent="0.25">
      <c r="A306" s="7" t="s">
        <v>3471</v>
      </c>
      <c r="B306" s="8">
        <v>3</v>
      </c>
      <c r="C306" s="8" t="s">
        <v>3185</v>
      </c>
      <c r="D306" s="235">
        <v>0</v>
      </c>
    </row>
    <row r="307" spans="1:4" ht="27.75" customHeight="1" x14ac:dyDescent="0.25">
      <c r="A307" s="7" t="s">
        <v>3472</v>
      </c>
      <c r="B307" s="8">
        <v>3</v>
      </c>
      <c r="C307" s="8" t="s">
        <v>3211</v>
      </c>
      <c r="D307" s="235">
        <v>0</v>
      </c>
    </row>
    <row r="308" spans="1:4" ht="27.75" customHeight="1" x14ac:dyDescent="0.25">
      <c r="A308" s="7" t="s">
        <v>3473</v>
      </c>
      <c r="B308" s="8">
        <v>3</v>
      </c>
      <c r="C308" s="8" t="s">
        <v>3189</v>
      </c>
      <c r="D308" s="235">
        <v>0</v>
      </c>
    </row>
    <row r="309" spans="1:4" ht="27.75" customHeight="1" x14ac:dyDescent="0.25">
      <c r="A309" s="7" t="s">
        <v>3474</v>
      </c>
      <c r="B309" s="8">
        <v>3</v>
      </c>
      <c r="C309" s="8" t="s">
        <v>3184</v>
      </c>
      <c r="D309" s="235">
        <v>0</v>
      </c>
    </row>
    <row r="310" spans="1:4" ht="27.75" customHeight="1" x14ac:dyDescent="0.25">
      <c r="A310" s="7" t="s">
        <v>3475</v>
      </c>
      <c r="B310" s="8">
        <v>3</v>
      </c>
      <c r="C310" s="8" t="s">
        <v>3216</v>
      </c>
      <c r="D310" s="235">
        <v>0</v>
      </c>
    </row>
    <row r="311" spans="1:4" ht="27.75" customHeight="1" x14ac:dyDescent="0.25">
      <c r="A311" s="7" t="s">
        <v>3476</v>
      </c>
      <c r="B311" s="8">
        <v>3</v>
      </c>
      <c r="C311" s="8" t="s">
        <v>3205</v>
      </c>
      <c r="D311" s="235">
        <v>0</v>
      </c>
    </row>
    <row r="312" spans="1:4" ht="27.75" customHeight="1" x14ac:dyDescent="0.25">
      <c r="A312" s="7" t="s">
        <v>3477</v>
      </c>
      <c r="B312" s="8">
        <v>3</v>
      </c>
      <c r="C312" s="8" t="s">
        <v>3216</v>
      </c>
      <c r="D312" s="235">
        <v>0</v>
      </c>
    </row>
    <row r="313" spans="1:4" ht="27.75" customHeight="1" x14ac:dyDescent="0.25">
      <c r="A313" s="7" t="s">
        <v>3478</v>
      </c>
      <c r="B313" s="8">
        <v>3</v>
      </c>
      <c r="C313" s="8" t="s">
        <v>3206</v>
      </c>
      <c r="D313" s="235">
        <v>0</v>
      </c>
    </row>
    <row r="314" spans="1:4" ht="27.75" customHeight="1" x14ac:dyDescent="0.25">
      <c r="A314" s="7" t="s">
        <v>3479</v>
      </c>
      <c r="B314" s="8">
        <v>3</v>
      </c>
      <c r="C314" s="8" t="s">
        <v>3216</v>
      </c>
      <c r="D314" s="235">
        <v>0</v>
      </c>
    </row>
    <row r="315" spans="1:4" ht="27.75" customHeight="1" x14ac:dyDescent="0.25">
      <c r="A315" s="7" t="s">
        <v>3480</v>
      </c>
      <c r="B315" s="8">
        <v>3</v>
      </c>
      <c r="C315" s="8" t="s">
        <v>3200</v>
      </c>
      <c r="D315" s="235">
        <v>0</v>
      </c>
    </row>
    <row r="316" spans="1:4" ht="27.75" customHeight="1" x14ac:dyDescent="0.25">
      <c r="A316" s="7" t="s">
        <v>3481</v>
      </c>
      <c r="B316" s="8">
        <v>3</v>
      </c>
      <c r="C316" s="8" t="s">
        <v>3187</v>
      </c>
      <c r="D316" s="235">
        <v>0</v>
      </c>
    </row>
    <row r="317" spans="1:4" ht="27.75" customHeight="1" x14ac:dyDescent="0.25">
      <c r="A317" s="7" t="s">
        <v>3482</v>
      </c>
      <c r="B317" s="8">
        <v>3</v>
      </c>
      <c r="C317" s="8" t="s">
        <v>3190</v>
      </c>
      <c r="D317" s="235">
        <v>0</v>
      </c>
    </row>
    <row r="318" spans="1:4" ht="27.75" customHeight="1" x14ac:dyDescent="0.25">
      <c r="A318" s="7" t="s">
        <v>3483</v>
      </c>
      <c r="B318" s="8">
        <v>3</v>
      </c>
      <c r="C318" s="8" t="s">
        <v>3190</v>
      </c>
      <c r="D318" s="235">
        <v>0</v>
      </c>
    </row>
    <row r="319" spans="1:4" ht="27.75" customHeight="1" x14ac:dyDescent="0.25">
      <c r="A319" s="7" t="s">
        <v>3484</v>
      </c>
      <c r="B319" s="8">
        <v>3</v>
      </c>
      <c r="C319" s="8" t="s">
        <v>3190</v>
      </c>
      <c r="D319" s="235">
        <v>0</v>
      </c>
    </row>
    <row r="320" spans="1:4" ht="27.75" customHeight="1" x14ac:dyDescent="0.25">
      <c r="A320" s="7" t="s">
        <v>3485</v>
      </c>
      <c r="B320" s="8">
        <v>3</v>
      </c>
      <c r="C320" s="8" t="s">
        <v>3206</v>
      </c>
      <c r="D320" s="235">
        <v>0</v>
      </c>
    </row>
    <row r="321" spans="1:4" ht="27.75" customHeight="1" x14ac:dyDescent="0.25">
      <c r="A321" s="7" t="s">
        <v>3486</v>
      </c>
      <c r="B321" s="8">
        <v>3</v>
      </c>
      <c r="C321" s="8" t="s">
        <v>3192</v>
      </c>
      <c r="D321" s="235">
        <v>0</v>
      </c>
    </row>
    <row r="322" spans="1:4" ht="27.75" customHeight="1" x14ac:dyDescent="0.25">
      <c r="A322" s="7" t="s">
        <v>3487</v>
      </c>
      <c r="B322" s="8">
        <v>3</v>
      </c>
      <c r="C322" s="8" t="s">
        <v>3206</v>
      </c>
      <c r="D322" s="235">
        <v>0</v>
      </c>
    </row>
    <row r="323" spans="1:4" ht="27.75" customHeight="1" x14ac:dyDescent="0.25">
      <c r="A323" s="7" t="s">
        <v>3488</v>
      </c>
      <c r="B323" s="8">
        <v>3</v>
      </c>
      <c r="C323" s="8" t="s">
        <v>3217</v>
      </c>
      <c r="D323" s="235">
        <v>0</v>
      </c>
    </row>
    <row r="324" spans="1:4" ht="27.75" customHeight="1" x14ac:dyDescent="0.25">
      <c r="A324" s="7" t="s">
        <v>3489</v>
      </c>
      <c r="B324" s="8">
        <v>3</v>
      </c>
      <c r="C324" s="8" t="s">
        <v>3206</v>
      </c>
      <c r="D324" s="235">
        <v>0</v>
      </c>
    </row>
    <row r="325" spans="1:4" ht="27.75" customHeight="1" x14ac:dyDescent="0.25">
      <c r="A325" s="7" t="s">
        <v>3490</v>
      </c>
      <c r="B325" s="8">
        <v>3</v>
      </c>
      <c r="C325" s="8" t="s">
        <v>3206</v>
      </c>
      <c r="D325" s="235">
        <v>0</v>
      </c>
    </row>
    <row r="326" spans="1:4" ht="27.75" customHeight="1" x14ac:dyDescent="0.25">
      <c r="A326" s="7" t="s">
        <v>3491</v>
      </c>
      <c r="B326" s="8">
        <v>3</v>
      </c>
      <c r="C326" s="8" t="s">
        <v>3218</v>
      </c>
      <c r="D326" s="235">
        <v>0</v>
      </c>
    </row>
    <row r="327" spans="1:4" ht="27.75" customHeight="1" x14ac:dyDescent="0.25">
      <c r="A327" s="7" t="s">
        <v>3492</v>
      </c>
      <c r="B327" s="8">
        <v>3</v>
      </c>
      <c r="C327" s="8" t="s">
        <v>3190</v>
      </c>
      <c r="D327" s="235">
        <v>0</v>
      </c>
    </row>
    <row r="328" spans="1:4" ht="27.75" customHeight="1" x14ac:dyDescent="0.25">
      <c r="A328" s="7" t="s">
        <v>3493</v>
      </c>
      <c r="B328" s="8">
        <v>3</v>
      </c>
      <c r="C328" s="8" t="s">
        <v>3199</v>
      </c>
      <c r="D328" s="235">
        <v>0</v>
      </c>
    </row>
    <row r="329" spans="1:4" ht="27.75" customHeight="1" x14ac:dyDescent="0.25">
      <c r="A329" s="7" t="s">
        <v>3494</v>
      </c>
      <c r="B329" s="8">
        <v>3</v>
      </c>
      <c r="C329" s="8" t="s">
        <v>3195</v>
      </c>
      <c r="D329" s="235">
        <v>0</v>
      </c>
    </row>
    <row r="330" spans="1:4" ht="27.75" customHeight="1" x14ac:dyDescent="0.25">
      <c r="A330" s="7" t="s">
        <v>3495</v>
      </c>
      <c r="B330" s="8">
        <v>3</v>
      </c>
      <c r="C330" s="8" t="s">
        <v>3201</v>
      </c>
      <c r="D330" s="235">
        <v>0</v>
      </c>
    </row>
    <row r="331" spans="1:4" ht="27.75" customHeight="1" x14ac:dyDescent="0.25">
      <c r="A331" s="7" t="s">
        <v>3496</v>
      </c>
      <c r="B331" s="8">
        <v>3</v>
      </c>
      <c r="C331" s="8" t="s">
        <v>3188</v>
      </c>
      <c r="D331" s="235">
        <v>0</v>
      </c>
    </row>
    <row r="332" spans="1:4" ht="27.75" customHeight="1" x14ac:dyDescent="0.25">
      <c r="A332" s="7" t="s">
        <v>3497</v>
      </c>
      <c r="B332" s="8">
        <v>3</v>
      </c>
      <c r="C332" s="8" t="s">
        <v>3199</v>
      </c>
      <c r="D332" s="235">
        <v>0</v>
      </c>
    </row>
    <row r="333" spans="1:4" ht="27.75" customHeight="1" x14ac:dyDescent="0.25">
      <c r="A333" s="7" t="s">
        <v>3498</v>
      </c>
      <c r="B333" s="8">
        <v>3</v>
      </c>
      <c r="C333" s="8" t="s">
        <v>3193</v>
      </c>
      <c r="D333" s="235">
        <v>2.37020046097</v>
      </c>
    </row>
    <row r="334" spans="1:4" ht="27.75" customHeight="1" x14ac:dyDescent="0.25">
      <c r="A334" s="7" t="s">
        <v>3499</v>
      </c>
      <c r="B334" s="8">
        <v>3</v>
      </c>
      <c r="C334" s="8" t="s">
        <v>3199</v>
      </c>
      <c r="D334" s="235">
        <v>0</v>
      </c>
    </row>
    <row r="335" spans="1:4" ht="27.75" customHeight="1" x14ac:dyDescent="0.25">
      <c r="A335" s="7" t="s">
        <v>3500</v>
      </c>
      <c r="B335" s="8">
        <v>3</v>
      </c>
      <c r="C335" s="8" t="s">
        <v>3189</v>
      </c>
      <c r="D335" s="235">
        <v>0</v>
      </c>
    </row>
    <row r="336" spans="1:4" ht="27.75" customHeight="1" x14ac:dyDescent="0.25">
      <c r="A336" s="7" t="s">
        <v>3501</v>
      </c>
      <c r="B336" s="8">
        <v>3</v>
      </c>
      <c r="C336" s="8" t="s">
        <v>3196</v>
      </c>
      <c r="D336" s="235">
        <v>0</v>
      </c>
    </row>
    <row r="337" spans="1:4" ht="27.75" customHeight="1" x14ac:dyDescent="0.25">
      <c r="A337" s="7" t="s">
        <v>3502</v>
      </c>
      <c r="B337" s="8">
        <v>3</v>
      </c>
      <c r="C337" s="8" t="s">
        <v>3202</v>
      </c>
      <c r="D337" s="235">
        <v>0</v>
      </c>
    </row>
    <row r="338" spans="1:4" ht="27.75" customHeight="1" x14ac:dyDescent="0.25">
      <c r="A338" s="7" t="s">
        <v>3503</v>
      </c>
      <c r="B338" s="8">
        <v>3</v>
      </c>
      <c r="C338" s="8" t="s">
        <v>3189</v>
      </c>
      <c r="D338" s="235">
        <v>0</v>
      </c>
    </row>
    <row r="339" spans="1:4" ht="27.75" customHeight="1" x14ac:dyDescent="0.25">
      <c r="A339" s="7" t="s">
        <v>3504</v>
      </c>
      <c r="B339" s="8">
        <v>3</v>
      </c>
      <c r="C339" s="8" t="s">
        <v>3204</v>
      </c>
      <c r="D339" s="235">
        <v>0</v>
      </c>
    </row>
    <row r="340" spans="1:4" ht="27.75" customHeight="1" x14ac:dyDescent="0.25">
      <c r="A340" s="7" t="s">
        <v>3505</v>
      </c>
      <c r="B340" s="8">
        <v>3</v>
      </c>
      <c r="C340" s="8" t="s">
        <v>3206</v>
      </c>
      <c r="D340" s="235">
        <v>0</v>
      </c>
    </row>
    <row r="341" spans="1:4" ht="27.75" customHeight="1" x14ac:dyDescent="0.25">
      <c r="A341" s="7" t="s">
        <v>3506</v>
      </c>
      <c r="B341" s="8">
        <v>3</v>
      </c>
      <c r="C341" s="8" t="s">
        <v>3205</v>
      </c>
      <c r="D341" s="235">
        <v>0</v>
      </c>
    </row>
    <row r="342" spans="1:4" ht="27.75" customHeight="1" x14ac:dyDescent="0.25">
      <c r="A342" s="7" t="s">
        <v>3507</v>
      </c>
      <c r="B342" s="8">
        <v>3</v>
      </c>
      <c r="C342" s="8" t="s">
        <v>3217</v>
      </c>
      <c r="D342" s="235">
        <v>0</v>
      </c>
    </row>
    <row r="343" spans="1:4" ht="27.75" customHeight="1" x14ac:dyDescent="0.25">
      <c r="A343" s="7" t="s">
        <v>3508</v>
      </c>
      <c r="B343" s="8">
        <v>3</v>
      </c>
      <c r="C343" s="8" t="s">
        <v>3192</v>
      </c>
      <c r="D343" s="235">
        <v>0</v>
      </c>
    </row>
    <row r="344" spans="1:4" ht="27.75" customHeight="1" x14ac:dyDescent="0.25">
      <c r="A344" s="7" t="s">
        <v>3509</v>
      </c>
      <c r="B344" s="8">
        <v>3</v>
      </c>
      <c r="C344" s="8" t="s">
        <v>3216</v>
      </c>
      <c r="D344" s="235">
        <v>0</v>
      </c>
    </row>
    <row r="345" spans="1:4" ht="27.75" customHeight="1" x14ac:dyDescent="0.25">
      <c r="A345" s="7" t="s">
        <v>3510</v>
      </c>
      <c r="B345" s="8">
        <v>3</v>
      </c>
      <c r="C345" s="8" t="s">
        <v>3195</v>
      </c>
      <c r="D345" s="235">
        <v>0</v>
      </c>
    </row>
    <row r="346" spans="1:4" ht="27.75" customHeight="1" x14ac:dyDescent="0.25">
      <c r="A346" s="7" t="s">
        <v>3511</v>
      </c>
      <c r="B346" s="8">
        <v>3</v>
      </c>
      <c r="C346" s="8" t="s">
        <v>3217</v>
      </c>
      <c r="D346" s="235">
        <v>0</v>
      </c>
    </row>
    <row r="347" spans="1:4" ht="27.75" customHeight="1" x14ac:dyDescent="0.25">
      <c r="A347" s="7" t="s">
        <v>3512</v>
      </c>
      <c r="B347" s="8">
        <v>3</v>
      </c>
      <c r="C347" s="8" t="s">
        <v>3216</v>
      </c>
      <c r="D347" s="235">
        <v>0</v>
      </c>
    </row>
    <row r="348" spans="1:4" ht="27.75" customHeight="1" x14ac:dyDescent="0.25">
      <c r="A348" s="7" t="s">
        <v>3513</v>
      </c>
      <c r="B348" s="8">
        <v>3</v>
      </c>
      <c r="C348" s="8" t="s">
        <v>3211</v>
      </c>
      <c r="D348" s="235">
        <v>0</v>
      </c>
    </row>
    <row r="349" spans="1:4" ht="27.75" customHeight="1" x14ac:dyDescent="0.25">
      <c r="A349" s="7" t="s">
        <v>3514</v>
      </c>
      <c r="B349" s="8">
        <v>3</v>
      </c>
      <c r="C349" s="8" t="s">
        <v>3197</v>
      </c>
      <c r="D349" s="235">
        <v>0</v>
      </c>
    </row>
    <row r="350" spans="1:4" ht="27.75" customHeight="1" x14ac:dyDescent="0.25">
      <c r="A350" s="7" t="s">
        <v>3515</v>
      </c>
      <c r="B350" s="8">
        <v>3</v>
      </c>
      <c r="C350" s="8" t="s">
        <v>3197</v>
      </c>
      <c r="D350" s="235">
        <v>0</v>
      </c>
    </row>
    <row r="351" spans="1:4" ht="27.75" customHeight="1" x14ac:dyDescent="0.25">
      <c r="A351" s="7" t="s">
        <v>3516</v>
      </c>
      <c r="B351" s="8">
        <v>3</v>
      </c>
      <c r="C351" s="8" t="s">
        <v>3216</v>
      </c>
      <c r="D351" s="235">
        <v>0</v>
      </c>
    </row>
    <row r="352" spans="1:4" ht="27.75" customHeight="1" x14ac:dyDescent="0.25">
      <c r="A352" s="7" t="s">
        <v>3517</v>
      </c>
      <c r="B352" s="8">
        <v>3</v>
      </c>
      <c r="C352" s="8" t="s">
        <v>3206</v>
      </c>
      <c r="D352" s="235">
        <v>4.8404064624899998</v>
      </c>
    </row>
    <row r="353" spans="1:4" ht="27.75" customHeight="1" x14ac:dyDescent="0.25">
      <c r="A353" s="7" t="s">
        <v>3518</v>
      </c>
      <c r="B353" s="8">
        <v>3</v>
      </c>
      <c r="C353" s="8" t="s">
        <v>3190</v>
      </c>
      <c r="D353" s="235">
        <v>0</v>
      </c>
    </row>
    <row r="354" spans="1:4" ht="27.75" customHeight="1" x14ac:dyDescent="0.25">
      <c r="A354" s="7" t="s">
        <v>3519</v>
      </c>
      <c r="B354" s="8">
        <v>3</v>
      </c>
      <c r="C354" s="8" t="s">
        <v>3216</v>
      </c>
      <c r="D354" s="235">
        <v>0</v>
      </c>
    </row>
    <row r="355" spans="1:4" ht="27.75" customHeight="1" x14ac:dyDescent="0.25">
      <c r="A355" s="7" t="s">
        <v>3520</v>
      </c>
      <c r="B355" s="8">
        <v>3</v>
      </c>
      <c r="C355" s="8" t="s">
        <v>3199</v>
      </c>
      <c r="D355" s="235">
        <v>0</v>
      </c>
    </row>
    <row r="356" spans="1:4" ht="27.75" customHeight="1" x14ac:dyDescent="0.25">
      <c r="A356" s="7" t="s">
        <v>3521</v>
      </c>
      <c r="B356" s="8">
        <v>3</v>
      </c>
      <c r="C356" s="8" t="s">
        <v>3217</v>
      </c>
      <c r="D356" s="235">
        <v>0</v>
      </c>
    </row>
    <row r="357" spans="1:4" ht="27.75" customHeight="1" x14ac:dyDescent="0.25">
      <c r="A357" s="7" t="s">
        <v>3522</v>
      </c>
      <c r="B357" s="8">
        <v>3</v>
      </c>
      <c r="C357" s="8" t="s">
        <v>3206</v>
      </c>
      <c r="D357" s="235">
        <v>0</v>
      </c>
    </row>
    <row r="358" spans="1:4" ht="27.75" customHeight="1" x14ac:dyDescent="0.25">
      <c r="A358" s="7" t="s">
        <v>3523</v>
      </c>
      <c r="B358" s="8">
        <v>3</v>
      </c>
      <c r="C358" s="8" t="s">
        <v>3195</v>
      </c>
      <c r="D358" s="235">
        <v>0</v>
      </c>
    </row>
    <row r="359" spans="1:4" ht="27.75" customHeight="1" x14ac:dyDescent="0.25">
      <c r="A359" s="7" t="s">
        <v>3524</v>
      </c>
      <c r="B359" s="8">
        <v>3</v>
      </c>
      <c r="C359" s="8" t="s">
        <v>3190</v>
      </c>
      <c r="D359" s="235">
        <v>0</v>
      </c>
    </row>
    <row r="360" spans="1:4" ht="27.75" customHeight="1" x14ac:dyDescent="0.25">
      <c r="A360" s="7" t="s">
        <v>3525</v>
      </c>
      <c r="B360" s="8">
        <v>3</v>
      </c>
      <c r="C360" s="8" t="s">
        <v>3216</v>
      </c>
      <c r="D360" s="235">
        <v>0</v>
      </c>
    </row>
    <row r="361" spans="1:4" ht="27.75" customHeight="1" x14ac:dyDescent="0.25">
      <c r="A361" s="7" t="s">
        <v>3526</v>
      </c>
      <c r="B361" s="8">
        <v>3</v>
      </c>
      <c r="C361" s="8" t="s">
        <v>3197</v>
      </c>
      <c r="D361" s="235">
        <v>0</v>
      </c>
    </row>
    <row r="362" spans="1:4" ht="27.75" customHeight="1" x14ac:dyDescent="0.25">
      <c r="A362" s="7" t="s">
        <v>3527</v>
      </c>
      <c r="B362" s="8">
        <v>3</v>
      </c>
      <c r="C362" s="8" t="s">
        <v>3184</v>
      </c>
      <c r="D362" s="235">
        <v>0</v>
      </c>
    </row>
    <row r="363" spans="1:4" ht="27.75" customHeight="1" x14ac:dyDescent="0.25">
      <c r="A363" s="7" t="s">
        <v>3528</v>
      </c>
      <c r="B363" s="8">
        <v>3</v>
      </c>
      <c r="C363" s="8" t="s">
        <v>3195</v>
      </c>
      <c r="D363" s="235">
        <v>0</v>
      </c>
    </row>
    <row r="364" spans="1:4" ht="27.75" customHeight="1" x14ac:dyDescent="0.25">
      <c r="A364" s="7" t="s">
        <v>3529</v>
      </c>
      <c r="B364" s="8">
        <v>3</v>
      </c>
      <c r="C364" s="8" t="s">
        <v>3190</v>
      </c>
      <c r="D364" s="235">
        <v>0</v>
      </c>
    </row>
    <row r="365" spans="1:4" ht="27.75" customHeight="1" x14ac:dyDescent="0.25">
      <c r="A365" s="7" t="s">
        <v>3530</v>
      </c>
      <c r="B365" s="8">
        <v>3</v>
      </c>
      <c r="C365" s="8" t="s">
        <v>3216</v>
      </c>
      <c r="D365" s="235">
        <v>0</v>
      </c>
    </row>
    <row r="366" spans="1:4" ht="27.75" customHeight="1" x14ac:dyDescent="0.25">
      <c r="A366" s="7" t="s">
        <v>3531</v>
      </c>
      <c r="B366" s="8">
        <v>3</v>
      </c>
      <c r="C366" s="8" t="s">
        <v>3198</v>
      </c>
      <c r="D366" s="235">
        <v>1.6089311045400001</v>
      </c>
    </row>
    <row r="367" spans="1:4" ht="27.75" customHeight="1" x14ac:dyDescent="0.25">
      <c r="A367" s="7" t="s">
        <v>3532</v>
      </c>
      <c r="B367" s="8">
        <v>3</v>
      </c>
      <c r="C367" s="8" t="s">
        <v>3205</v>
      </c>
      <c r="D367" s="235">
        <v>0</v>
      </c>
    </row>
    <row r="368" spans="1:4" ht="27.75" customHeight="1" x14ac:dyDescent="0.25">
      <c r="A368" s="7" t="s">
        <v>3533</v>
      </c>
      <c r="B368" s="8">
        <v>3</v>
      </c>
      <c r="C368" s="8" t="s">
        <v>3208</v>
      </c>
      <c r="D368" s="235">
        <v>0</v>
      </c>
    </row>
    <row r="369" spans="1:4" ht="27.75" customHeight="1" x14ac:dyDescent="0.25">
      <c r="A369" s="7" t="s">
        <v>3534</v>
      </c>
      <c r="B369" s="8">
        <v>3</v>
      </c>
      <c r="C369" s="8" t="s">
        <v>3206</v>
      </c>
      <c r="D369" s="235">
        <v>0</v>
      </c>
    </row>
    <row r="370" spans="1:4" ht="27.75" customHeight="1" x14ac:dyDescent="0.25">
      <c r="A370" s="7" t="s">
        <v>3535</v>
      </c>
      <c r="B370" s="8">
        <v>3</v>
      </c>
      <c r="C370" s="8" t="s">
        <v>3199</v>
      </c>
      <c r="D370" s="235">
        <v>2.0806367701899999</v>
      </c>
    </row>
    <row r="371" spans="1:4" ht="27.75" customHeight="1" x14ac:dyDescent="0.25">
      <c r="A371" s="7" t="s">
        <v>3536</v>
      </c>
      <c r="B371" s="8">
        <v>3</v>
      </c>
      <c r="C371" s="8" t="s">
        <v>3206</v>
      </c>
      <c r="D371" s="235">
        <v>0</v>
      </c>
    </row>
    <row r="372" spans="1:4" ht="27.75" customHeight="1" x14ac:dyDescent="0.25">
      <c r="A372" s="7" t="s">
        <v>3537</v>
      </c>
      <c r="B372" s="8">
        <v>3</v>
      </c>
      <c r="C372" s="8" t="s">
        <v>3199</v>
      </c>
      <c r="D372" s="235">
        <v>0</v>
      </c>
    </row>
    <row r="373" spans="1:4" ht="27.75" customHeight="1" x14ac:dyDescent="0.25">
      <c r="A373" s="7" t="s">
        <v>3538</v>
      </c>
      <c r="B373" s="8">
        <v>3</v>
      </c>
      <c r="C373" s="8" t="s">
        <v>3199</v>
      </c>
      <c r="D373" s="235">
        <v>0</v>
      </c>
    </row>
    <row r="374" spans="1:4" ht="27.75" customHeight="1" x14ac:dyDescent="0.25">
      <c r="A374" s="7" t="s">
        <v>3539</v>
      </c>
      <c r="B374" s="8">
        <v>3</v>
      </c>
      <c r="C374" s="8" t="s">
        <v>3197</v>
      </c>
      <c r="D374" s="235">
        <v>0</v>
      </c>
    </row>
    <row r="375" spans="1:4" ht="27.75" customHeight="1" x14ac:dyDescent="0.25">
      <c r="A375" s="7" t="s">
        <v>3540</v>
      </c>
      <c r="B375" s="8">
        <v>3</v>
      </c>
      <c r="C375" s="8" t="s">
        <v>3192</v>
      </c>
      <c r="D375" s="235">
        <v>0</v>
      </c>
    </row>
    <row r="376" spans="1:4" ht="27.75" customHeight="1" x14ac:dyDescent="0.25">
      <c r="A376" s="7" t="s">
        <v>3541</v>
      </c>
      <c r="B376" s="8">
        <v>3</v>
      </c>
      <c r="C376" s="8" t="s">
        <v>3199</v>
      </c>
      <c r="D376" s="235">
        <v>0</v>
      </c>
    </row>
    <row r="377" spans="1:4" ht="27.75" customHeight="1" x14ac:dyDescent="0.25">
      <c r="A377" s="7" t="s">
        <v>3542</v>
      </c>
      <c r="B377" s="8">
        <v>3</v>
      </c>
      <c r="C377" s="8" t="s">
        <v>3190</v>
      </c>
      <c r="D377" s="235">
        <v>0</v>
      </c>
    </row>
    <row r="378" spans="1:4" ht="27.75" customHeight="1" x14ac:dyDescent="0.25">
      <c r="A378" s="7" t="s">
        <v>3543</v>
      </c>
      <c r="B378" s="8">
        <v>3</v>
      </c>
      <c r="C378" s="8" t="s">
        <v>3219</v>
      </c>
      <c r="D378" s="235">
        <v>0</v>
      </c>
    </row>
    <row r="379" spans="1:4" ht="27.75" customHeight="1" x14ac:dyDescent="0.25">
      <c r="A379" s="7" t="s">
        <v>3544</v>
      </c>
      <c r="B379" s="8">
        <v>3</v>
      </c>
      <c r="C379" s="8" t="s">
        <v>3219</v>
      </c>
      <c r="D379" s="235">
        <v>0</v>
      </c>
    </row>
    <row r="380" spans="1:4" ht="27.75" customHeight="1" x14ac:dyDescent="0.25">
      <c r="A380" s="7" t="s">
        <v>3545</v>
      </c>
      <c r="B380" s="8">
        <v>3</v>
      </c>
      <c r="C380" s="8" t="s">
        <v>3216</v>
      </c>
      <c r="D380" s="235">
        <v>0</v>
      </c>
    </row>
    <row r="381" spans="1:4" ht="27.75" customHeight="1" x14ac:dyDescent="0.25">
      <c r="A381" s="7" t="s">
        <v>3546</v>
      </c>
      <c r="B381" s="8">
        <v>3</v>
      </c>
      <c r="C381" s="8" t="s">
        <v>3199</v>
      </c>
      <c r="D381" s="235">
        <v>0</v>
      </c>
    </row>
    <row r="382" spans="1:4" ht="27.75" customHeight="1" x14ac:dyDescent="0.25">
      <c r="A382" s="7" t="s">
        <v>3547</v>
      </c>
      <c r="B382" s="8">
        <v>3</v>
      </c>
      <c r="C382" s="8" t="s">
        <v>3184</v>
      </c>
      <c r="D382" s="235">
        <v>0</v>
      </c>
    </row>
    <row r="383" spans="1:4" ht="27.75" customHeight="1" x14ac:dyDescent="0.25">
      <c r="A383" s="7" t="s">
        <v>3548</v>
      </c>
      <c r="B383" s="8">
        <v>3</v>
      </c>
      <c r="C383" s="8" t="s">
        <v>3218</v>
      </c>
      <c r="D383" s="235">
        <v>0</v>
      </c>
    </row>
    <row r="384" spans="1:4" ht="27.75" customHeight="1" x14ac:dyDescent="0.25">
      <c r="A384" s="7" t="s">
        <v>3549</v>
      </c>
      <c r="B384" s="8">
        <v>3</v>
      </c>
      <c r="C384" s="8" t="s">
        <v>3192</v>
      </c>
      <c r="D384" s="235">
        <v>0</v>
      </c>
    </row>
    <row r="385" spans="1:4" ht="27.75" customHeight="1" x14ac:dyDescent="0.25">
      <c r="A385" s="7" t="s">
        <v>3550</v>
      </c>
      <c r="B385" s="8">
        <v>3</v>
      </c>
      <c r="C385" s="8" t="s">
        <v>3206</v>
      </c>
      <c r="D385" s="235">
        <v>0</v>
      </c>
    </row>
    <row r="386" spans="1:4" ht="27.75" customHeight="1" x14ac:dyDescent="0.25">
      <c r="A386" s="7" t="s">
        <v>3551</v>
      </c>
      <c r="B386" s="8">
        <v>3</v>
      </c>
      <c r="C386" s="8" t="s">
        <v>3206</v>
      </c>
      <c r="D386" s="235">
        <v>0</v>
      </c>
    </row>
    <row r="387" spans="1:4" ht="27.75" customHeight="1" x14ac:dyDescent="0.25">
      <c r="A387" s="7" t="s">
        <v>3552</v>
      </c>
      <c r="B387" s="8">
        <v>3</v>
      </c>
      <c r="C387" s="8" t="s">
        <v>3206</v>
      </c>
      <c r="D387" s="235">
        <v>0</v>
      </c>
    </row>
    <row r="388" spans="1:4" ht="27.75" customHeight="1" x14ac:dyDescent="0.25">
      <c r="A388" s="7" t="s">
        <v>3553</v>
      </c>
      <c r="B388" s="8">
        <v>3</v>
      </c>
      <c r="C388" s="8" t="s">
        <v>3219</v>
      </c>
      <c r="D388" s="235">
        <v>0</v>
      </c>
    </row>
    <row r="389" spans="1:4" ht="27.75" customHeight="1" x14ac:dyDescent="0.25">
      <c r="A389" s="7" t="s">
        <v>3554</v>
      </c>
      <c r="B389" s="8">
        <v>3</v>
      </c>
      <c r="C389" s="8" t="s">
        <v>3206</v>
      </c>
      <c r="D389" s="235">
        <v>0</v>
      </c>
    </row>
    <row r="390" spans="1:4" ht="27.75" customHeight="1" x14ac:dyDescent="0.25">
      <c r="A390" s="7" t="s">
        <v>3555</v>
      </c>
      <c r="B390" s="8">
        <v>3</v>
      </c>
      <c r="C390" s="8" t="s">
        <v>3199</v>
      </c>
      <c r="D390" s="235">
        <v>0</v>
      </c>
    </row>
    <row r="391" spans="1:4" ht="27.75" customHeight="1" x14ac:dyDescent="0.25">
      <c r="A391" s="7" t="s">
        <v>3556</v>
      </c>
      <c r="B391" s="8">
        <v>3</v>
      </c>
      <c r="C391" s="8" t="s">
        <v>3199</v>
      </c>
      <c r="D391" s="235">
        <v>0</v>
      </c>
    </row>
    <row r="392" spans="1:4" ht="27.75" customHeight="1" x14ac:dyDescent="0.25">
      <c r="A392" s="7" t="s">
        <v>3557</v>
      </c>
      <c r="B392" s="8">
        <v>3</v>
      </c>
      <c r="C392" s="8" t="s">
        <v>3206</v>
      </c>
      <c r="D392" s="235">
        <v>0</v>
      </c>
    </row>
    <row r="393" spans="1:4" ht="27.75" customHeight="1" x14ac:dyDescent="0.25">
      <c r="A393" s="7" t="s">
        <v>3558</v>
      </c>
      <c r="B393" s="8">
        <v>3</v>
      </c>
      <c r="C393" s="8" t="s">
        <v>3193</v>
      </c>
      <c r="D393" s="235">
        <v>0</v>
      </c>
    </row>
    <row r="394" spans="1:4" ht="27.75" customHeight="1" x14ac:dyDescent="0.25">
      <c r="A394" s="7" t="s">
        <v>3559</v>
      </c>
      <c r="B394" s="8">
        <v>3</v>
      </c>
      <c r="C394" s="8" t="s">
        <v>3190</v>
      </c>
      <c r="D394" s="235">
        <v>0</v>
      </c>
    </row>
    <row r="395" spans="1:4" ht="27.75" customHeight="1" x14ac:dyDescent="0.25">
      <c r="A395" s="7" t="s">
        <v>3560</v>
      </c>
      <c r="B395" s="8">
        <v>3</v>
      </c>
      <c r="C395" s="8" t="s">
        <v>3199</v>
      </c>
      <c r="D395" s="235">
        <v>0</v>
      </c>
    </row>
    <row r="396" spans="1:4" ht="27.75" customHeight="1" x14ac:dyDescent="0.25">
      <c r="A396" s="7" t="s">
        <v>3561</v>
      </c>
      <c r="B396" s="8">
        <v>3</v>
      </c>
      <c r="C396" s="8" t="s">
        <v>3199</v>
      </c>
      <c r="D396" s="235">
        <v>0</v>
      </c>
    </row>
    <row r="397" spans="1:4" ht="27.75" customHeight="1" x14ac:dyDescent="0.25">
      <c r="A397" s="7" t="s">
        <v>3562</v>
      </c>
      <c r="B397" s="8">
        <v>3</v>
      </c>
      <c r="C397" s="8" t="s">
        <v>3206</v>
      </c>
      <c r="D397" s="235">
        <v>0</v>
      </c>
    </row>
    <row r="398" spans="1:4" ht="27.75" customHeight="1" x14ac:dyDescent="0.25">
      <c r="A398" s="7" t="s">
        <v>3563</v>
      </c>
      <c r="B398" s="8">
        <v>3</v>
      </c>
      <c r="C398" s="8" t="s">
        <v>3197</v>
      </c>
      <c r="D398" s="235">
        <v>0</v>
      </c>
    </row>
    <row r="399" spans="1:4" ht="27.75" customHeight="1" x14ac:dyDescent="0.25">
      <c r="A399" s="7" t="s">
        <v>3564</v>
      </c>
      <c r="B399" s="8">
        <v>3</v>
      </c>
      <c r="C399" s="8" t="s">
        <v>3208</v>
      </c>
      <c r="D399" s="235">
        <v>0</v>
      </c>
    </row>
    <row r="400" spans="1:4" ht="27.75" customHeight="1" x14ac:dyDescent="0.25">
      <c r="A400" s="7" t="s">
        <v>3565</v>
      </c>
      <c r="B400" s="8">
        <v>3</v>
      </c>
      <c r="C400" s="8" t="s">
        <v>3211</v>
      </c>
      <c r="D400" s="235">
        <v>0</v>
      </c>
    </row>
    <row r="401" spans="1:4" ht="27.75" customHeight="1" x14ac:dyDescent="0.25">
      <c r="A401" s="7" t="s">
        <v>3566</v>
      </c>
      <c r="B401" s="8">
        <v>3</v>
      </c>
      <c r="C401" s="8" t="s">
        <v>3198</v>
      </c>
      <c r="D401" s="235">
        <v>0</v>
      </c>
    </row>
    <row r="402" spans="1:4" ht="27.75" customHeight="1" x14ac:dyDescent="0.25">
      <c r="A402" s="7" t="s">
        <v>3567</v>
      </c>
      <c r="B402" s="8">
        <v>3</v>
      </c>
      <c r="C402" s="8" t="s">
        <v>3204</v>
      </c>
      <c r="D402" s="235">
        <v>0</v>
      </c>
    </row>
    <row r="403" spans="1:4" ht="27.75" customHeight="1" x14ac:dyDescent="0.25">
      <c r="A403" s="7" t="s">
        <v>3568</v>
      </c>
      <c r="B403" s="8">
        <v>3</v>
      </c>
      <c r="C403" s="8" t="s">
        <v>3189</v>
      </c>
      <c r="D403" s="235">
        <v>0</v>
      </c>
    </row>
    <row r="404" spans="1:4" ht="27.75" customHeight="1" x14ac:dyDescent="0.25">
      <c r="A404" s="7" t="s">
        <v>3569</v>
      </c>
      <c r="B404" s="8">
        <v>3</v>
      </c>
      <c r="C404" s="8" t="s">
        <v>3200</v>
      </c>
      <c r="D404" s="235">
        <v>0</v>
      </c>
    </row>
    <row r="405" spans="1:4" ht="27.75" customHeight="1" x14ac:dyDescent="0.25">
      <c r="A405" s="7" t="s">
        <v>3570</v>
      </c>
      <c r="B405" s="8">
        <v>3</v>
      </c>
      <c r="C405" s="8" t="s">
        <v>3205</v>
      </c>
      <c r="D405" s="235">
        <v>0</v>
      </c>
    </row>
    <row r="406" spans="1:4" ht="27.75" customHeight="1" x14ac:dyDescent="0.25">
      <c r="A406" s="7" t="s">
        <v>3571</v>
      </c>
      <c r="B406" s="8">
        <v>3</v>
      </c>
      <c r="C406" s="8" t="s">
        <v>3203</v>
      </c>
      <c r="D406" s="235">
        <v>0</v>
      </c>
    </row>
    <row r="407" spans="1:4" ht="27.75" customHeight="1" x14ac:dyDescent="0.25">
      <c r="A407" s="7" t="s">
        <v>3572</v>
      </c>
      <c r="B407" s="8">
        <v>3</v>
      </c>
      <c r="C407" s="8"/>
      <c r="D407" s="235">
        <v>0</v>
      </c>
    </row>
    <row r="408" spans="1:4" ht="27.75" customHeight="1" x14ac:dyDescent="0.25">
      <c r="A408" s="7" t="s">
        <v>3573</v>
      </c>
      <c r="B408" s="8">
        <v>3</v>
      </c>
      <c r="C408" s="8" t="s">
        <v>3187</v>
      </c>
      <c r="D408" s="235">
        <v>0</v>
      </c>
    </row>
    <row r="409" spans="1:4" ht="27.75" customHeight="1" x14ac:dyDescent="0.25">
      <c r="A409" s="7" t="s">
        <v>3574</v>
      </c>
      <c r="B409" s="8">
        <v>3</v>
      </c>
      <c r="C409" s="8" t="s">
        <v>3185</v>
      </c>
      <c r="D409" s="235">
        <v>0</v>
      </c>
    </row>
    <row r="410" spans="1:4" ht="27.75" customHeight="1" x14ac:dyDescent="0.25">
      <c r="A410" s="7" t="s">
        <v>3575</v>
      </c>
      <c r="B410" s="8">
        <v>3</v>
      </c>
      <c r="C410" s="8" t="s">
        <v>3207</v>
      </c>
      <c r="D410" s="235">
        <v>0</v>
      </c>
    </row>
    <row r="411" spans="1:4" ht="27.75" customHeight="1" x14ac:dyDescent="0.25">
      <c r="A411" s="7" t="s">
        <v>3576</v>
      </c>
      <c r="B411" s="8">
        <v>3</v>
      </c>
      <c r="C411" s="8" t="s">
        <v>3213</v>
      </c>
      <c r="D411" s="235">
        <v>0</v>
      </c>
    </row>
    <row r="412" spans="1:4" ht="27.75" customHeight="1" x14ac:dyDescent="0.25">
      <c r="A412" s="7" t="s">
        <v>3577</v>
      </c>
      <c r="B412" s="8">
        <v>3</v>
      </c>
      <c r="C412" s="8" t="s">
        <v>3215</v>
      </c>
      <c r="D412" s="235">
        <v>0</v>
      </c>
    </row>
    <row r="413" spans="1:4" ht="27.75" customHeight="1" x14ac:dyDescent="0.25">
      <c r="A413" s="7" t="s">
        <v>3578</v>
      </c>
      <c r="B413" s="8">
        <v>3</v>
      </c>
      <c r="C413" s="8" t="s">
        <v>3215</v>
      </c>
      <c r="D413" s="235">
        <v>0</v>
      </c>
    </row>
    <row r="414" spans="1:4" ht="27.75" customHeight="1" x14ac:dyDescent="0.25">
      <c r="A414" s="7" t="s">
        <v>3579</v>
      </c>
      <c r="B414" s="8">
        <v>3</v>
      </c>
      <c r="C414" s="8" t="s">
        <v>3208</v>
      </c>
      <c r="D414" s="235">
        <v>0</v>
      </c>
    </row>
    <row r="415" spans="1:4" ht="27.75" customHeight="1" x14ac:dyDescent="0.25">
      <c r="A415" s="7" t="s">
        <v>3580</v>
      </c>
      <c r="B415" s="8">
        <v>3</v>
      </c>
      <c r="C415" s="8" t="s">
        <v>3215</v>
      </c>
      <c r="D415" s="235">
        <v>0</v>
      </c>
    </row>
    <row r="416" spans="1:4" ht="27.75" customHeight="1" x14ac:dyDescent="0.25">
      <c r="A416" s="7" t="s">
        <v>3581</v>
      </c>
      <c r="B416" s="8">
        <v>3</v>
      </c>
      <c r="C416" s="8" t="s">
        <v>3213</v>
      </c>
      <c r="D416" s="235">
        <v>0</v>
      </c>
    </row>
    <row r="417" spans="1:4" ht="27.75" customHeight="1" x14ac:dyDescent="0.25">
      <c r="A417" s="7" t="s">
        <v>3582</v>
      </c>
      <c r="B417" s="8">
        <v>3</v>
      </c>
      <c r="C417" s="8" t="s">
        <v>3207</v>
      </c>
      <c r="D417" s="235">
        <v>0</v>
      </c>
    </row>
    <row r="418" spans="1:4" ht="27.75" customHeight="1" x14ac:dyDescent="0.25">
      <c r="A418" s="7" t="s">
        <v>3583</v>
      </c>
      <c r="B418" s="8">
        <v>3</v>
      </c>
      <c r="C418" s="8" t="s">
        <v>3208</v>
      </c>
      <c r="D418" s="235">
        <v>0</v>
      </c>
    </row>
    <row r="419" spans="1:4" ht="27.75" customHeight="1" x14ac:dyDescent="0.25">
      <c r="A419" s="7" t="s">
        <v>3584</v>
      </c>
      <c r="B419" s="8">
        <v>3</v>
      </c>
      <c r="C419" s="8" t="s">
        <v>3211</v>
      </c>
      <c r="D419" s="235">
        <v>0</v>
      </c>
    </row>
    <row r="420" spans="1:4" ht="27.75" customHeight="1" x14ac:dyDescent="0.25">
      <c r="A420" s="7" t="s">
        <v>3585</v>
      </c>
      <c r="B420" s="8">
        <v>3</v>
      </c>
      <c r="C420" s="8" t="s">
        <v>3198</v>
      </c>
      <c r="D420" s="235">
        <v>0</v>
      </c>
    </row>
  </sheetData>
  <sheetProtection selectLockedCells="1" selectUnlockedCells="1"/>
  <mergeCells count="1">
    <mergeCell ref="A2:D2"/>
  </mergeCells>
  <hyperlinks>
    <hyperlink ref="A1" location="Overview!A1" display="Back to Overview" xr:uid="{00000000-0004-0000-36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G335"/>
  <sheetViews>
    <sheetView zoomScale="70" zoomScaleNormal="70" zoomScaleSheetLayoutView="100" workbookViewId="0"/>
  </sheetViews>
  <sheetFormatPr defaultColWidth="69.453125" defaultRowHeight="51" customHeight="1" x14ac:dyDescent="0.25"/>
  <cols>
    <col min="1" max="1" width="69.453125" style="2"/>
    <col min="2" max="2" width="68.7265625" style="2" customWidth="1"/>
    <col min="3" max="3" width="31.81640625" style="3" customWidth="1"/>
    <col min="4" max="4" width="29.54296875" style="3" customWidth="1"/>
    <col min="5" max="16384" width="69.453125" style="2"/>
  </cols>
  <sheetData>
    <row r="1" spans="1:7" ht="51" customHeight="1" x14ac:dyDescent="0.25">
      <c r="A1" s="51" t="s">
        <v>34</v>
      </c>
      <c r="B1" s="3"/>
      <c r="C1" s="2"/>
      <c r="E1" s="10"/>
      <c r="F1" s="4"/>
      <c r="G1" s="4"/>
    </row>
    <row r="2" spans="1:7" s="11" customFormat="1" ht="51" customHeight="1" x14ac:dyDescent="0.25">
      <c r="A2" s="370" t="str">
        <f>Overview!B4&amp; " - Effective from "&amp;Overview!D4&amp;" - "&amp;Overview!E4&amp;" Nodal/Zonal charges in WPD West Midlands Area (GSP Group _E)"</f>
        <v>Southern Electric Power Distribution plc - Effective from 1 April 2021 - Final Nodal/Zonal charges in WPD West Midlands Area (GSP Group _E)</v>
      </c>
      <c r="B2" s="371"/>
      <c r="C2" s="371"/>
      <c r="D2" s="372"/>
    </row>
    <row r="3" spans="1:7" ht="34.5" customHeight="1" x14ac:dyDescent="0.25">
      <c r="A3" s="233" t="s">
        <v>604</v>
      </c>
      <c r="B3" s="233" t="s">
        <v>605</v>
      </c>
      <c r="C3" s="233" t="s">
        <v>606</v>
      </c>
      <c r="D3" s="233" t="s">
        <v>607</v>
      </c>
    </row>
    <row r="4" spans="1:7" ht="51" customHeight="1" x14ac:dyDescent="0.25">
      <c r="A4" s="241" t="s">
        <v>3586</v>
      </c>
      <c r="B4" s="242"/>
      <c r="C4" s="237">
        <v>0</v>
      </c>
      <c r="D4" s="8"/>
    </row>
    <row r="5" spans="1:7" ht="51" customHeight="1" x14ac:dyDescent="0.25">
      <c r="A5" s="241" t="s">
        <v>3587</v>
      </c>
      <c r="B5" s="242" t="s">
        <v>3586</v>
      </c>
      <c r="C5" s="237">
        <v>0</v>
      </c>
      <c r="D5" s="8"/>
    </row>
    <row r="6" spans="1:7" ht="51" customHeight="1" x14ac:dyDescent="0.25">
      <c r="A6" s="241" t="s">
        <v>3588</v>
      </c>
      <c r="B6" s="242" t="s">
        <v>3586</v>
      </c>
      <c r="C6" s="237">
        <v>0</v>
      </c>
      <c r="D6" s="8"/>
    </row>
    <row r="7" spans="1:7" ht="51" customHeight="1" x14ac:dyDescent="0.25">
      <c r="A7" s="241" t="s">
        <v>3589</v>
      </c>
      <c r="B7" s="242" t="s">
        <v>3586</v>
      </c>
      <c r="C7" s="237">
        <v>0</v>
      </c>
      <c r="D7" s="8"/>
    </row>
    <row r="8" spans="1:7" ht="51" customHeight="1" x14ac:dyDescent="0.25">
      <c r="A8" s="241" t="s">
        <v>3590</v>
      </c>
      <c r="B8" s="242" t="s">
        <v>3586</v>
      </c>
      <c r="C8" s="237">
        <v>0</v>
      </c>
      <c r="D8" s="8"/>
    </row>
    <row r="9" spans="1:7" ht="51" customHeight="1" x14ac:dyDescent="0.25">
      <c r="A9" s="241" t="s">
        <v>3591</v>
      </c>
      <c r="B9" s="242"/>
      <c r="C9" s="237">
        <v>0</v>
      </c>
      <c r="D9" s="8"/>
    </row>
    <row r="10" spans="1:7" ht="51" customHeight="1" x14ac:dyDescent="0.25">
      <c r="A10" s="241" t="s">
        <v>3592</v>
      </c>
      <c r="B10" s="242" t="s">
        <v>3586</v>
      </c>
      <c r="C10" s="237">
        <v>0</v>
      </c>
      <c r="D10" s="8"/>
    </row>
    <row r="11" spans="1:7" ht="51" customHeight="1" x14ac:dyDescent="0.25">
      <c r="A11" s="241" t="s">
        <v>3593</v>
      </c>
      <c r="B11" s="242" t="s">
        <v>3586</v>
      </c>
      <c r="C11" s="237">
        <v>0</v>
      </c>
      <c r="D11" s="8"/>
    </row>
    <row r="12" spans="1:7" ht="51" customHeight="1" x14ac:dyDescent="0.25">
      <c r="A12" s="241" t="s">
        <v>3594</v>
      </c>
      <c r="B12" s="242" t="s">
        <v>3593</v>
      </c>
      <c r="C12" s="237">
        <v>0</v>
      </c>
      <c r="D12" s="8"/>
    </row>
    <row r="13" spans="1:7" ht="51" customHeight="1" x14ac:dyDescent="0.25">
      <c r="A13" s="241" t="s">
        <v>3595</v>
      </c>
      <c r="B13" s="242" t="s">
        <v>3589</v>
      </c>
      <c r="C13" s="237">
        <v>0</v>
      </c>
      <c r="D13" s="8"/>
    </row>
    <row r="14" spans="1:7" ht="51" customHeight="1" x14ac:dyDescent="0.25">
      <c r="A14" s="241" t="s">
        <v>3596</v>
      </c>
      <c r="B14" s="242" t="s">
        <v>3590</v>
      </c>
      <c r="C14" s="237">
        <v>0</v>
      </c>
      <c r="D14" s="8"/>
    </row>
    <row r="15" spans="1:7" ht="51" customHeight="1" x14ac:dyDescent="0.25">
      <c r="A15" s="241" t="s">
        <v>3597</v>
      </c>
      <c r="B15" s="242" t="s">
        <v>3587</v>
      </c>
      <c r="C15" s="237">
        <v>0</v>
      </c>
      <c r="D15" s="8"/>
    </row>
    <row r="16" spans="1:7" ht="51" customHeight="1" x14ac:dyDescent="0.25">
      <c r="A16" s="241" t="s">
        <v>3598</v>
      </c>
      <c r="B16" s="242" t="s">
        <v>3587</v>
      </c>
      <c r="C16" s="237">
        <v>0</v>
      </c>
      <c r="D16" s="8"/>
    </row>
    <row r="17" spans="1:4" ht="51" customHeight="1" x14ac:dyDescent="0.25">
      <c r="A17" s="241" t="s">
        <v>3599</v>
      </c>
      <c r="B17" s="242" t="s">
        <v>3590</v>
      </c>
      <c r="C17" s="237">
        <v>0</v>
      </c>
      <c r="D17" s="8"/>
    </row>
    <row r="18" spans="1:4" ht="51" customHeight="1" x14ac:dyDescent="0.25">
      <c r="A18" s="241" t="s">
        <v>3600</v>
      </c>
      <c r="B18" s="242" t="s">
        <v>3590</v>
      </c>
      <c r="C18" s="237">
        <v>0</v>
      </c>
      <c r="D18" s="8"/>
    </row>
    <row r="19" spans="1:4" ht="51" customHeight="1" x14ac:dyDescent="0.25">
      <c r="A19" s="241" t="s">
        <v>3600</v>
      </c>
      <c r="B19" s="242" t="s">
        <v>3590</v>
      </c>
      <c r="C19" s="237">
        <v>0</v>
      </c>
      <c r="D19" s="8"/>
    </row>
    <row r="20" spans="1:4" ht="51" customHeight="1" x14ac:dyDescent="0.25">
      <c r="A20" s="241" t="s">
        <v>3601</v>
      </c>
      <c r="B20" s="242" t="s">
        <v>3588</v>
      </c>
      <c r="C20" s="237">
        <v>0</v>
      </c>
      <c r="D20" s="8"/>
    </row>
    <row r="21" spans="1:4" ht="51" customHeight="1" x14ac:dyDescent="0.25">
      <c r="A21" s="241" t="s">
        <v>3602</v>
      </c>
      <c r="B21" s="242" t="s">
        <v>3587</v>
      </c>
      <c r="C21" s="237">
        <v>0</v>
      </c>
      <c r="D21" s="8"/>
    </row>
    <row r="22" spans="1:4" ht="51" customHeight="1" x14ac:dyDescent="0.25">
      <c r="A22" s="241" t="s">
        <v>3603</v>
      </c>
      <c r="B22" s="242" t="s">
        <v>3588</v>
      </c>
      <c r="C22" s="237">
        <v>0</v>
      </c>
      <c r="D22" s="8"/>
    </row>
    <row r="23" spans="1:4" ht="51" customHeight="1" x14ac:dyDescent="0.25">
      <c r="A23" s="241" t="s">
        <v>3604</v>
      </c>
      <c r="B23" s="242" t="s">
        <v>3592</v>
      </c>
      <c r="C23" s="237">
        <v>7.161383402467985</v>
      </c>
      <c r="D23" s="8"/>
    </row>
    <row r="24" spans="1:4" ht="51" customHeight="1" x14ac:dyDescent="0.25">
      <c r="A24" s="241" t="s">
        <v>3605</v>
      </c>
      <c r="B24" s="242" t="s">
        <v>3587</v>
      </c>
      <c r="C24" s="237">
        <v>0</v>
      </c>
      <c r="D24" s="8"/>
    </row>
    <row r="25" spans="1:4" ht="51" customHeight="1" x14ac:dyDescent="0.25">
      <c r="A25" s="241" t="s">
        <v>3606</v>
      </c>
      <c r="B25" s="242" t="s">
        <v>3589</v>
      </c>
      <c r="C25" s="237">
        <v>0</v>
      </c>
      <c r="D25" s="8"/>
    </row>
    <row r="26" spans="1:4" ht="51" customHeight="1" x14ac:dyDescent="0.25">
      <c r="A26" s="241" t="s">
        <v>3607</v>
      </c>
      <c r="B26" s="242" t="s">
        <v>3587</v>
      </c>
      <c r="C26" s="237">
        <v>0</v>
      </c>
      <c r="D26" s="8"/>
    </row>
    <row r="27" spans="1:4" ht="51" customHeight="1" x14ac:dyDescent="0.25">
      <c r="A27" s="241" t="s">
        <v>3608</v>
      </c>
      <c r="B27" s="242" t="s">
        <v>3587</v>
      </c>
      <c r="C27" s="237">
        <v>0</v>
      </c>
      <c r="D27" s="8"/>
    </row>
    <row r="28" spans="1:4" ht="51" customHeight="1" x14ac:dyDescent="0.25">
      <c r="A28" s="241" t="s">
        <v>3609</v>
      </c>
      <c r="B28" s="242" t="s">
        <v>3587</v>
      </c>
      <c r="C28" s="237">
        <v>0</v>
      </c>
      <c r="D28" s="8"/>
    </row>
    <row r="29" spans="1:4" ht="51" customHeight="1" x14ac:dyDescent="0.25">
      <c r="A29" s="241" t="s">
        <v>3610</v>
      </c>
      <c r="B29" s="242" t="s">
        <v>3591</v>
      </c>
      <c r="C29" s="237">
        <v>0</v>
      </c>
      <c r="D29" s="8"/>
    </row>
    <row r="30" spans="1:4" ht="51" customHeight="1" x14ac:dyDescent="0.25">
      <c r="A30" s="241" t="s">
        <v>3611</v>
      </c>
      <c r="B30" s="242" t="s">
        <v>3587</v>
      </c>
      <c r="C30" s="237">
        <v>0</v>
      </c>
      <c r="D30" s="8"/>
    </row>
    <row r="31" spans="1:4" ht="51" customHeight="1" x14ac:dyDescent="0.25">
      <c r="A31" s="241" t="s">
        <v>3612</v>
      </c>
      <c r="B31" s="242" t="s">
        <v>3587</v>
      </c>
      <c r="C31" s="237">
        <v>0</v>
      </c>
      <c r="D31" s="8"/>
    </row>
    <row r="32" spans="1:4" ht="51" customHeight="1" x14ac:dyDescent="0.25">
      <c r="A32" s="241" t="s">
        <v>3613</v>
      </c>
      <c r="B32" s="242" t="s">
        <v>3590</v>
      </c>
      <c r="C32" s="237">
        <v>0</v>
      </c>
      <c r="D32" s="8"/>
    </row>
    <row r="33" spans="1:4" ht="51" customHeight="1" x14ac:dyDescent="0.25">
      <c r="A33" s="241" t="s">
        <v>3614</v>
      </c>
      <c r="B33" s="242" t="s">
        <v>3587</v>
      </c>
      <c r="C33" s="237">
        <v>0</v>
      </c>
      <c r="D33" s="8"/>
    </row>
    <row r="34" spans="1:4" ht="51" customHeight="1" x14ac:dyDescent="0.25">
      <c r="A34" s="241" t="s">
        <v>3615</v>
      </c>
      <c r="B34" s="242" t="s">
        <v>3586</v>
      </c>
      <c r="C34" s="237">
        <v>0</v>
      </c>
      <c r="D34" s="8"/>
    </row>
    <row r="35" spans="1:4" ht="51" customHeight="1" x14ac:dyDescent="0.25">
      <c r="A35" s="241" t="s">
        <v>3616</v>
      </c>
      <c r="B35" s="242" t="s">
        <v>3587</v>
      </c>
      <c r="C35" s="237">
        <v>0</v>
      </c>
      <c r="D35" s="8"/>
    </row>
    <row r="36" spans="1:4" ht="51" customHeight="1" x14ac:dyDescent="0.25">
      <c r="A36" s="241" t="s">
        <v>3617</v>
      </c>
      <c r="B36" s="242" t="s">
        <v>3587</v>
      </c>
      <c r="C36" s="237">
        <v>0</v>
      </c>
      <c r="D36" s="8"/>
    </row>
    <row r="37" spans="1:4" ht="51" customHeight="1" x14ac:dyDescent="0.25">
      <c r="A37" s="241" t="s">
        <v>3618</v>
      </c>
      <c r="B37" s="242" t="s">
        <v>3586</v>
      </c>
      <c r="C37" s="237">
        <v>0</v>
      </c>
      <c r="D37" s="8"/>
    </row>
    <row r="38" spans="1:4" ht="51" customHeight="1" x14ac:dyDescent="0.25">
      <c r="A38" s="241" t="s">
        <v>3619</v>
      </c>
      <c r="B38" s="242" t="s">
        <v>3587</v>
      </c>
      <c r="C38" s="237">
        <v>0</v>
      </c>
      <c r="D38" s="8"/>
    </row>
    <row r="39" spans="1:4" ht="51" customHeight="1" x14ac:dyDescent="0.25">
      <c r="A39" s="241" t="s">
        <v>3620</v>
      </c>
      <c r="B39" s="242" t="s">
        <v>3587</v>
      </c>
      <c r="C39" s="237">
        <v>0</v>
      </c>
      <c r="D39" s="8"/>
    </row>
    <row r="40" spans="1:4" ht="51" customHeight="1" x14ac:dyDescent="0.25">
      <c r="A40" s="241" t="s">
        <v>3621</v>
      </c>
      <c r="B40" s="242" t="s">
        <v>3589</v>
      </c>
      <c r="C40" s="237">
        <v>0</v>
      </c>
      <c r="D40" s="8"/>
    </row>
    <row r="41" spans="1:4" ht="51" customHeight="1" x14ac:dyDescent="0.25">
      <c r="A41" s="241" t="s">
        <v>3622</v>
      </c>
      <c r="B41" s="242" t="s">
        <v>3588</v>
      </c>
      <c r="C41" s="237">
        <v>0</v>
      </c>
      <c r="D41" s="8"/>
    </row>
    <row r="42" spans="1:4" ht="51" customHeight="1" x14ac:dyDescent="0.25">
      <c r="A42" s="241" t="s">
        <v>3623</v>
      </c>
      <c r="B42" s="242" t="s">
        <v>3590</v>
      </c>
      <c r="C42" s="237">
        <v>0</v>
      </c>
      <c r="D42" s="8"/>
    </row>
    <row r="43" spans="1:4" ht="51" customHeight="1" x14ac:dyDescent="0.25">
      <c r="A43" s="241" t="s">
        <v>3624</v>
      </c>
      <c r="B43" s="242" t="s">
        <v>3587</v>
      </c>
      <c r="C43" s="237">
        <v>0</v>
      </c>
      <c r="D43" s="8"/>
    </row>
    <row r="44" spans="1:4" ht="51" customHeight="1" x14ac:dyDescent="0.25">
      <c r="A44" s="241" t="s">
        <v>3625</v>
      </c>
      <c r="B44" s="242" t="s">
        <v>3586</v>
      </c>
      <c r="C44" s="237">
        <v>0</v>
      </c>
      <c r="D44" s="8"/>
    </row>
    <row r="45" spans="1:4" ht="51" customHeight="1" x14ac:dyDescent="0.25">
      <c r="A45" s="241" t="s">
        <v>3626</v>
      </c>
      <c r="B45" s="242" t="s">
        <v>3590</v>
      </c>
      <c r="C45" s="237">
        <v>0</v>
      </c>
      <c r="D45" s="8"/>
    </row>
    <row r="46" spans="1:4" ht="51" customHeight="1" x14ac:dyDescent="0.25">
      <c r="A46" s="241" t="s">
        <v>3627</v>
      </c>
      <c r="B46" s="242" t="s">
        <v>3590</v>
      </c>
      <c r="C46" s="237">
        <v>0</v>
      </c>
      <c r="D46" s="8"/>
    </row>
    <row r="47" spans="1:4" ht="51" customHeight="1" x14ac:dyDescent="0.25">
      <c r="A47" s="241" t="s">
        <v>3628</v>
      </c>
      <c r="B47" s="242" t="s">
        <v>3586</v>
      </c>
      <c r="C47" s="237">
        <v>0</v>
      </c>
      <c r="D47" s="8"/>
    </row>
    <row r="48" spans="1:4" ht="51" customHeight="1" x14ac:dyDescent="0.25">
      <c r="A48" s="241" t="s">
        <v>3629</v>
      </c>
      <c r="B48" s="242" t="s">
        <v>3588</v>
      </c>
      <c r="C48" s="237">
        <v>0</v>
      </c>
      <c r="D48" s="8"/>
    </row>
    <row r="49" spans="1:4" ht="51" customHeight="1" x14ac:dyDescent="0.25">
      <c r="A49" s="241" t="s">
        <v>3630</v>
      </c>
      <c r="B49" s="242" t="s">
        <v>3587</v>
      </c>
      <c r="C49" s="237">
        <v>0</v>
      </c>
      <c r="D49" s="8"/>
    </row>
    <row r="50" spans="1:4" ht="51" customHeight="1" x14ac:dyDescent="0.25">
      <c r="A50" s="241" t="s">
        <v>3631</v>
      </c>
      <c r="B50" s="242" t="s">
        <v>3589</v>
      </c>
      <c r="C50" s="237">
        <v>0</v>
      </c>
      <c r="D50" s="8"/>
    </row>
    <row r="51" spans="1:4" ht="51" customHeight="1" x14ac:dyDescent="0.25">
      <c r="A51" s="241" t="s">
        <v>3632</v>
      </c>
      <c r="B51" s="242"/>
      <c r="C51" s="237">
        <v>0</v>
      </c>
      <c r="D51" s="8"/>
    </row>
    <row r="52" spans="1:4" ht="51" customHeight="1" x14ac:dyDescent="0.25">
      <c r="A52" s="241" t="s">
        <v>3633</v>
      </c>
      <c r="B52" s="242"/>
      <c r="C52" s="237">
        <v>0</v>
      </c>
      <c r="D52" s="8"/>
    </row>
    <row r="53" spans="1:4" ht="51" customHeight="1" x14ac:dyDescent="0.25">
      <c r="A53" s="241" t="s">
        <v>3634</v>
      </c>
      <c r="B53" s="242"/>
      <c r="C53" s="237">
        <v>0</v>
      </c>
      <c r="D53" s="8"/>
    </row>
    <row r="54" spans="1:4" ht="51" customHeight="1" x14ac:dyDescent="0.25">
      <c r="A54" s="241" t="s">
        <v>3635</v>
      </c>
      <c r="B54" s="242"/>
      <c r="C54" s="237">
        <v>0</v>
      </c>
      <c r="D54" s="8"/>
    </row>
    <row r="55" spans="1:4" ht="51" customHeight="1" x14ac:dyDescent="0.25">
      <c r="A55" s="241" t="s">
        <v>3636</v>
      </c>
      <c r="B55" s="242"/>
      <c r="C55" s="237">
        <v>0</v>
      </c>
      <c r="D55" s="8"/>
    </row>
    <row r="56" spans="1:4" ht="51" customHeight="1" x14ac:dyDescent="0.25">
      <c r="A56" s="241" t="s">
        <v>3637</v>
      </c>
      <c r="B56" s="242"/>
      <c r="C56" s="237">
        <v>0</v>
      </c>
      <c r="D56" s="8"/>
    </row>
    <row r="57" spans="1:4" ht="51" customHeight="1" x14ac:dyDescent="0.25">
      <c r="A57" s="241" t="s">
        <v>3638</v>
      </c>
      <c r="B57" s="242"/>
      <c r="C57" s="237">
        <v>0</v>
      </c>
      <c r="D57" s="8"/>
    </row>
    <row r="58" spans="1:4" ht="51" customHeight="1" x14ac:dyDescent="0.25">
      <c r="A58" s="241" t="s">
        <v>3639</v>
      </c>
      <c r="B58" s="242"/>
      <c r="C58" s="237">
        <v>0</v>
      </c>
      <c r="D58" s="8"/>
    </row>
    <row r="59" spans="1:4" ht="51" customHeight="1" x14ac:dyDescent="0.25">
      <c r="A59" s="241" t="s">
        <v>3640</v>
      </c>
      <c r="B59" s="242"/>
      <c r="C59" s="237">
        <v>0</v>
      </c>
      <c r="D59" s="8"/>
    </row>
    <row r="60" spans="1:4" ht="51" customHeight="1" x14ac:dyDescent="0.25">
      <c r="A60" s="241" t="s">
        <v>3641</v>
      </c>
      <c r="B60" s="242" t="s">
        <v>3635</v>
      </c>
      <c r="C60" s="237">
        <v>0</v>
      </c>
      <c r="D60" s="8"/>
    </row>
    <row r="61" spans="1:4" ht="51" customHeight="1" x14ac:dyDescent="0.25">
      <c r="A61" s="241" t="s">
        <v>3642</v>
      </c>
      <c r="B61" s="242" t="s">
        <v>3633</v>
      </c>
      <c r="C61" s="237">
        <v>0</v>
      </c>
      <c r="D61" s="8"/>
    </row>
    <row r="62" spans="1:4" ht="51" customHeight="1" x14ac:dyDescent="0.25">
      <c r="A62" s="241" t="s">
        <v>3643</v>
      </c>
      <c r="B62" s="242" t="s">
        <v>3634</v>
      </c>
      <c r="C62" s="237">
        <v>0</v>
      </c>
      <c r="D62" s="8"/>
    </row>
    <row r="63" spans="1:4" ht="51" customHeight="1" x14ac:dyDescent="0.25">
      <c r="A63" s="241" t="s">
        <v>3644</v>
      </c>
      <c r="B63" s="242" t="s">
        <v>3633</v>
      </c>
      <c r="C63" s="237">
        <v>0</v>
      </c>
      <c r="D63" s="8"/>
    </row>
    <row r="64" spans="1:4" ht="51" customHeight="1" x14ac:dyDescent="0.25">
      <c r="A64" s="241" t="s">
        <v>3645</v>
      </c>
      <c r="B64" s="242" t="s">
        <v>3634</v>
      </c>
      <c r="C64" s="237">
        <v>0</v>
      </c>
      <c r="D64" s="8"/>
    </row>
    <row r="65" spans="1:4" ht="51" customHeight="1" x14ac:dyDescent="0.25">
      <c r="A65" s="241" t="s">
        <v>3646</v>
      </c>
      <c r="B65" s="242" t="s">
        <v>3639</v>
      </c>
      <c r="C65" s="237">
        <v>0</v>
      </c>
      <c r="D65" s="8"/>
    </row>
    <row r="66" spans="1:4" ht="51" customHeight="1" x14ac:dyDescent="0.25">
      <c r="A66" s="241" t="s">
        <v>3647</v>
      </c>
      <c r="B66" s="242" t="s">
        <v>3632</v>
      </c>
      <c r="C66" s="237">
        <v>0</v>
      </c>
      <c r="D66" s="8"/>
    </row>
    <row r="67" spans="1:4" ht="51" customHeight="1" x14ac:dyDescent="0.25">
      <c r="A67" s="241" t="s">
        <v>3648</v>
      </c>
      <c r="B67" s="242" t="s">
        <v>3634</v>
      </c>
      <c r="C67" s="237">
        <v>0</v>
      </c>
      <c r="D67" s="8"/>
    </row>
    <row r="68" spans="1:4" ht="51" customHeight="1" x14ac:dyDescent="0.25">
      <c r="A68" s="241" t="s">
        <v>3649</v>
      </c>
      <c r="B68" s="242" t="s">
        <v>3632</v>
      </c>
      <c r="C68" s="237">
        <v>0</v>
      </c>
      <c r="D68" s="8"/>
    </row>
    <row r="69" spans="1:4" ht="51" customHeight="1" x14ac:dyDescent="0.25">
      <c r="A69" s="241" t="s">
        <v>3650</v>
      </c>
      <c r="B69" s="242"/>
      <c r="C69" s="237">
        <v>0</v>
      </c>
      <c r="D69" s="8"/>
    </row>
    <row r="70" spans="1:4" ht="51" customHeight="1" x14ac:dyDescent="0.25">
      <c r="A70" s="241" t="s">
        <v>3651</v>
      </c>
      <c r="B70" s="242" t="s">
        <v>3635</v>
      </c>
      <c r="C70" s="237">
        <v>0</v>
      </c>
      <c r="D70" s="8"/>
    </row>
    <row r="71" spans="1:4" ht="51" customHeight="1" x14ac:dyDescent="0.25">
      <c r="A71" s="241" t="s">
        <v>3652</v>
      </c>
      <c r="B71" s="242" t="s">
        <v>3637</v>
      </c>
      <c r="C71" s="237">
        <v>0</v>
      </c>
      <c r="D71" s="8"/>
    </row>
    <row r="72" spans="1:4" ht="51" customHeight="1" x14ac:dyDescent="0.25">
      <c r="A72" s="241" t="s">
        <v>3653</v>
      </c>
      <c r="B72" s="242" t="s">
        <v>3633</v>
      </c>
      <c r="C72" s="237">
        <v>0</v>
      </c>
      <c r="D72" s="8"/>
    </row>
    <row r="73" spans="1:4" ht="51" customHeight="1" x14ac:dyDescent="0.25">
      <c r="A73" s="241" t="s">
        <v>3654</v>
      </c>
      <c r="B73" s="242" t="s">
        <v>3633</v>
      </c>
      <c r="C73" s="237">
        <v>0</v>
      </c>
      <c r="D73" s="8"/>
    </row>
    <row r="74" spans="1:4" ht="51" customHeight="1" x14ac:dyDescent="0.25">
      <c r="A74" s="241" t="s">
        <v>3655</v>
      </c>
      <c r="B74" s="242" t="s">
        <v>3636</v>
      </c>
      <c r="C74" s="237">
        <v>0</v>
      </c>
      <c r="D74" s="8"/>
    </row>
    <row r="75" spans="1:4" ht="51" customHeight="1" x14ac:dyDescent="0.25">
      <c r="A75" s="241" t="s">
        <v>3656</v>
      </c>
      <c r="B75" s="242" t="s">
        <v>3634</v>
      </c>
      <c r="C75" s="237">
        <v>0</v>
      </c>
      <c r="D75" s="8"/>
    </row>
    <row r="76" spans="1:4" ht="51" customHeight="1" x14ac:dyDescent="0.25">
      <c r="A76" s="241" t="s">
        <v>3657</v>
      </c>
      <c r="B76" s="242" t="s">
        <v>3634</v>
      </c>
      <c r="C76" s="237">
        <v>0</v>
      </c>
      <c r="D76" s="8"/>
    </row>
    <row r="77" spans="1:4" ht="51" customHeight="1" x14ac:dyDescent="0.25">
      <c r="A77" s="241" t="s">
        <v>3658</v>
      </c>
      <c r="B77" s="242" t="s">
        <v>3641</v>
      </c>
      <c r="C77" s="237">
        <v>0</v>
      </c>
      <c r="D77" s="8"/>
    </row>
    <row r="78" spans="1:4" ht="51" customHeight="1" x14ac:dyDescent="0.25">
      <c r="A78" s="241" t="s">
        <v>3659</v>
      </c>
      <c r="B78" s="242" t="s">
        <v>3634</v>
      </c>
      <c r="C78" s="237">
        <v>2.1717941442982438</v>
      </c>
      <c r="D78" s="8"/>
    </row>
    <row r="79" spans="1:4" ht="51" customHeight="1" x14ac:dyDescent="0.25">
      <c r="A79" s="241" t="s">
        <v>3660</v>
      </c>
      <c r="B79" s="242" t="s">
        <v>3641</v>
      </c>
      <c r="C79" s="237">
        <v>0</v>
      </c>
      <c r="D79" s="8"/>
    </row>
    <row r="80" spans="1:4" ht="51" customHeight="1" x14ac:dyDescent="0.25">
      <c r="A80" s="241" t="s">
        <v>3661</v>
      </c>
      <c r="B80" s="242" t="s">
        <v>3638</v>
      </c>
      <c r="C80" s="237">
        <v>0</v>
      </c>
      <c r="D80" s="8"/>
    </row>
    <row r="81" spans="1:4" ht="51" customHeight="1" x14ac:dyDescent="0.25">
      <c r="A81" s="241" t="s">
        <v>3662</v>
      </c>
      <c r="B81" s="242" t="s">
        <v>3634</v>
      </c>
      <c r="C81" s="237">
        <v>0</v>
      </c>
      <c r="D81" s="8"/>
    </row>
    <row r="82" spans="1:4" ht="51" customHeight="1" x14ac:dyDescent="0.25">
      <c r="A82" s="241" t="s">
        <v>3663</v>
      </c>
      <c r="B82" s="242" t="s">
        <v>3641</v>
      </c>
      <c r="C82" s="237">
        <v>0</v>
      </c>
      <c r="D82" s="8"/>
    </row>
    <row r="83" spans="1:4" ht="51" customHeight="1" x14ac:dyDescent="0.25">
      <c r="A83" s="241" t="s">
        <v>3664</v>
      </c>
      <c r="B83" s="242" t="s">
        <v>3634</v>
      </c>
      <c r="C83" s="237">
        <v>0</v>
      </c>
      <c r="D83" s="8"/>
    </row>
    <row r="84" spans="1:4" ht="51" customHeight="1" x14ac:dyDescent="0.25">
      <c r="A84" s="241" t="s">
        <v>3665</v>
      </c>
      <c r="B84" s="242" t="s">
        <v>3634</v>
      </c>
      <c r="C84" s="237">
        <v>0</v>
      </c>
      <c r="D84" s="8"/>
    </row>
    <row r="85" spans="1:4" ht="51" customHeight="1" x14ac:dyDescent="0.25">
      <c r="A85" s="241" t="s">
        <v>3666</v>
      </c>
      <c r="B85" s="242" t="s">
        <v>3633</v>
      </c>
      <c r="C85" s="237">
        <v>0</v>
      </c>
      <c r="D85" s="8"/>
    </row>
    <row r="86" spans="1:4" ht="51" customHeight="1" x14ac:dyDescent="0.25">
      <c r="A86" s="241" t="s">
        <v>3667</v>
      </c>
      <c r="B86" s="242" t="s">
        <v>3634</v>
      </c>
      <c r="C86" s="237">
        <v>0</v>
      </c>
      <c r="D86" s="8"/>
    </row>
    <row r="87" spans="1:4" ht="51" customHeight="1" x14ac:dyDescent="0.25">
      <c r="A87" s="241" t="s">
        <v>3668</v>
      </c>
      <c r="B87" s="242" t="s">
        <v>3640</v>
      </c>
      <c r="C87" s="237">
        <v>0</v>
      </c>
      <c r="D87" s="8"/>
    </row>
    <row r="88" spans="1:4" ht="51" customHeight="1" x14ac:dyDescent="0.25">
      <c r="A88" s="241" t="s">
        <v>3669</v>
      </c>
      <c r="B88" s="242" t="s">
        <v>3635</v>
      </c>
      <c r="C88" s="237">
        <v>0</v>
      </c>
      <c r="D88" s="8"/>
    </row>
    <row r="89" spans="1:4" ht="51" customHeight="1" x14ac:dyDescent="0.25">
      <c r="A89" s="241" t="s">
        <v>3670</v>
      </c>
      <c r="B89" s="242" t="s">
        <v>3632</v>
      </c>
      <c r="C89" s="237">
        <v>0</v>
      </c>
      <c r="D89" s="8"/>
    </row>
    <row r="90" spans="1:4" ht="51" customHeight="1" x14ac:dyDescent="0.25">
      <c r="A90" s="241" t="s">
        <v>3671</v>
      </c>
      <c r="B90" s="242" t="s">
        <v>3649</v>
      </c>
      <c r="C90" s="237">
        <v>0</v>
      </c>
      <c r="D90" s="8"/>
    </row>
    <row r="91" spans="1:4" ht="51" customHeight="1" x14ac:dyDescent="0.25">
      <c r="A91" s="241" t="s">
        <v>3672</v>
      </c>
      <c r="B91" s="242" t="s">
        <v>3649</v>
      </c>
      <c r="C91" s="237">
        <v>0</v>
      </c>
      <c r="D91" s="8"/>
    </row>
    <row r="92" spans="1:4" ht="51" customHeight="1" x14ac:dyDescent="0.25">
      <c r="A92" s="241" t="s">
        <v>3673</v>
      </c>
      <c r="B92" s="242" t="s">
        <v>3649</v>
      </c>
      <c r="C92" s="237">
        <v>0</v>
      </c>
      <c r="D92" s="8"/>
    </row>
    <row r="93" spans="1:4" ht="51" customHeight="1" x14ac:dyDescent="0.25">
      <c r="A93" s="241" t="s">
        <v>3674</v>
      </c>
      <c r="B93" s="242"/>
      <c r="C93" s="237">
        <v>0</v>
      </c>
      <c r="D93" s="8"/>
    </row>
    <row r="94" spans="1:4" ht="51" customHeight="1" x14ac:dyDescent="0.25">
      <c r="A94" s="241" t="s">
        <v>3675</v>
      </c>
      <c r="B94" s="242" t="s">
        <v>3674</v>
      </c>
      <c r="C94" s="237">
        <v>0</v>
      </c>
      <c r="D94" s="8"/>
    </row>
    <row r="95" spans="1:4" ht="51" customHeight="1" x14ac:dyDescent="0.25">
      <c r="A95" s="241" t="s">
        <v>3676</v>
      </c>
      <c r="B95" s="242" t="s">
        <v>3674</v>
      </c>
      <c r="C95" s="237">
        <v>0</v>
      </c>
      <c r="D95" s="8"/>
    </row>
    <row r="96" spans="1:4" ht="51" customHeight="1" x14ac:dyDescent="0.25">
      <c r="A96" s="241" t="s">
        <v>3677</v>
      </c>
      <c r="B96" s="242" t="s">
        <v>3674</v>
      </c>
      <c r="C96" s="237">
        <v>0</v>
      </c>
      <c r="D96" s="8"/>
    </row>
    <row r="97" spans="1:4" ht="51" customHeight="1" x14ac:dyDescent="0.25">
      <c r="A97" s="241" t="s">
        <v>3678</v>
      </c>
      <c r="B97" s="242" t="s">
        <v>3674</v>
      </c>
      <c r="C97" s="237">
        <v>0</v>
      </c>
      <c r="D97" s="8"/>
    </row>
    <row r="98" spans="1:4" ht="51" customHeight="1" x14ac:dyDescent="0.25">
      <c r="A98" s="241" t="s">
        <v>3679</v>
      </c>
      <c r="B98" s="242" t="s">
        <v>3674</v>
      </c>
      <c r="C98" s="237">
        <v>0</v>
      </c>
      <c r="D98" s="8"/>
    </row>
    <row r="99" spans="1:4" ht="51" customHeight="1" x14ac:dyDescent="0.25">
      <c r="A99" s="241" t="s">
        <v>3680</v>
      </c>
      <c r="B99" s="242" t="s">
        <v>3674</v>
      </c>
      <c r="C99" s="237">
        <v>0</v>
      </c>
      <c r="D99" s="8"/>
    </row>
    <row r="100" spans="1:4" ht="51" customHeight="1" x14ac:dyDescent="0.25">
      <c r="A100" s="241" t="s">
        <v>3681</v>
      </c>
      <c r="B100" s="242" t="s">
        <v>3674</v>
      </c>
      <c r="C100" s="237">
        <v>0</v>
      </c>
      <c r="D100" s="8"/>
    </row>
    <row r="101" spans="1:4" ht="51" customHeight="1" x14ac:dyDescent="0.25">
      <c r="A101" s="241" t="s">
        <v>3682</v>
      </c>
      <c r="B101" s="242" t="s">
        <v>3674</v>
      </c>
      <c r="C101" s="237">
        <v>0</v>
      </c>
      <c r="D101" s="8"/>
    </row>
    <row r="102" spans="1:4" ht="51" customHeight="1" x14ac:dyDescent="0.25">
      <c r="A102" s="241" t="s">
        <v>3683</v>
      </c>
      <c r="B102" s="242" t="s">
        <v>3674</v>
      </c>
      <c r="C102" s="237">
        <v>0</v>
      </c>
      <c r="D102" s="8"/>
    </row>
    <row r="103" spans="1:4" ht="51" customHeight="1" x14ac:dyDescent="0.25">
      <c r="A103" s="241" t="s">
        <v>3684</v>
      </c>
      <c r="B103" s="242" t="s">
        <v>3675</v>
      </c>
      <c r="C103" s="237">
        <v>0</v>
      </c>
      <c r="D103" s="8"/>
    </row>
    <row r="104" spans="1:4" ht="51" customHeight="1" x14ac:dyDescent="0.25">
      <c r="A104" s="241" t="s">
        <v>3685</v>
      </c>
      <c r="B104" s="242" t="s">
        <v>3674</v>
      </c>
      <c r="C104" s="237">
        <v>0</v>
      </c>
      <c r="D104" s="8"/>
    </row>
    <row r="105" spans="1:4" ht="51" customHeight="1" x14ac:dyDescent="0.25">
      <c r="A105" s="241" t="s">
        <v>3685</v>
      </c>
      <c r="B105" s="242" t="s">
        <v>3676</v>
      </c>
      <c r="C105" s="237">
        <v>0</v>
      </c>
      <c r="D105" s="8"/>
    </row>
    <row r="106" spans="1:4" ht="51" customHeight="1" x14ac:dyDescent="0.25">
      <c r="A106" s="241" t="s">
        <v>3686</v>
      </c>
      <c r="B106" s="242" t="s">
        <v>3674</v>
      </c>
      <c r="C106" s="237">
        <v>0</v>
      </c>
      <c r="D106" s="8"/>
    </row>
    <row r="107" spans="1:4" ht="51" customHeight="1" x14ac:dyDescent="0.25">
      <c r="A107" s="241" t="s">
        <v>3687</v>
      </c>
      <c r="B107" s="242" t="s">
        <v>3677</v>
      </c>
      <c r="C107" s="237">
        <v>0</v>
      </c>
      <c r="D107" s="8"/>
    </row>
    <row r="108" spans="1:4" ht="51" customHeight="1" x14ac:dyDescent="0.25">
      <c r="A108" s="241" t="s">
        <v>3688</v>
      </c>
      <c r="B108" s="242" t="s">
        <v>3678</v>
      </c>
      <c r="C108" s="237">
        <v>0</v>
      </c>
      <c r="D108" s="8"/>
    </row>
    <row r="109" spans="1:4" ht="51" customHeight="1" x14ac:dyDescent="0.25">
      <c r="A109" s="241" t="s">
        <v>3689</v>
      </c>
      <c r="B109" s="242" t="s">
        <v>3677</v>
      </c>
      <c r="C109" s="237">
        <v>0</v>
      </c>
      <c r="D109" s="8"/>
    </row>
    <row r="110" spans="1:4" ht="51" customHeight="1" x14ac:dyDescent="0.25">
      <c r="A110" s="241" t="s">
        <v>3690</v>
      </c>
      <c r="B110" s="242" t="s">
        <v>3678</v>
      </c>
      <c r="C110" s="237">
        <v>0</v>
      </c>
      <c r="D110" s="8"/>
    </row>
    <row r="111" spans="1:4" ht="51" customHeight="1" x14ac:dyDescent="0.25">
      <c r="A111" s="241" t="s">
        <v>3691</v>
      </c>
      <c r="B111" s="242" t="s">
        <v>3675</v>
      </c>
      <c r="C111" s="237">
        <v>0</v>
      </c>
      <c r="D111" s="8"/>
    </row>
    <row r="112" spans="1:4" ht="51" customHeight="1" x14ac:dyDescent="0.25">
      <c r="A112" s="241" t="s">
        <v>3692</v>
      </c>
      <c r="B112" s="242" t="s">
        <v>3678</v>
      </c>
      <c r="C112" s="237">
        <v>0</v>
      </c>
      <c r="D112" s="8"/>
    </row>
    <row r="113" spans="1:4" ht="51" customHeight="1" x14ac:dyDescent="0.25">
      <c r="A113" s="241" t="s">
        <v>3693</v>
      </c>
      <c r="B113" s="242" t="s">
        <v>3675</v>
      </c>
      <c r="C113" s="237">
        <v>0</v>
      </c>
      <c r="D113" s="8"/>
    </row>
    <row r="114" spans="1:4" ht="51" customHeight="1" x14ac:dyDescent="0.25">
      <c r="A114" s="241" t="s">
        <v>3694</v>
      </c>
      <c r="B114" s="242" t="s">
        <v>3678</v>
      </c>
      <c r="C114" s="237">
        <v>0</v>
      </c>
      <c r="D114" s="8"/>
    </row>
    <row r="115" spans="1:4" ht="51" customHeight="1" x14ac:dyDescent="0.25">
      <c r="A115" s="241" t="s">
        <v>3695</v>
      </c>
      <c r="B115" s="242" t="s">
        <v>3674</v>
      </c>
      <c r="C115" s="237">
        <v>0</v>
      </c>
      <c r="D115" s="8"/>
    </row>
    <row r="116" spans="1:4" ht="51" customHeight="1" x14ac:dyDescent="0.25">
      <c r="A116" s="241" t="s">
        <v>3696</v>
      </c>
      <c r="B116" s="242" t="s">
        <v>3677</v>
      </c>
      <c r="C116" s="237">
        <v>0</v>
      </c>
      <c r="D116" s="8"/>
    </row>
    <row r="117" spans="1:4" ht="51" customHeight="1" x14ac:dyDescent="0.25">
      <c r="A117" s="241" t="s">
        <v>3697</v>
      </c>
      <c r="B117" s="242" t="s">
        <v>3675</v>
      </c>
      <c r="C117" s="237">
        <v>0</v>
      </c>
      <c r="D117" s="8"/>
    </row>
    <row r="118" spans="1:4" ht="51" customHeight="1" x14ac:dyDescent="0.25">
      <c r="A118" s="241" t="s">
        <v>3698</v>
      </c>
      <c r="B118" s="242" t="s">
        <v>3678</v>
      </c>
      <c r="C118" s="237">
        <v>0</v>
      </c>
      <c r="D118" s="8"/>
    </row>
    <row r="119" spans="1:4" ht="51" customHeight="1" x14ac:dyDescent="0.25">
      <c r="A119" s="241" t="s">
        <v>3699</v>
      </c>
      <c r="B119" s="242" t="s">
        <v>3676</v>
      </c>
      <c r="C119" s="237">
        <v>0</v>
      </c>
      <c r="D119" s="8"/>
    </row>
    <row r="120" spans="1:4" ht="51" customHeight="1" x14ac:dyDescent="0.25">
      <c r="A120" s="241" t="s">
        <v>3700</v>
      </c>
      <c r="B120" s="242" t="s">
        <v>3675</v>
      </c>
      <c r="C120" s="237">
        <v>0</v>
      </c>
      <c r="D120" s="8"/>
    </row>
    <row r="121" spans="1:4" ht="51" customHeight="1" x14ac:dyDescent="0.25">
      <c r="A121" s="241" t="s">
        <v>3701</v>
      </c>
      <c r="B121" s="242" t="s">
        <v>3675</v>
      </c>
      <c r="C121" s="237">
        <v>25.372612667457631</v>
      </c>
      <c r="D121" s="8"/>
    </row>
    <row r="122" spans="1:4" ht="51" customHeight="1" x14ac:dyDescent="0.25">
      <c r="A122" s="241" t="s">
        <v>3702</v>
      </c>
      <c r="B122" s="242" t="s">
        <v>3675</v>
      </c>
      <c r="C122" s="237">
        <v>0</v>
      </c>
      <c r="D122" s="8"/>
    </row>
    <row r="123" spans="1:4" ht="51" customHeight="1" x14ac:dyDescent="0.25">
      <c r="A123" s="241" t="s">
        <v>3703</v>
      </c>
      <c r="B123" s="242" t="s">
        <v>3674</v>
      </c>
      <c r="C123" s="237">
        <v>0</v>
      </c>
      <c r="D123" s="8"/>
    </row>
    <row r="124" spans="1:4" ht="51" customHeight="1" x14ac:dyDescent="0.25">
      <c r="A124" s="241" t="s">
        <v>3704</v>
      </c>
      <c r="B124" s="242" t="s">
        <v>3675</v>
      </c>
      <c r="C124" s="237">
        <v>0</v>
      </c>
      <c r="D124" s="8"/>
    </row>
    <row r="125" spans="1:4" ht="51" customHeight="1" x14ac:dyDescent="0.25">
      <c r="A125" s="241" t="s">
        <v>3705</v>
      </c>
      <c r="B125" s="242" t="s">
        <v>3677</v>
      </c>
      <c r="C125" s="237">
        <v>0</v>
      </c>
      <c r="D125" s="8"/>
    </row>
    <row r="126" spans="1:4" ht="51" customHeight="1" x14ac:dyDescent="0.25">
      <c r="A126" s="241" t="s">
        <v>3705</v>
      </c>
      <c r="B126" s="242" t="s">
        <v>3677</v>
      </c>
      <c r="C126" s="237">
        <v>0</v>
      </c>
      <c r="D126" s="8"/>
    </row>
    <row r="127" spans="1:4" ht="51" customHeight="1" x14ac:dyDescent="0.25">
      <c r="A127" s="241" t="s">
        <v>3706</v>
      </c>
      <c r="B127" s="242" t="s">
        <v>3678</v>
      </c>
      <c r="C127" s="237">
        <v>0</v>
      </c>
      <c r="D127" s="8"/>
    </row>
    <row r="128" spans="1:4" ht="51" customHeight="1" x14ac:dyDescent="0.25">
      <c r="A128" s="241" t="s">
        <v>3707</v>
      </c>
      <c r="B128" s="242" t="s">
        <v>3678</v>
      </c>
      <c r="C128" s="237">
        <v>0</v>
      </c>
      <c r="D128" s="8"/>
    </row>
    <row r="129" spans="1:4" ht="51" customHeight="1" x14ac:dyDescent="0.25">
      <c r="A129" s="241" t="s">
        <v>3708</v>
      </c>
      <c r="B129" s="242" t="s">
        <v>3675</v>
      </c>
      <c r="C129" s="237">
        <v>0</v>
      </c>
      <c r="D129" s="8"/>
    </row>
    <row r="130" spans="1:4" ht="51" customHeight="1" x14ac:dyDescent="0.25">
      <c r="A130" s="241" t="s">
        <v>3709</v>
      </c>
      <c r="B130" s="242" t="s">
        <v>3675</v>
      </c>
      <c r="C130" s="237">
        <v>0</v>
      </c>
      <c r="D130" s="8"/>
    </row>
    <row r="131" spans="1:4" ht="51" customHeight="1" x14ac:dyDescent="0.25">
      <c r="A131" s="241" t="s">
        <v>3710</v>
      </c>
      <c r="B131" s="242" t="s">
        <v>3682</v>
      </c>
      <c r="C131" s="237">
        <v>0</v>
      </c>
      <c r="D131" s="8"/>
    </row>
    <row r="132" spans="1:4" ht="51" customHeight="1" x14ac:dyDescent="0.25">
      <c r="A132" s="241" t="s">
        <v>3711</v>
      </c>
      <c r="B132" s="242" t="s">
        <v>3683</v>
      </c>
      <c r="C132" s="237">
        <v>0</v>
      </c>
      <c r="D132" s="8"/>
    </row>
    <row r="133" spans="1:4" ht="51" customHeight="1" x14ac:dyDescent="0.25">
      <c r="A133" s="241" t="s">
        <v>3712</v>
      </c>
      <c r="B133" s="242" t="s">
        <v>3674</v>
      </c>
      <c r="C133" s="237">
        <v>0</v>
      </c>
      <c r="D133" s="8"/>
    </row>
    <row r="134" spans="1:4" ht="51" customHeight="1" x14ac:dyDescent="0.25">
      <c r="A134" s="241" t="s">
        <v>3713</v>
      </c>
      <c r="B134" s="242" t="s">
        <v>3677</v>
      </c>
      <c r="C134" s="237">
        <v>0</v>
      </c>
      <c r="D134" s="8"/>
    </row>
    <row r="135" spans="1:4" ht="51" customHeight="1" x14ac:dyDescent="0.25">
      <c r="A135" s="241" t="s">
        <v>3714</v>
      </c>
      <c r="B135" s="242" t="s">
        <v>3682</v>
      </c>
      <c r="C135" s="237">
        <v>0</v>
      </c>
      <c r="D135" s="8"/>
    </row>
    <row r="136" spans="1:4" ht="51" customHeight="1" x14ac:dyDescent="0.25">
      <c r="A136" s="241" t="s">
        <v>3715</v>
      </c>
      <c r="B136" s="242" t="s">
        <v>3676</v>
      </c>
      <c r="C136" s="237">
        <v>0</v>
      </c>
      <c r="D136" s="8"/>
    </row>
    <row r="137" spans="1:4" ht="51" customHeight="1" x14ac:dyDescent="0.25">
      <c r="A137" s="241" t="s">
        <v>3716</v>
      </c>
      <c r="B137" s="242" t="s">
        <v>3682</v>
      </c>
      <c r="C137" s="237">
        <v>0</v>
      </c>
      <c r="D137" s="8"/>
    </row>
    <row r="138" spans="1:4" ht="51" customHeight="1" x14ac:dyDescent="0.25">
      <c r="A138" s="241" t="s">
        <v>3717</v>
      </c>
      <c r="B138" s="242" t="s">
        <v>3677</v>
      </c>
      <c r="C138" s="237">
        <v>0</v>
      </c>
      <c r="D138" s="8"/>
    </row>
    <row r="139" spans="1:4" ht="51" customHeight="1" x14ac:dyDescent="0.25">
      <c r="A139" s="241" t="s">
        <v>3718</v>
      </c>
      <c r="B139" s="242" t="s">
        <v>3678</v>
      </c>
      <c r="C139" s="237">
        <v>0</v>
      </c>
      <c r="D139" s="8"/>
    </row>
    <row r="140" spans="1:4" ht="51" customHeight="1" x14ac:dyDescent="0.25">
      <c r="A140" s="241" t="s">
        <v>3719</v>
      </c>
      <c r="B140" s="242"/>
      <c r="C140" s="237">
        <v>0</v>
      </c>
      <c r="D140" s="8"/>
    </row>
    <row r="141" spans="1:4" ht="51" customHeight="1" x14ac:dyDescent="0.25">
      <c r="A141" s="241" t="s">
        <v>3720</v>
      </c>
      <c r="B141" s="242" t="s">
        <v>3719</v>
      </c>
      <c r="C141" s="237">
        <v>0</v>
      </c>
      <c r="D141" s="8"/>
    </row>
    <row r="142" spans="1:4" ht="51" customHeight="1" x14ac:dyDescent="0.25">
      <c r="A142" s="241" t="s">
        <v>3721</v>
      </c>
      <c r="B142" s="242" t="s">
        <v>3719</v>
      </c>
      <c r="C142" s="237">
        <v>0</v>
      </c>
      <c r="D142" s="8"/>
    </row>
    <row r="143" spans="1:4" ht="51" customHeight="1" x14ac:dyDescent="0.25">
      <c r="A143" s="241" t="s">
        <v>3722</v>
      </c>
      <c r="B143" s="242" t="s">
        <v>3719</v>
      </c>
      <c r="C143" s="237">
        <v>0</v>
      </c>
      <c r="D143" s="8"/>
    </row>
    <row r="144" spans="1:4" ht="51" customHeight="1" x14ac:dyDescent="0.25">
      <c r="A144" s="241" t="s">
        <v>3723</v>
      </c>
      <c r="B144" s="242" t="s">
        <v>3719</v>
      </c>
      <c r="C144" s="237">
        <v>0</v>
      </c>
      <c r="D144" s="8"/>
    </row>
    <row r="145" spans="1:4" ht="51" customHeight="1" x14ac:dyDescent="0.25">
      <c r="A145" s="241" t="s">
        <v>3724</v>
      </c>
      <c r="B145" s="242" t="s">
        <v>3719</v>
      </c>
      <c r="C145" s="237">
        <v>0</v>
      </c>
      <c r="D145" s="8"/>
    </row>
    <row r="146" spans="1:4" ht="51" customHeight="1" x14ac:dyDescent="0.25">
      <c r="A146" s="241" t="s">
        <v>3725</v>
      </c>
      <c r="B146" s="242" t="s">
        <v>3719</v>
      </c>
      <c r="C146" s="237">
        <v>0</v>
      </c>
      <c r="D146" s="8"/>
    </row>
    <row r="147" spans="1:4" ht="51" customHeight="1" x14ac:dyDescent="0.25">
      <c r="A147" s="241" t="s">
        <v>3726</v>
      </c>
      <c r="B147" s="242" t="s">
        <v>3719</v>
      </c>
      <c r="C147" s="237">
        <v>0</v>
      </c>
      <c r="D147" s="8"/>
    </row>
    <row r="148" spans="1:4" ht="51" customHeight="1" x14ac:dyDescent="0.25">
      <c r="A148" s="241" t="s">
        <v>3727</v>
      </c>
      <c r="B148" s="242" t="s">
        <v>3719</v>
      </c>
      <c r="C148" s="237">
        <v>0</v>
      </c>
      <c r="D148" s="8"/>
    </row>
    <row r="149" spans="1:4" ht="51" customHeight="1" x14ac:dyDescent="0.25">
      <c r="A149" s="241" t="s">
        <v>3728</v>
      </c>
      <c r="B149" s="242" t="s">
        <v>3719</v>
      </c>
      <c r="C149" s="237">
        <v>2.553733477928902</v>
      </c>
      <c r="D149" s="8"/>
    </row>
    <row r="150" spans="1:4" ht="51" customHeight="1" x14ac:dyDescent="0.25">
      <c r="A150" s="241" t="s">
        <v>3729</v>
      </c>
      <c r="B150" s="242" t="s">
        <v>3719</v>
      </c>
      <c r="C150" s="237">
        <v>0</v>
      </c>
      <c r="D150" s="8"/>
    </row>
    <row r="151" spans="1:4" ht="51" customHeight="1" x14ac:dyDescent="0.25">
      <c r="A151" s="241" t="s">
        <v>3730</v>
      </c>
      <c r="B151" s="242" t="s">
        <v>3719</v>
      </c>
      <c r="C151" s="237">
        <v>0</v>
      </c>
      <c r="D151" s="8"/>
    </row>
    <row r="152" spans="1:4" ht="51" customHeight="1" x14ac:dyDescent="0.25">
      <c r="A152" s="241" t="s">
        <v>3731</v>
      </c>
      <c r="B152" s="242" t="s">
        <v>3719</v>
      </c>
      <c r="C152" s="237">
        <v>0</v>
      </c>
      <c r="D152" s="8"/>
    </row>
    <row r="153" spans="1:4" ht="51" customHeight="1" x14ac:dyDescent="0.25">
      <c r="A153" s="241" t="s">
        <v>3732</v>
      </c>
      <c r="B153" s="242" t="s">
        <v>3719</v>
      </c>
      <c r="C153" s="237">
        <v>0</v>
      </c>
      <c r="D153" s="8"/>
    </row>
    <row r="154" spans="1:4" ht="51" customHeight="1" x14ac:dyDescent="0.25">
      <c r="A154" s="241" t="s">
        <v>3733</v>
      </c>
      <c r="B154" s="242" t="s">
        <v>3719</v>
      </c>
      <c r="C154" s="237">
        <v>0</v>
      </c>
      <c r="D154" s="8"/>
    </row>
    <row r="155" spans="1:4" ht="51" customHeight="1" x14ac:dyDescent="0.25">
      <c r="A155" s="241" t="s">
        <v>3734</v>
      </c>
      <c r="B155" s="242" t="s">
        <v>3719</v>
      </c>
      <c r="C155" s="237">
        <v>0</v>
      </c>
      <c r="D155" s="8"/>
    </row>
    <row r="156" spans="1:4" ht="51" customHeight="1" x14ac:dyDescent="0.25">
      <c r="A156" s="241" t="s">
        <v>3735</v>
      </c>
      <c r="B156" s="242" t="s">
        <v>3719</v>
      </c>
      <c r="C156" s="237">
        <v>0</v>
      </c>
      <c r="D156" s="8"/>
    </row>
    <row r="157" spans="1:4" ht="51" customHeight="1" x14ac:dyDescent="0.25">
      <c r="A157" s="241" t="s">
        <v>3736</v>
      </c>
      <c r="B157" s="242" t="s">
        <v>3719</v>
      </c>
      <c r="C157" s="237">
        <v>0</v>
      </c>
      <c r="D157" s="8"/>
    </row>
    <row r="158" spans="1:4" ht="51" customHeight="1" x14ac:dyDescent="0.25">
      <c r="A158" s="241" t="s">
        <v>3737</v>
      </c>
      <c r="B158" s="242" t="s">
        <v>3719</v>
      </c>
      <c r="C158" s="237">
        <v>0</v>
      </c>
      <c r="D158" s="8"/>
    </row>
    <row r="159" spans="1:4" ht="51" customHeight="1" x14ac:dyDescent="0.25">
      <c r="A159" s="241" t="s">
        <v>3738</v>
      </c>
      <c r="B159" s="242" t="s">
        <v>3719</v>
      </c>
      <c r="C159" s="237">
        <v>0</v>
      </c>
      <c r="D159" s="8"/>
    </row>
    <row r="160" spans="1:4" ht="51" customHeight="1" x14ac:dyDescent="0.25">
      <c r="A160" s="241" t="s">
        <v>3739</v>
      </c>
      <c r="B160" s="242" t="s">
        <v>3719</v>
      </c>
      <c r="C160" s="237">
        <v>0</v>
      </c>
      <c r="D160" s="8"/>
    </row>
    <row r="161" spans="1:4" ht="51" customHeight="1" x14ac:dyDescent="0.25">
      <c r="A161" s="241" t="s">
        <v>3740</v>
      </c>
      <c r="B161" s="242" t="s">
        <v>3719</v>
      </c>
      <c r="C161" s="237">
        <v>0</v>
      </c>
      <c r="D161" s="8"/>
    </row>
    <row r="162" spans="1:4" ht="51" customHeight="1" x14ac:dyDescent="0.25">
      <c r="A162" s="241" t="s">
        <v>3741</v>
      </c>
      <c r="B162" s="242" t="s">
        <v>3719</v>
      </c>
      <c r="C162" s="237">
        <v>0</v>
      </c>
      <c r="D162" s="8"/>
    </row>
    <row r="163" spans="1:4" ht="51" customHeight="1" x14ac:dyDescent="0.25">
      <c r="A163" s="241" t="s">
        <v>3739</v>
      </c>
      <c r="B163" s="242" t="s">
        <v>3719</v>
      </c>
      <c r="C163" s="237">
        <v>0</v>
      </c>
      <c r="D163" s="8"/>
    </row>
    <row r="164" spans="1:4" ht="51" customHeight="1" x14ac:dyDescent="0.25">
      <c r="A164" s="241" t="s">
        <v>3739</v>
      </c>
      <c r="B164" s="242" t="s">
        <v>3719</v>
      </c>
      <c r="C164" s="237">
        <v>0</v>
      </c>
      <c r="D164" s="8"/>
    </row>
    <row r="165" spans="1:4" ht="51" customHeight="1" x14ac:dyDescent="0.25">
      <c r="A165" s="241" t="s">
        <v>3742</v>
      </c>
      <c r="B165" s="242" t="s">
        <v>3719</v>
      </c>
      <c r="C165" s="237">
        <v>0</v>
      </c>
      <c r="D165" s="8"/>
    </row>
    <row r="166" spans="1:4" ht="51" customHeight="1" x14ac:dyDescent="0.25">
      <c r="A166" s="241" t="s">
        <v>3743</v>
      </c>
      <c r="B166" s="242" t="s">
        <v>3719</v>
      </c>
      <c r="C166" s="237">
        <v>0</v>
      </c>
      <c r="D166" s="8"/>
    </row>
    <row r="167" spans="1:4" ht="51" customHeight="1" x14ac:dyDescent="0.25">
      <c r="A167" s="241" t="s">
        <v>3744</v>
      </c>
      <c r="B167" s="242" t="s">
        <v>3719</v>
      </c>
      <c r="C167" s="237">
        <v>0</v>
      </c>
      <c r="D167" s="8"/>
    </row>
    <row r="168" spans="1:4" ht="51" customHeight="1" x14ac:dyDescent="0.25">
      <c r="A168" s="241" t="s">
        <v>3745</v>
      </c>
      <c r="B168" s="242"/>
      <c r="C168" s="237">
        <v>0</v>
      </c>
      <c r="D168" s="8"/>
    </row>
    <row r="169" spans="1:4" ht="51" customHeight="1" x14ac:dyDescent="0.25">
      <c r="A169" s="241" t="s">
        <v>3746</v>
      </c>
      <c r="B169" s="242" t="s">
        <v>3745</v>
      </c>
      <c r="C169" s="237">
        <v>0</v>
      </c>
      <c r="D169" s="8"/>
    </row>
    <row r="170" spans="1:4" ht="51" customHeight="1" x14ac:dyDescent="0.25">
      <c r="A170" s="241" t="s">
        <v>3747</v>
      </c>
      <c r="B170" s="242" t="s">
        <v>3745</v>
      </c>
      <c r="C170" s="237">
        <v>4.3517585074950489</v>
      </c>
      <c r="D170" s="8"/>
    </row>
    <row r="171" spans="1:4" ht="51" customHeight="1" x14ac:dyDescent="0.25">
      <c r="A171" s="241" t="s">
        <v>3748</v>
      </c>
      <c r="B171" s="242" t="s">
        <v>3745</v>
      </c>
      <c r="C171" s="237">
        <v>0</v>
      </c>
      <c r="D171" s="8"/>
    </row>
    <row r="172" spans="1:4" ht="51" customHeight="1" x14ac:dyDescent="0.25">
      <c r="A172" s="241" t="s">
        <v>3749</v>
      </c>
      <c r="B172" s="242" t="s">
        <v>3745</v>
      </c>
      <c r="C172" s="237">
        <v>1.6494178875723218</v>
      </c>
      <c r="D172" s="8"/>
    </row>
    <row r="173" spans="1:4" ht="51" customHeight="1" x14ac:dyDescent="0.25">
      <c r="A173" s="241" t="s">
        <v>3750</v>
      </c>
      <c r="B173" s="242" t="s">
        <v>3745</v>
      </c>
      <c r="C173" s="237">
        <v>0</v>
      </c>
      <c r="D173" s="8"/>
    </row>
    <row r="174" spans="1:4" ht="51" customHeight="1" x14ac:dyDescent="0.25">
      <c r="A174" s="241" t="s">
        <v>3751</v>
      </c>
      <c r="B174" s="242" t="s">
        <v>3745</v>
      </c>
      <c r="C174" s="237">
        <v>0</v>
      </c>
      <c r="D174" s="8"/>
    </row>
    <row r="175" spans="1:4" ht="51" customHeight="1" x14ac:dyDescent="0.25">
      <c r="A175" s="241" t="s">
        <v>3752</v>
      </c>
      <c r="B175" s="242" t="s">
        <v>3745</v>
      </c>
      <c r="C175" s="237">
        <v>0</v>
      </c>
      <c r="D175" s="8"/>
    </row>
    <row r="176" spans="1:4" ht="51" customHeight="1" x14ac:dyDescent="0.25">
      <c r="A176" s="241" t="s">
        <v>3753</v>
      </c>
      <c r="B176" s="242" t="s">
        <v>3754</v>
      </c>
      <c r="C176" s="237">
        <v>0</v>
      </c>
      <c r="D176" s="8"/>
    </row>
    <row r="177" spans="1:4" ht="51" customHeight="1" x14ac:dyDescent="0.25">
      <c r="A177" s="241" t="s">
        <v>3755</v>
      </c>
      <c r="B177" s="242" t="s">
        <v>3747</v>
      </c>
      <c r="C177" s="237">
        <v>0</v>
      </c>
      <c r="D177" s="8"/>
    </row>
    <row r="178" spans="1:4" ht="51" customHeight="1" x14ac:dyDescent="0.25">
      <c r="A178" s="241" t="s">
        <v>3756</v>
      </c>
      <c r="B178" s="242" t="s">
        <v>3747</v>
      </c>
      <c r="C178" s="237">
        <v>0</v>
      </c>
      <c r="D178" s="8"/>
    </row>
    <row r="179" spans="1:4" ht="51" customHeight="1" x14ac:dyDescent="0.25">
      <c r="A179" s="241" t="s">
        <v>3757</v>
      </c>
      <c r="B179" s="242" t="s">
        <v>3747</v>
      </c>
      <c r="C179" s="237">
        <v>0</v>
      </c>
      <c r="D179" s="8"/>
    </row>
    <row r="180" spans="1:4" ht="51" customHeight="1" x14ac:dyDescent="0.25">
      <c r="A180" s="241" t="s">
        <v>3758</v>
      </c>
      <c r="B180" s="242" t="s">
        <v>3754</v>
      </c>
      <c r="C180" s="237">
        <v>0</v>
      </c>
      <c r="D180" s="8"/>
    </row>
    <row r="181" spans="1:4" ht="51" customHeight="1" x14ac:dyDescent="0.25">
      <c r="A181" s="241" t="s">
        <v>3759</v>
      </c>
      <c r="B181" s="242" t="s">
        <v>3754</v>
      </c>
      <c r="C181" s="237">
        <v>0</v>
      </c>
      <c r="D181" s="8"/>
    </row>
    <row r="182" spans="1:4" ht="51" customHeight="1" x14ac:dyDescent="0.25">
      <c r="A182" s="241" t="s">
        <v>3760</v>
      </c>
      <c r="B182" s="242" t="s">
        <v>3747</v>
      </c>
      <c r="C182" s="237">
        <v>0</v>
      </c>
      <c r="D182" s="8"/>
    </row>
    <row r="183" spans="1:4" ht="51" customHeight="1" x14ac:dyDescent="0.25">
      <c r="A183" s="241" t="s">
        <v>3761</v>
      </c>
      <c r="B183" s="242" t="s">
        <v>3747</v>
      </c>
      <c r="C183" s="237">
        <v>0</v>
      </c>
      <c r="D183" s="8"/>
    </row>
    <row r="184" spans="1:4" ht="51" customHeight="1" x14ac:dyDescent="0.25">
      <c r="A184" s="241" t="s">
        <v>3762</v>
      </c>
      <c r="B184" s="242" t="s">
        <v>3747</v>
      </c>
      <c r="C184" s="237">
        <v>0</v>
      </c>
      <c r="D184" s="8"/>
    </row>
    <row r="185" spans="1:4" ht="51" customHeight="1" x14ac:dyDescent="0.25">
      <c r="A185" s="241" t="s">
        <v>3754</v>
      </c>
      <c r="B185" s="242" t="s">
        <v>3754</v>
      </c>
      <c r="C185" s="237">
        <v>0</v>
      </c>
      <c r="D185" s="8"/>
    </row>
    <row r="186" spans="1:4" ht="51" customHeight="1" x14ac:dyDescent="0.25">
      <c r="A186" s="241" t="s">
        <v>3763</v>
      </c>
      <c r="B186" s="242" t="s">
        <v>3754</v>
      </c>
      <c r="C186" s="237">
        <v>0</v>
      </c>
      <c r="D186" s="8"/>
    </row>
    <row r="187" spans="1:4" ht="51" customHeight="1" x14ac:dyDescent="0.25">
      <c r="A187" s="241" t="s">
        <v>3764</v>
      </c>
      <c r="B187" s="242" t="s">
        <v>3754</v>
      </c>
      <c r="C187" s="237">
        <v>0</v>
      </c>
      <c r="D187" s="8"/>
    </row>
    <row r="188" spans="1:4" ht="51" customHeight="1" x14ac:dyDescent="0.25">
      <c r="A188" s="241" t="s">
        <v>3765</v>
      </c>
      <c r="B188" s="242" t="s">
        <v>3747</v>
      </c>
      <c r="C188" s="237">
        <v>0</v>
      </c>
      <c r="D188" s="8"/>
    </row>
    <row r="189" spans="1:4" ht="51" customHeight="1" x14ac:dyDescent="0.25">
      <c r="A189" s="241" t="s">
        <v>3766</v>
      </c>
      <c r="B189" s="242"/>
      <c r="C189" s="237">
        <v>0</v>
      </c>
      <c r="D189" s="8"/>
    </row>
    <row r="190" spans="1:4" ht="51" customHeight="1" x14ac:dyDescent="0.25">
      <c r="A190" s="241" t="s">
        <v>3767</v>
      </c>
      <c r="B190" s="242" t="s">
        <v>3766</v>
      </c>
      <c r="C190" s="237">
        <v>1.4522993400634481</v>
      </c>
      <c r="D190" s="8"/>
    </row>
    <row r="191" spans="1:4" ht="51" customHeight="1" x14ac:dyDescent="0.25">
      <c r="A191" s="241" t="s">
        <v>3768</v>
      </c>
      <c r="B191" s="242"/>
      <c r="C191" s="237">
        <v>0</v>
      </c>
      <c r="D191" s="8"/>
    </row>
    <row r="192" spans="1:4" ht="51" customHeight="1" x14ac:dyDescent="0.25">
      <c r="A192" s="241" t="s">
        <v>3769</v>
      </c>
      <c r="B192" s="242" t="s">
        <v>3766</v>
      </c>
      <c r="C192" s="237">
        <v>1.8211425273007955</v>
      </c>
      <c r="D192" s="8"/>
    </row>
    <row r="193" spans="1:4" ht="51" customHeight="1" x14ac:dyDescent="0.25">
      <c r="A193" s="241" t="s">
        <v>3770</v>
      </c>
      <c r="B193" s="242" t="s">
        <v>3766</v>
      </c>
      <c r="C193" s="237">
        <v>0</v>
      </c>
      <c r="D193" s="8"/>
    </row>
    <row r="194" spans="1:4" ht="51" customHeight="1" x14ac:dyDescent="0.25">
      <c r="A194" s="241" t="s">
        <v>3771</v>
      </c>
      <c r="B194" s="242" t="s">
        <v>3766</v>
      </c>
      <c r="C194" s="237">
        <v>0</v>
      </c>
      <c r="D194" s="8"/>
    </row>
    <row r="195" spans="1:4" ht="51" customHeight="1" x14ac:dyDescent="0.25">
      <c r="A195" s="241" t="s">
        <v>3772</v>
      </c>
      <c r="B195" s="242"/>
      <c r="C195" s="237">
        <v>0</v>
      </c>
      <c r="D195" s="8"/>
    </row>
    <row r="196" spans="1:4" ht="51" customHeight="1" x14ac:dyDescent="0.25">
      <c r="A196" s="241" t="s">
        <v>3773</v>
      </c>
      <c r="B196" s="242" t="s">
        <v>3767</v>
      </c>
      <c r="C196" s="237">
        <v>0</v>
      </c>
      <c r="D196" s="8"/>
    </row>
    <row r="197" spans="1:4" ht="51" customHeight="1" x14ac:dyDescent="0.25">
      <c r="A197" s="241" t="s">
        <v>3774</v>
      </c>
      <c r="B197" s="242" t="s">
        <v>3767</v>
      </c>
      <c r="C197" s="237">
        <v>0</v>
      </c>
      <c r="D197" s="8"/>
    </row>
    <row r="198" spans="1:4" ht="51" customHeight="1" x14ac:dyDescent="0.25">
      <c r="A198" s="241" t="s">
        <v>3775</v>
      </c>
      <c r="B198" s="242" t="s">
        <v>3767</v>
      </c>
      <c r="C198" s="237">
        <v>0</v>
      </c>
      <c r="D198" s="8"/>
    </row>
    <row r="199" spans="1:4" ht="51" customHeight="1" x14ac:dyDescent="0.25">
      <c r="A199" s="241" t="s">
        <v>3776</v>
      </c>
      <c r="B199" s="242" t="s">
        <v>3767</v>
      </c>
      <c r="C199" s="237">
        <v>0</v>
      </c>
      <c r="D199" s="8"/>
    </row>
    <row r="200" spans="1:4" ht="51" customHeight="1" x14ac:dyDescent="0.25">
      <c r="A200" s="241" t="s">
        <v>3777</v>
      </c>
      <c r="B200" s="242" t="s">
        <v>3769</v>
      </c>
      <c r="C200" s="237">
        <v>0</v>
      </c>
      <c r="D200" s="8"/>
    </row>
    <row r="201" spans="1:4" ht="51" customHeight="1" x14ac:dyDescent="0.25">
      <c r="A201" s="241" t="s">
        <v>3777</v>
      </c>
      <c r="B201" s="242" t="s">
        <v>3769</v>
      </c>
      <c r="C201" s="237">
        <v>0</v>
      </c>
      <c r="D201" s="8"/>
    </row>
    <row r="202" spans="1:4" ht="51" customHeight="1" x14ac:dyDescent="0.25">
      <c r="A202" s="241" t="s">
        <v>3778</v>
      </c>
      <c r="B202" s="242" t="s">
        <v>3770</v>
      </c>
      <c r="C202" s="237">
        <v>0</v>
      </c>
      <c r="D202" s="8"/>
    </row>
    <row r="203" spans="1:4" ht="51" customHeight="1" x14ac:dyDescent="0.25">
      <c r="A203" s="241" t="s">
        <v>3779</v>
      </c>
      <c r="B203" s="242" t="s">
        <v>3767</v>
      </c>
      <c r="C203" s="237">
        <v>0</v>
      </c>
      <c r="D203" s="8"/>
    </row>
    <row r="204" spans="1:4" ht="51" customHeight="1" x14ac:dyDescent="0.25">
      <c r="A204" s="241" t="s">
        <v>3780</v>
      </c>
      <c r="B204" s="242" t="s">
        <v>3770</v>
      </c>
      <c r="C204" s="237">
        <v>0</v>
      </c>
      <c r="D204" s="8"/>
    </row>
    <row r="205" spans="1:4" ht="51" customHeight="1" x14ac:dyDescent="0.25">
      <c r="A205" s="241" t="s">
        <v>3781</v>
      </c>
      <c r="B205" s="242" t="s">
        <v>3767</v>
      </c>
      <c r="C205" s="237">
        <v>0</v>
      </c>
      <c r="D205" s="8"/>
    </row>
    <row r="206" spans="1:4" ht="51" customHeight="1" x14ac:dyDescent="0.25">
      <c r="A206" s="241" t="s">
        <v>3781</v>
      </c>
      <c r="B206" s="242" t="s">
        <v>3770</v>
      </c>
      <c r="C206" s="237">
        <v>0</v>
      </c>
      <c r="D206" s="8"/>
    </row>
    <row r="207" spans="1:4" ht="51" customHeight="1" x14ac:dyDescent="0.25">
      <c r="A207" s="241" t="s">
        <v>3782</v>
      </c>
      <c r="B207" s="242" t="s">
        <v>3769</v>
      </c>
      <c r="C207" s="237">
        <v>0</v>
      </c>
      <c r="D207" s="8"/>
    </row>
    <row r="208" spans="1:4" ht="51" customHeight="1" x14ac:dyDescent="0.25">
      <c r="A208" s="241" t="s">
        <v>3783</v>
      </c>
      <c r="B208" s="242" t="s">
        <v>3770</v>
      </c>
      <c r="C208" s="237">
        <v>0</v>
      </c>
      <c r="D208" s="8"/>
    </row>
    <row r="209" spans="1:4" ht="51" customHeight="1" x14ac:dyDescent="0.25">
      <c r="A209" s="241" t="s">
        <v>3784</v>
      </c>
      <c r="B209" s="242" t="s">
        <v>3770</v>
      </c>
      <c r="C209" s="237">
        <v>0</v>
      </c>
      <c r="D209" s="8"/>
    </row>
    <row r="210" spans="1:4" ht="51" customHeight="1" x14ac:dyDescent="0.25">
      <c r="A210" s="241" t="s">
        <v>3785</v>
      </c>
      <c r="B210" s="242" t="s">
        <v>3769</v>
      </c>
      <c r="C210" s="237">
        <v>0</v>
      </c>
      <c r="D210" s="8"/>
    </row>
    <row r="211" spans="1:4" ht="51" customHeight="1" x14ac:dyDescent="0.25">
      <c r="A211" s="241" t="s">
        <v>3786</v>
      </c>
      <c r="B211" s="242" t="s">
        <v>3767</v>
      </c>
      <c r="C211" s="237">
        <v>0</v>
      </c>
      <c r="D211" s="8"/>
    </row>
    <row r="212" spans="1:4" ht="51" customHeight="1" x14ac:dyDescent="0.25">
      <c r="A212" s="241" t="s">
        <v>3787</v>
      </c>
      <c r="B212" s="242" t="s">
        <v>3766</v>
      </c>
      <c r="C212" s="237">
        <v>0</v>
      </c>
      <c r="D212" s="8"/>
    </row>
    <row r="213" spans="1:4" ht="51" customHeight="1" x14ac:dyDescent="0.25">
      <c r="A213" s="241" t="s">
        <v>3788</v>
      </c>
      <c r="B213" s="242" t="s">
        <v>3767</v>
      </c>
      <c r="C213" s="237">
        <v>0</v>
      </c>
      <c r="D213" s="8"/>
    </row>
    <row r="214" spans="1:4" ht="51" customHeight="1" x14ac:dyDescent="0.25">
      <c r="A214" s="241" t="s">
        <v>3789</v>
      </c>
      <c r="B214" s="242" t="s">
        <v>3769</v>
      </c>
      <c r="C214" s="237">
        <v>0</v>
      </c>
      <c r="D214" s="8"/>
    </row>
    <row r="215" spans="1:4" ht="51" customHeight="1" x14ac:dyDescent="0.25">
      <c r="A215" s="241" t="s">
        <v>3790</v>
      </c>
      <c r="B215" s="242" t="s">
        <v>3767</v>
      </c>
      <c r="C215" s="237">
        <v>0</v>
      </c>
      <c r="D215" s="8"/>
    </row>
    <row r="216" spans="1:4" ht="51" customHeight="1" x14ac:dyDescent="0.25">
      <c r="A216" s="241" t="s">
        <v>3791</v>
      </c>
      <c r="B216" s="242" t="s">
        <v>3767</v>
      </c>
      <c r="C216" s="237">
        <v>0</v>
      </c>
      <c r="D216" s="8"/>
    </row>
    <row r="217" spans="1:4" ht="51" customHeight="1" x14ac:dyDescent="0.25">
      <c r="A217" s="241" t="s">
        <v>3792</v>
      </c>
      <c r="B217" s="242" t="s">
        <v>3769</v>
      </c>
      <c r="C217" s="237">
        <v>0</v>
      </c>
      <c r="D217" s="8"/>
    </row>
    <row r="218" spans="1:4" ht="51" customHeight="1" x14ac:dyDescent="0.25">
      <c r="A218" s="241" t="s">
        <v>3793</v>
      </c>
      <c r="B218" s="242" t="s">
        <v>3767</v>
      </c>
      <c r="C218" s="237">
        <v>0</v>
      </c>
      <c r="D218" s="8"/>
    </row>
    <row r="219" spans="1:4" ht="51" customHeight="1" x14ac:dyDescent="0.25">
      <c r="A219" s="241" t="s">
        <v>3794</v>
      </c>
      <c r="B219" s="242" t="s">
        <v>3767</v>
      </c>
      <c r="C219" s="237">
        <v>0</v>
      </c>
      <c r="D219" s="8"/>
    </row>
    <row r="220" spans="1:4" ht="51" customHeight="1" x14ac:dyDescent="0.25">
      <c r="A220" s="241" t="s">
        <v>3795</v>
      </c>
      <c r="B220" s="242" t="s">
        <v>3770</v>
      </c>
      <c r="C220" s="237">
        <v>0</v>
      </c>
      <c r="D220" s="8"/>
    </row>
    <row r="221" spans="1:4" ht="51" customHeight="1" x14ac:dyDescent="0.25">
      <c r="A221" s="241" t="s">
        <v>3796</v>
      </c>
      <c r="B221" s="242" t="s">
        <v>3770</v>
      </c>
      <c r="C221" s="237">
        <v>0</v>
      </c>
      <c r="D221" s="8"/>
    </row>
    <row r="222" spans="1:4" ht="51" customHeight="1" x14ac:dyDescent="0.25">
      <c r="A222" s="241" t="s">
        <v>3797</v>
      </c>
      <c r="B222" s="242" t="s">
        <v>3770</v>
      </c>
      <c r="C222" s="237">
        <v>0</v>
      </c>
      <c r="D222" s="8"/>
    </row>
    <row r="223" spans="1:4" ht="51" customHeight="1" x14ac:dyDescent="0.25">
      <c r="A223" s="241" t="s">
        <v>3798</v>
      </c>
      <c r="B223" s="242" t="s">
        <v>3771</v>
      </c>
      <c r="C223" s="237">
        <v>0</v>
      </c>
      <c r="D223" s="8"/>
    </row>
    <row r="224" spans="1:4" ht="51" customHeight="1" x14ac:dyDescent="0.25">
      <c r="A224" s="241" t="s">
        <v>3799</v>
      </c>
      <c r="B224" s="242" t="s">
        <v>3769</v>
      </c>
      <c r="C224" s="237">
        <v>0</v>
      </c>
      <c r="D224" s="8"/>
    </row>
    <row r="225" spans="1:4" ht="51" customHeight="1" x14ac:dyDescent="0.25">
      <c r="A225" s="241" t="s">
        <v>3800</v>
      </c>
      <c r="B225" s="242" t="s">
        <v>3769</v>
      </c>
      <c r="C225" s="237">
        <v>0</v>
      </c>
      <c r="D225" s="8"/>
    </row>
    <row r="226" spans="1:4" ht="51" customHeight="1" x14ac:dyDescent="0.25">
      <c r="A226" s="241" t="s">
        <v>3801</v>
      </c>
      <c r="B226" s="242" t="s">
        <v>3769</v>
      </c>
      <c r="C226" s="237">
        <v>0</v>
      </c>
      <c r="D226" s="8"/>
    </row>
    <row r="227" spans="1:4" ht="51" customHeight="1" x14ac:dyDescent="0.25">
      <c r="A227" s="241" t="s">
        <v>3802</v>
      </c>
      <c r="B227" s="242" t="s">
        <v>3769</v>
      </c>
      <c r="C227" s="237">
        <v>0</v>
      </c>
      <c r="D227" s="8"/>
    </row>
    <row r="228" spans="1:4" ht="51" customHeight="1" x14ac:dyDescent="0.25">
      <c r="A228" s="241" t="s">
        <v>3803</v>
      </c>
      <c r="B228" s="242"/>
      <c r="C228" s="237">
        <v>0</v>
      </c>
      <c r="D228" s="8"/>
    </row>
    <row r="229" spans="1:4" ht="51" customHeight="1" x14ac:dyDescent="0.25">
      <c r="A229" s="241" t="s">
        <v>3804</v>
      </c>
      <c r="B229" s="242"/>
      <c r="C229" s="237">
        <v>0</v>
      </c>
      <c r="D229" s="8"/>
    </row>
    <row r="230" spans="1:4" ht="51" customHeight="1" x14ac:dyDescent="0.25">
      <c r="A230" s="241" t="s">
        <v>2771</v>
      </c>
      <c r="B230" s="242"/>
      <c r="C230" s="237">
        <v>0</v>
      </c>
      <c r="D230" s="8"/>
    </row>
    <row r="231" spans="1:4" ht="51" customHeight="1" x14ac:dyDescent="0.25">
      <c r="A231" s="241" t="s">
        <v>3805</v>
      </c>
      <c r="B231" s="242"/>
      <c r="C231" s="237">
        <v>0</v>
      </c>
      <c r="D231" s="8"/>
    </row>
    <row r="232" spans="1:4" ht="51" customHeight="1" x14ac:dyDescent="0.25">
      <c r="A232" s="241" t="s">
        <v>3806</v>
      </c>
      <c r="B232" s="242"/>
      <c r="C232" s="237">
        <v>0</v>
      </c>
      <c r="D232" s="8"/>
    </row>
    <row r="233" spans="1:4" ht="51" customHeight="1" x14ac:dyDescent="0.25">
      <c r="A233" s="241" t="s">
        <v>3807</v>
      </c>
      <c r="B233" s="242"/>
      <c r="C233" s="237">
        <v>0</v>
      </c>
      <c r="D233" s="8"/>
    </row>
    <row r="234" spans="1:4" ht="51" customHeight="1" x14ac:dyDescent="0.25">
      <c r="A234" s="241" t="s">
        <v>2770</v>
      </c>
      <c r="B234" s="242" t="s">
        <v>2771</v>
      </c>
      <c r="C234" s="237">
        <v>0</v>
      </c>
      <c r="D234" s="8"/>
    </row>
    <row r="235" spans="1:4" ht="51" customHeight="1" x14ac:dyDescent="0.25">
      <c r="A235" s="241" t="s">
        <v>2770</v>
      </c>
      <c r="B235" s="242" t="s">
        <v>2771</v>
      </c>
      <c r="C235" s="237">
        <v>0</v>
      </c>
      <c r="D235" s="8"/>
    </row>
    <row r="236" spans="1:4" ht="51" customHeight="1" x14ac:dyDescent="0.25">
      <c r="A236" s="241" t="s">
        <v>3808</v>
      </c>
      <c r="B236" s="242" t="s">
        <v>2771</v>
      </c>
      <c r="C236" s="237">
        <v>0</v>
      </c>
      <c r="D236" s="8"/>
    </row>
    <row r="237" spans="1:4" ht="51" customHeight="1" x14ac:dyDescent="0.25">
      <c r="A237" s="241" t="s">
        <v>3809</v>
      </c>
      <c r="B237" s="242" t="s">
        <v>3803</v>
      </c>
      <c r="C237" s="237">
        <v>0</v>
      </c>
      <c r="D237" s="8"/>
    </row>
    <row r="238" spans="1:4" ht="51" customHeight="1" x14ac:dyDescent="0.25">
      <c r="A238" s="241" t="s">
        <v>3810</v>
      </c>
      <c r="B238" s="242" t="s">
        <v>2770</v>
      </c>
      <c r="C238" s="237">
        <v>0</v>
      </c>
      <c r="D238" s="8"/>
    </row>
    <row r="239" spans="1:4" ht="51" customHeight="1" x14ac:dyDescent="0.25">
      <c r="A239" s="241" t="s">
        <v>3811</v>
      </c>
      <c r="B239" s="242" t="s">
        <v>3803</v>
      </c>
      <c r="C239" s="237">
        <v>0</v>
      </c>
      <c r="D239" s="8"/>
    </row>
    <row r="240" spans="1:4" ht="51" customHeight="1" x14ac:dyDescent="0.25">
      <c r="A240" s="241" t="s">
        <v>3812</v>
      </c>
      <c r="B240" s="242" t="s">
        <v>2770</v>
      </c>
      <c r="C240" s="237">
        <v>0</v>
      </c>
      <c r="D240" s="8"/>
    </row>
    <row r="241" spans="1:4" ht="51" customHeight="1" x14ac:dyDescent="0.25">
      <c r="A241" s="241" t="s">
        <v>3813</v>
      </c>
      <c r="B241" s="242" t="s">
        <v>2770</v>
      </c>
      <c r="C241" s="237">
        <v>0</v>
      </c>
      <c r="D241" s="8"/>
    </row>
    <row r="242" spans="1:4" ht="51" customHeight="1" x14ac:dyDescent="0.25">
      <c r="A242" s="241" t="s">
        <v>3814</v>
      </c>
      <c r="B242" s="242" t="s">
        <v>3804</v>
      </c>
      <c r="C242" s="237">
        <v>0</v>
      </c>
      <c r="D242" s="8"/>
    </row>
    <row r="243" spans="1:4" ht="51" customHeight="1" x14ac:dyDescent="0.25">
      <c r="A243" s="241" t="s">
        <v>3815</v>
      </c>
      <c r="B243" s="242" t="s">
        <v>2770</v>
      </c>
      <c r="C243" s="237">
        <v>0</v>
      </c>
      <c r="D243" s="8"/>
    </row>
    <row r="244" spans="1:4" ht="51" customHeight="1" x14ac:dyDescent="0.25">
      <c r="A244" s="241" t="s">
        <v>3816</v>
      </c>
      <c r="B244" s="242" t="s">
        <v>3806</v>
      </c>
      <c r="C244" s="237">
        <v>0</v>
      </c>
      <c r="D244" s="8"/>
    </row>
    <row r="245" spans="1:4" ht="51" customHeight="1" x14ac:dyDescent="0.25">
      <c r="A245" s="241" t="s">
        <v>3817</v>
      </c>
      <c r="B245" s="242" t="s">
        <v>2770</v>
      </c>
      <c r="C245" s="237">
        <v>0</v>
      </c>
      <c r="D245" s="8"/>
    </row>
    <row r="246" spans="1:4" ht="51" customHeight="1" x14ac:dyDescent="0.25">
      <c r="A246" s="241" t="s">
        <v>3818</v>
      </c>
      <c r="B246" s="242" t="s">
        <v>3803</v>
      </c>
      <c r="C246" s="237">
        <v>0</v>
      </c>
      <c r="D246" s="8"/>
    </row>
    <row r="247" spans="1:4" ht="51" customHeight="1" x14ac:dyDescent="0.25">
      <c r="A247" s="241" t="s">
        <v>3819</v>
      </c>
      <c r="B247" s="242" t="s">
        <v>3804</v>
      </c>
      <c r="C247" s="237">
        <v>0</v>
      </c>
      <c r="D247" s="8"/>
    </row>
    <row r="248" spans="1:4" ht="51" customHeight="1" x14ac:dyDescent="0.25">
      <c r="A248" s="241" t="s">
        <v>3820</v>
      </c>
      <c r="B248" s="242" t="s">
        <v>3805</v>
      </c>
      <c r="C248" s="237">
        <v>0</v>
      </c>
      <c r="D248" s="8"/>
    </row>
    <row r="249" spans="1:4" ht="51" customHeight="1" x14ac:dyDescent="0.25">
      <c r="A249" s="241" t="s">
        <v>3821</v>
      </c>
      <c r="B249" s="242" t="s">
        <v>3803</v>
      </c>
      <c r="C249" s="237">
        <v>0</v>
      </c>
      <c r="D249" s="8"/>
    </row>
    <row r="250" spans="1:4" ht="51" customHeight="1" x14ac:dyDescent="0.25">
      <c r="A250" s="241" t="s">
        <v>3822</v>
      </c>
      <c r="B250" s="242" t="s">
        <v>3804</v>
      </c>
      <c r="C250" s="237">
        <v>0</v>
      </c>
      <c r="D250" s="8"/>
    </row>
    <row r="251" spans="1:4" ht="51" customHeight="1" x14ac:dyDescent="0.25">
      <c r="A251" s="241" t="s">
        <v>3823</v>
      </c>
      <c r="B251" s="242" t="s">
        <v>3803</v>
      </c>
      <c r="C251" s="237">
        <v>0</v>
      </c>
      <c r="D251" s="8"/>
    </row>
    <row r="252" spans="1:4" ht="51" customHeight="1" x14ac:dyDescent="0.25">
      <c r="A252" s="241" t="s">
        <v>3824</v>
      </c>
      <c r="B252" s="242" t="s">
        <v>2771</v>
      </c>
      <c r="C252" s="237">
        <v>0</v>
      </c>
      <c r="D252" s="8"/>
    </row>
    <row r="253" spans="1:4" ht="51" customHeight="1" x14ac:dyDescent="0.25">
      <c r="A253" s="241" t="s">
        <v>3825</v>
      </c>
      <c r="B253" s="242" t="s">
        <v>2771</v>
      </c>
      <c r="C253" s="237">
        <v>0</v>
      </c>
      <c r="D253" s="8"/>
    </row>
    <row r="254" spans="1:4" ht="51" customHeight="1" x14ac:dyDescent="0.25">
      <c r="A254" s="241" t="s">
        <v>3826</v>
      </c>
      <c r="B254" s="242" t="s">
        <v>2771</v>
      </c>
      <c r="C254" s="237">
        <v>0</v>
      </c>
      <c r="D254" s="8"/>
    </row>
    <row r="255" spans="1:4" ht="51" customHeight="1" x14ac:dyDescent="0.25">
      <c r="A255" s="241" t="s">
        <v>3827</v>
      </c>
      <c r="B255" s="242" t="s">
        <v>3803</v>
      </c>
      <c r="C255" s="237">
        <v>0</v>
      </c>
      <c r="D255" s="8"/>
    </row>
    <row r="256" spans="1:4" ht="51" customHeight="1" x14ac:dyDescent="0.25">
      <c r="A256" s="241" t="s">
        <v>3828</v>
      </c>
      <c r="B256" s="242" t="s">
        <v>3803</v>
      </c>
      <c r="C256" s="237">
        <v>0</v>
      </c>
      <c r="D256" s="8"/>
    </row>
    <row r="257" spans="1:4" ht="51" customHeight="1" x14ac:dyDescent="0.25">
      <c r="A257" s="241" t="s">
        <v>3829</v>
      </c>
      <c r="B257" s="242" t="s">
        <v>2771</v>
      </c>
      <c r="C257" s="237">
        <v>0</v>
      </c>
      <c r="D257" s="8"/>
    </row>
    <row r="258" spans="1:4" ht="51" customHeight="1" x14ac:dyDescent="0.25">
      <c r="A258" s="241" t="s">
        <v>3830</v>
      </c>
      <c r="B258" s="242" t="s">
        <v>3804</v>
      </c>
      <c r="C258" s="237">
        <v>0</v>
      </c>
      <c r="D258" s="8"/>
    </row>
    <row r="259" spans="1:4" ht="51" customHeight="1" x14ac:dyDescent="0.25">
      <c r="A259" s="241" t="s">
        <v>3831</v>
      </c>
      <c r="B259" s="242" t="s">
        <v>3804</v>
      </c>
      <c r="C259" s="237">
        <v>0</v>
      </c>
      <c r="D259" s="8"/>
    </row>
    <row r="260" spans="1:4" ht="51" customHeight="1" x14ac:dyDescent="0.25">
      <c r="A260" s="241" t="s">
        <v>3832</v>
      </c>
      <c r="B260" s="242" t="s">
        <v>3803</v>
      </c>
      <c r="C260" s="237">
        <v>0</v>
      </c>
      <c r="D260" s="8"/>
    </row>
    <row r="261" spans="1:4" ht="51" customHeight="1" x14ac:dyDescent="0.25">
      <c r="A261" s="241" t="s">
        <v>3833</v>
      </c>
      <c r="B261" s="242" t="s">
        <v>3804</v>
      </c>
      <c r="C261" s="237">
        <v>0</v>
      </c>
      <c r="D261" s="8"/>
    </row>
    <row r="262" spans="1:4" ht="51" customHeight="1" x14ac:dyDescent="0.25">
      <c r="A262" s="241" t="s">
        <v>3834</v>
      </c>
      <c r="B262" s="242" t="s">
        <v>3803</v>
      </c>
      <c r="C262" s="237">
        <v>0</v>
      </c>
      <c r="D262" s="8"/>
    </row>
    <row r="263" spans="1:4" ht="51" customHeight="1" x14ac:dyDescent="0.25">
      <c r="A263" s="241" t="s">
        <v>3835</v>
      </c>
      <c r="B263" s="242" t="s">
        <v>3803</v>
      </c>
      <c r="C263" s="237">
        <v>0</v>
      </c>
      <c r="D263" s="8"/>
    </row>
    <row r="264" spans="1:4" ht="51" customHeight="1" x14ac:dyDescent="0.25">
      <c r="A264" s="241" t="s">
        <v>3836</v>
      </c>
      <c r="B264" s="242" t="s">
        <v>2771</v>
      </c>
      <c r="C264" s="237">
        <v>0</v>
      </c>
      <c r="D264" s="8"/>
    </row>
    <row r="265" spans="1:4" ht="51" customHeight="1" x14ac:dyDescent="0.25">
      <c r="A265" s="241" t="s">
        <v>3836</v>
      </c>
      <c r="B265" s="242" t="s">
        <v>2771</v>
      </c>
      <c r="C265" s="237">
        <v>0</v>
      </c>
      <c r="D265" s="8"/>
    </row>
    <row r="266" spans="1:4" ht="51" customHeight="1" x14ac:dyDescent="0.25">
      <c r="A266" s="241" t="s">
        <v>3836</v>
      </c>
      <c r="B266" s="242" t="s">
        <v>2771</v>
      </c>
      <c r="C266" s="237">
        <v>0</v>
      </c>
      <c r="D266" s="8"/>
    </row>
    <row r="267" spans="1:4" ht="51" customHeight="1" x14ac:dyDescent="0.25">
      <c r="A267" s="241" t="s">
        <v>3837</v>
      </c>
      <c r="B267" s="242" t="s">
        <v>3804</v>
      </c>
      <c r="C267" s="237">
        <v>2.4437386721343315</v>
      </c>
      <c r="D267" s="8"/>
    </row>
    <row r="268" spans="1:4" ht="51" customHeight="1" x14ac:dyDescent="0.25">
      <c r="A268" s="241" t="s">
        <v>3838</v>
      </c>
      <c r="B268" s="242" t="s">
        <v>2771</v>
      </c>
      <c r="C268" s="237">
        <v>0</v>
      </c>
      <c r="D268" s="8"/>
    </row>
    <row r="269" spans="1:4" ht="51" customHeight="1" x14ac:dyDescent="0.25">
      <c r="A269" s="241" t="s">
        <v>3811</v>
      </c>
      <c r="B269" s="242" t="s">
        <v>3803</v>
      </c>
      <c r="C269" s="237">
        <v>0</v>
      </c>
      <c r="D269" s="8"/>
    </row>
    <row r="270" spans="1:4" ht="51" customHeight="1" x14ac:dyDescent="0.25">
      <c r="A270" s="241" t="s">
        <v>3839</v>
      </c>
      <c r="B270" s="242" t="s">
        <v>3804</v>
      </c>
      <c r="C270" s="237">
        <v>0</v>
      </c>
      <c r="D270" s="8"/>
    </row>
    <row r="271" spans="1:4" ht="51" customHeight="1" x14ac:dyDescent="0.25">
      <c r="A271" s="241" t="s">
        <v>3840</v>
      </c>
      <c r="B271" s="242" t="s">
        <v>3804</v>
      </c>
      <c r="C271" s="237">
        <v>0</v>
      </c>
      <c r="D271" s="8"/>
    </row>
    <row r="272" spans="1:4" ht="51" customHeight="1" x14ac:dyDescent="0.25">
      <c r="A272" s="241" t="s">
        <v>3841</v>
      </c>
      <c r="B272" s="242" t="s">
        <v>3807</v>
      </c>
      <c r="C272" s="237">
        <v>0</v>
      </c>
      <c r="D272" s="8"/>
    </row>
    <row r="273" spans="1:4" ht="51" customHeight="1" x14ac:dyDescent="0.25">
      <c r="A273" s="241" t="s">
        <v>3842</v>
      </c>
      <c r="B273" s="242" t="s">
        <v>2771</v>
      </c>
      <c r="C273" s="237">
        <v>0</v>
      </c>
      <c r="D273" s="8"/>
    </row>
    <row r="274" spans="1:4" ht="51" customHeight="1" x14ac:dyDescent="0.25">
      <c r="A274" s="241" t="s">
        <v>3843</v>
      </c>
      <c r="B274" s="242" t="s">
        <v>2771</v>
      </c>
      <c r="C274" s="237">
        <v>0</v>
      </c>
      <c r="D274" s="8"/>
    </row>
    <row r="275" spans="1:4" ht="51" customHeight="1" x14ac:dyDescent="0.25">
      <c r="A275" s="241" t="s">
        <v>3844</v>
      </c>
      <c r="B275" s="242" t="s">
        <v>3803</v>
      </c>
      <c r="C275" s="237">
        <v>0</v>
      </c>
      <c r="D275" s="8"/>
    </row>
    <row r="276" spans="1:4" ht="51" customHeight="1" x14ac:dyDescent="0.25">
      <c r="A276" s="241" t="s">
        <v>3845</v>
      </c>
      <c r="B276" s="242" t="s">
        <v>3804</v>
      </c>
      <c r="C276" s="237">
        <v>0</v>
      </c>
      <c r="D276" s="8"/>
    </row>
    <row r="277" spans="1:4" ht="51" customHeight="1" x14ac:dyDescent="0.25">
      <c r="A277" s="241" t="s">
        <v>3846</v>
      </c>
      <c r="B277" s="242" t="s">
        <v>2770</v>
      </c>
      <c r="C277" s="237">
        <v>0</v>
      </c>
      <c r="D277" s="8"/>
    </row>
    <row r="278" spans="1:4" ht="51" customHeight="1" x14ac:dyDescent="0.25">
      <c r="A278" s="241" t="s">
        <v>3847</v>
      </c>
      <c r="B278" s="242"/>
      <c r="C278" s="237">
        <v>0</v>
      </c>
      <c r="D278" s="8"/>
    </row>
    <row r="279" spans="1:4" ht="51" customHeight="1" x14ac:dyDescent="0.25">
      <c r="A279" s="241" t="s">
        <v>3848</v>
      </c>
      <c r="B279" s="242" t="s">
        <v>3847</v>
      </c>
      <c r="C279" s="237">
        <v>0</v>
      </c>
      <c r="D279" s="8"/>
    </row>
    <row r="280" spans="1:4" ht="51" customHeight="1" x14ac:dyDescent="0.25">
      <c r="A280" s="241" t="s">
        <v>3849</v>
      </c>
      <c r="B280" s="242" t="s">
        <v>3847</v>
      </c>
      <c r="C280" s="237">
        <v>0</v>
      </c>
      <c r="D280" s="8"/>
    </row>
    <row r="281" spans="1:4" ht="51" customHeight="1" x14ac:dyDescent="0.25">
      <c r="A281" s="241" t="s">
        <v>3850</v>
      </c>
      <c r="B281" s="242" t="s">
        <v>3847</v>
      </c>
      <c r="C281" s="237">
        <v>0</v>
      </c>
      <c r="D281" s="8"/>
    </row>
    <row r="282" spans="1:4" ht="51" customHeight="1" x14ac:dyDescent="0.25">
      <c r="A282" s="241" t="s">
        <v>3851</v>
      </c>
      <c r="B282" s="242" t="s">
        <v>3847</v>
      </c>
      <c r="C282" s="237">
        <v>0</v>
      </c>
      <c r="D282" s="8"/>
    </row>
    <row r="283" spans="1:4" ht="51" customHeight="1" x14ac:dyDescent="0.25">
      <c r="A283" s="241" t="s">
        <v>3852</v>
      </c>
      <c r="B283" s="242" t="s">
        <v>3849</v>
      </c>
      <c r="C283" s="237">
        <v>0</v>
      </c>
      <c r="D283" s="8"/>
    </row>
    <row r="284" spans="1:4" ht="51" customHeight="1" x14ac:dyDescent="0.25">
      <c r="A284" s="241" t="s">
        <v>3853</v>
      </c>
      <c r="B284" s="242" t="s">
        <v>3849</v>
      </c>
      <c r="C284" s="237">
        <v>0</v>
      </c>
      <c r="D284" s="8"/>
    </row>
    <row r="285" spans="1:4" ht="51" customHeight="1" x14ac:dyDescent="0.25">
      <c r="A285" s="241" t="s">
        <v>3854</v>
      </c>
      <c r="B285" s="242"/>
      <c r="C285" s="237">
        <v>0</v>
      </c>
      <c r="D285" s="8"/>
    </row>
    <row r="286" spans="1:4" ht="51" customHeight="1" x14ac:dyDescent="0.25">
      <c r="A286" s="241" t="s">
        <v>3855</v>
      </c>
      <c r="B286" s="242" t="s">
        <v>3854</v>
      </c>
      <c r="C286" s="237">
        <v>0</v>
      </c>
      <c r="D286" s="8"/>
    </row>
    <row r="287" spans="1:4" ht="51" customHeight="1" x14ac:dyDescent="0.25">
      <c r="A287" s="241" t="s">
        <v>3856</v>
      </c>
      <c r="B287" s="242" t="s">
        <v>3854</v>
      </c>
      <c r="C287" s="237">
        <v>0</v>
      </c>
      <c r="D287" s="8"/>
    </row>
    <row r="288" spans="1:4" ht="51" customHeight="1" x14ac:dyDescent="0.25">
      <c r="A288" s="241" t="s">
        <v>3857</v>
      </c>
      <c r="B288" s="242" t="s">
        <v>3854</v>
      </c>
      <c r="C288" s="237">
        <v>0</v>
      </c>
      <c r="D288" s="8"/>
    </row>
    <row r="289" spans="1:4" ht="51" customHeight="1" x14ac:dyDescent="0.25">
      <c r="A289" s="241" t="s">
        <v>3858</v>
      </c>
      <c r="B289" s="242" t="s">
        <v>3854</v>
      </c>
      <c r="C289" s="237">
        <v>0</v>
      </c>
      <c r="D289" s="8"/>
    </row>
    <row r="290" spans="1:4" ht="51" customHeight="1" x14ac:dyDescent="0.25">
      <c r="A290" s="241" t="s">
        <v>3859</v>
      </c>
      <c r="B290" s="242" t="s">
        <v>3855</v>
      </c>
      <c r="C290" s="237">
        <v>0</v>
      </c>
      <c r="D290" s="8"/>
    </row>
    <row r="291" spans="1:4" ht="51" customHeight="1" x14ac:dyDescent="0.25">
      <c r="A291" s="241" t="s">
        <v>3860</v>
      </c>
      <c r="B291" s="242" t="s">
        <v>3855</v>
      </c>
      <c r="C291" s="237">
        <v>0</v>
      </c>
      <c r="D291" s="8"/>
    </row>
    <row r="292" spans="1:4" ht="51" customHeight="1" x14ac:dyDescent="0.25">
      <c r="A292" s="241" t="s">
        <v>3861</v>
      </c>
      <c r="B292" s="242"/>
      <c r="C292" s="237">
        <v>0</v>
      </c>
      <c r="D292" s="8"/>
    </row>
    <row r="293" spans="1:4" ht="51" customHeight="1" x14ac:dyDescent="0.25">
      <c r="A293" s="241" t="s">
        <v>3862</v>
      </c>
      <c r="B293" s="242" t="s">
        <v>3861</v>
      </c>
      <c r="C293" s="237">
        <v>0</v>
      </c>
      <c r="D293" s="8"/>
    </row>
    <row r="294" spans="1:4" ht="51" customHeight="1" x14ac:dyDescent="0.25">
      <c r="A294" s="241" t="s">
        <v>3863</v>
      </c>
      <c r="B294" s="242" t="s">
        <v>3861</v>
      </c>
      <c r="C294" s="237">
        <v>1.2656643317819909</v>
      </c>
      <c r="D294" s="8"/>
    </row>
    <row r="295" spans="1:4" ht="51" customHeight="1" x14ac:dyDescent="0.25">
      <c r="A295" s="241" t="s">
        <v>3864</v>
      </c>
      <c r="B295" s="242" t="s">
        <v>3862</v>
      </c>
      <c r="C295" s="237">
        <v>0</v>
      </c>
      <c r="D295" s="8"/>
    </row>
    <row r="296" spans="1:4" ht="51" customHeight="1" x14ac:dyDescent="0.25">
      <c r="A296" s="241" t="s">
        <v>3865</v>
      </c>
      <c r="B296" s="242" t="s">
        <v>3861</v>
      </c>
      <c r="C296" s="237">
        <v>0</v>
      </c>
      <c r="D296" s="8"/>
    </row>
    <row r="297" spans="1:4" ht="51" customHeight="1" x14ac:dyDescent="0.25">
      <c r="A297" s="241" t="s">
        <v>3866</v>
      </c>
      <c r="B297" s="242" t="s">
        <v>3861</v>
      </c>
      <c r="C297" s="237">
        <v>0</v>
      </c>
      <c r="D297" s="8"/>
    </row>
    <row r="298" spans="1:4" ht="51" customHeight="1" x14ac:dyDescent="0.25">
      <c r="A298" s="241" t="s">
        <v>3867</v>
      </c>
      <c r="B298" s="242" t="s">
        <v>3863</v>
      </c>
      <c r="C298" s="237">
        <v>0.93470363623476127</v>
      </c>
      <c r="D298" s="8"/>
    </row>
    <row r="299" spans="1:4" ht="51" customHeight="1" x14ac:dyDescent="0.25">
      <c r="A299" s="241" t="s">
        <v>3868</v>
      </c>
      <c r="B299" s="242" t="s">
        <v>3863</v>
      </c>
      <c r="C299" s="237">
        <v>0</v>
      </c>
      <c r="D299" s="8"/>
    </row>
    <row r="300" spans="1:4" ht="51" customHeight="1" x14ac:dyDescent="0.25">
      <c r="A300" s="241" t="s">
        <v>3869</v>
      </c>
      <c r="B300" s="242" t="s">
        <v>3863</v>
      </c>
      <c r="C300" s="237">
        <v>0</v>
      </c>
      <c r="D300" s="8"/>
    </row>
    <row r="301" spans="1:4" ht="51" customHeight="1" x14ac:dyDescent="0.25">
      <c r="A301" s="241" t="s">
        <v>3870</v>
      </c>
      <c r="B301" s="242" t="s">
        <v>3861</v>
      </c>
      <c r="C301" s="237">
        <v>0</v>
      </c>
      <c r="D301" s="8"/>
    </row>
    <row r="302" spans="1:4" ht="51" customHeight="1" x14ac:dyDescent="0.25">
      <c r="A302" s="241" t="s">
        <v>3871</v>
      </c>
      <c r="B302" s="242" t="s">
        <v>3861</v>
      </c>
      <c r="C302" s="237">
        <v>0</v>
      </c>
      <c r="D302" s="8"/>
    </row>
    <row r="303" spans="1:4" ht="51" customHeight="1" x14ac:dyDescent="0.25">
      <c r="A303" s="241" t="s">
        <v>3872</v>
      </c>
      <c r="B303" s="242" t="s">
        <v>3862</v>
      </c>
      <c r="C303" s="237">
        <v>0</v>
      </c>
      <c r="D303" s="8"/>
    </row>
    <row r="304" spans="1:4" ht="51" customHeight="1" x14ac:dyDescent="0.25">
      <c r="A304" s="241" t="s">
        <v>3873</v>
      </c>
      <c r="B304" s="242" t="s">
        <v>3862</v>
      </c>
      <c r="C304" s="237">
        <v>0</v>
      </c>
      <c r="D304" s="8"/>
    </row>
    <row r="305" spans="1:4" ht="51" customHeight="1" x14ac:dyDescent="0.25">
      <c r="A305" s="241" t="s">
        <v>3874</v>
      </c>
      <c r="B305" s="242" t="s">
        <v>3861</v>
      </c>
      <c r="C305" s="237">
        <v>0</v>
      </c>
      <c r="D305" s="8"/>
    </row>
    <row r="306" spans="1:4" ht="51" customHeight="1" x14ac:dyDescent="0.25">
      <c r="A306" s="241" t="s">
        <v>3875</v>
      </c>
      <c r="B306" s="242"/>
      <c r="C306" s="237">
        <v>8.2394365519344301</v>
      </c>
      <c r="D306" s="8"/>
    </row>
    <row r="307" spans="1:4" ht="51" customHeight="1" x14ac:dyDescent="0.25">
      <c r="A307" s="241" t="s">
        <v>3876</v>
      </c>
      <c r="B307" s="242"/>
      <c r="C307" s="237">
        <v>0</v>
      </c>
      <c r="D307" s="8"/>
    </row>
    <row r="308" spans="1:4" ht="51" customHeight="1" x14ac:dyDescent="0.25">
      <c r="A308" s="241" t="s">
        <v>3877</v>
      </c>
      <c r="B308" s="242" t="s">
        <v>3875</v>
      </c>
      <c r="C308" s="237">
        <v>0</v>
      </c>
      <c r="D308" s="8"/>
    </row>
    <row r="309" spans="1:4" ht="51" customHeight="1" x14ac:dyDescent="0.25">
      <c r="A309" s="241" t="s">
        <v>3878</v>
      </c>
      <c r="B309" s="242" t="s">
        <v>3875</v>
      </c>
      <c r="C309" s="237">
        <v>0</v>
      </c>
      <c r="D309" s="8"/>
    </row>
    <row r="310" spans="1:4" ht="51" customHeight="1" x14ac:dyDescent="0.25">
      <c r="A310" s="241" t="s">
        <v>3879</v>
      </c>
      <c r="B310" s="242" t="s">
        <v>3875</v>
      </c>
      <c r="C310" s="237">
        <v>2.2380503811495767</v>
      </c>
      <c r="D310" s="8"/>
    </row>
    <row r="311" spans="1:4" ht="51" customHeight="1" x14ac:dyDescent="0.25">
      <c r="A311" s="241" t="s">
        <v>3880</v>
      </c>
      <c r="B311" s="242" t="s">
        <v>3875</v>
      </c>
      <c r="C311" s="237">
        <v>0</v>
      </c>
      <c r="D311" s="8"/>
    </row>
    <row r="312" spans="1:4" ht="51" customHeight="1" x14ac:dyDescent="0.25">
      <c r="A312" s="241" t="s">
        <v>3881</v>
      </c>
      <c r="B312" s="242" t="s">
        <v>3879</v>
      </c>
      <c r="C312" s="237">
        <v>0</v>
      </c>
      <c r="D312" s="8"/>
    </row>
    <row r="313" spans="1:4" ht="51" customHeight="1" x14ac:dyDescent="0.25">
      <c r="A313" s="241" t="s">
        <v>3882</v>
      </c>
      <c r="B313" s="242" t="s">
        <v>3877</v>
      </c>
      <c r="C313" s="237">
        <v>0</v>
      </c>
      <c r="D313" s="8"/>
    </row>
    <row r="314" spans="1:4" ht="51" customHeight="1" x14ac:dyDescent="0.25">
      <c r="A314" s="241" t="s">
        <v>3883</v>
      </c>
      <c r="B314" s="242" t="s">
        <v>3875</v>
      </c>
      <c r="C314" s="237">
        <v>0</v>
      </c>
      <c r="D314" s="8"/>
    </row>
    <row r="315" spans="1:4" ht="51" customHeight="1" x14ac:dyDescent="0.25">
      <c r="A315" s="241" t="s">
        <v>3884</v>
      </c>
      <c r="B315" s="242" t="s">
        <v>3879</v>
      </c>
      <c r="C315" s="237">
        <v>0</v>
      </c>
      <c r="D315" s="8"/>
    </row>
    <row r="316" spans="1:4" ht="51" customHeight="1" x14ac:dyDescent="0.25">
      <c r="A316" s="241" t="s">
        <v>3885</v>
      </c>
      <c r="B316" s="242" t="s">
        <v>3877</v>
      </c>
      <c r="C316" s="237">
        <v>0</v>
      </c>
      <c r="D316" s="8"/>
    </row>
    <row r="317" spans="1:4" ht="51" customHeight="1" x14ac:dyDescent="0.25">
      <c r="A317" s="241" t="s">
        <v>3886</v>
      </c>
      <c r="B317" s="242" t="s">
        <v>3879</v>
      </c>
      <c r="C317" s="237">
        <v>0</v>
      </c>
      <c r="D317" s="8"/>
    </row>
    <row r="318" spans="1:4" ht="51" customHeight="1" x14ac:dyDescent="0.25">
      <c r="A318" s="241" t="s">
        <v>3887</v>
      </c>
      <c r="B318" s="242" t="s">
        <v>3880</v>
      </c>
      <c r="C318" s="237">
        <v>0</v>
      </c>
      <c r="D318" s="8"/>
    </row>
    <row r="319" spans="1:4" ht="51" customHeight="1" x14ac:dyDescent="0.25">
      <c r="A319" s="241" t="s">
        <v>3888</v>
      </c>
      <c r="B319" s="242" t="s">
        <v>3880</v>
      </c>
      <c r="C319" s="237">
        <v>0</v>
      </c>
      <c r="D319" s="8"/>
    </row>
    <row r="320" spans="1:4" ht="51" customHeight="1" x14ac:dyDescent="0.25">
      <c r="A320" s="241" t="s">
        <v>3889</v>
      </c>
      <c r="B320" s="242" t="s">
        <v>3875</v>
      </c>
      <c r="C320" s="237">
        <v>1.9909872558045878</v>
      </c>
      <c r="D320" s="8"/>
    </row>
    <row r="321" spans="1:4" ht="51" customHeight="1" x14ac:dyDescent="0.25">
      <c r="A321" s="241" t="s">
        <v>3890</v>
      </c>
      <c r="B321" s="242" t="s">
        <v>3880</v>
      </c>
      <c r="C321" s="237">
        <v>0</v>
      </c>
      <c r="D321" s="8"/>
    </row>
    <row r="322" spans="1:4" ht="51" customHeight="1" x14ac:dyDescent="0.25">
      <c r="A322" s="241" t="s">
        <v>3891</v>
      </c>
      <c r="B322" s="242" t="s">
        <v>3878</v>
      </c>
      <c r="C322" s="237">
        <v>0</v>
      </c>
      <c r="D322" s="8"/>
    </row>
    <row r="323" spans="1:4" ht="51" customHeight="1" x14ac:dyDescent="0.25">
      <c r="A323" s="241" t="s">
        <v>3892</v>
      </c>
      <c r="B323" s="242" t="s">
        <v>3879</v>
      </c>
      <c r="C323" s="237">
        <v>0</v>
      </c>
      <c r="D323" s="8"/>
    </row>
    <row r="324" spans="1:4" ht="51" customHeight="1" x14ac:dyDescent="0.25">
      <c r="A324" s="241" t="s">
        <v>3893</v>
      </c>
      <c r="B324" s="242" t="s">
        <v>3878</v>
      </c>
      <c r="C324" s="237">
        <v>0</v>
      </c>
      <c r="D324" s="8"/>
    </row>
    <row r="325" spans="1:4" ht="51" customHeight="1" x14ac:dyDescent="0.25">
      <c r="A325" s="241" t="s">
        <v>3893</v>
      </c>
      <c r="B325" s="242" t="s">
        <v>3878</v>
      </c>
      <c r="C325" s="237">
        <v>0</v>
      </c>
      <c r="D325" s="8"/>
    </row>
    <row r="326" spans="1:4" ht="51" customHeight="1" x14ac:dyDescent="0.25">
      <c r="A326" s="241" t="s">
        <v>3894</v>
      </c>
      <c r="B326" s="242" t="s">
        <v>3880</v>
      </c>
      <c r="C326" s="237">
        <v>0</v>
      </c>
      <c r="D326" s="8"/>
    </row>
    <row r="327" spans="1:4" ht="51" customHeight="1" x14ac:dyDescent="0.25">
      <c r="A327" s="241" t="s">
        <v>3895</v>
      </c>
      <c r="B327" s="242" t="s">
        <v>3879</v>
      </c>
      <c r="C327" s="237">
        <v>0</v>
      </c>
      <c r="D327" s="8"/>
    </row>
    <row r="328" spans="1:4" ht="51" customHeight="1" x14ac:dyDescent="0.25">
      <c r="A328" s="241" t="s">
        <v>3896</v>
      </c>
      <c r="B328" s="242" t="s">
        <v>3877</v>
      </c>
      <c r="C328" s="237">
        <v>0</v>
      </c>
      <c r="D328" s="8"/>
    </row>
    <row r="329" spans="1:4" ht="51" customHeight="1" x14ac:dyDescent="0.25">
      <c r="A329" s="241" t="s">
        <v>3897</v>
      </c>
      <c r="B329" s="242" t="s">
        <v>3879</v>
      </c>
      <c r="C329" s="237">
        <v>0</v>
      </c>
      <c r="D329" s="8"/>
    </row>
    <row r="330" spans="1:4" ht="51" customHeight="1" x14ac:dyDescent="0.25">
      <c r="A330" s="241" t="s">
        <v>3898</v>
      </c>
      <c r="B330" s="242" t="s">
        <v>3875</v>
      </c>
      <c r="C330" s="237">
        <v>0</v>
      </c>
      <c r="D330" s="8"/>
    </row>
    <row r="331" spans="1:4" ht="51" customHeight="1" x14ac:dyDescent="0.25">
      <c r="A331" s="241" t="s">
        <v>3899</v>
      </c>
      <c r="B331" s="242" t="s">
        <v>3880</v>
      </c>
      <c r="C331" s="237">
        <v>0</v>
      </c>
      <c r="D331" s="8"/>
    </row>
    <row r="332" spans="1:4" ht="51" customHeight="1" x14ac:dyDescent="0.25">
      <c r="A332" s="241" t="s">
        <v>3900</v>
      </c>
      <c r="B332" s="242" t="s">
        <v>3879</v>
      </c>
      <c r="C332" s="237">
        <v>0</v>
      </c>
      <c r="D332" s="8"/>
    </row>
    <row r="333" spans="1:4" ht="51" customHeight="1" x14ac:dyDescent="0.25">
      <c r="A333" s="241" t="s">
        <v>3901</v>
      </c>
      <c r="B333" s="242" t="s">
        <v>3879</v>
      </c>
      <c r="C333" s="237">
        <v>0</v>
      </c>
      <c r="D333" s="8"/>
    </row>
    <row r="334" spans="1:4" ht="51" customHeight="1" x14ac:dyDescent="0.25">
      <c r="A334" s="241" t="s">
        <v>3902</v>
      </c>
      <c r="B334" s="242" t="s">
        <v>3880</v>
      </c>
      <c r="C334" s="237">
        <v>0</v>
      </c>
      <c r="D334" s="8"/>
    </row>
    <row r="335" spans="1:4" ht="51" customHeight="1" x14ac:dyDescent="0.25">
      <c r="A335" s="241" t="s">
        <v>3903</v>
      </c>
      <c r="B335" s="242" t="s">
        <v>3875</v>
      </c>
      <c r="C335" s="237">
        <v>0</v>
      </c>
      <c r="D335" s="8"/>
    </row>
  </sheetData>
  <sheetProtection selectLockedCells="1" selectUnlockedCells="1"/>
  <mergeCells count="1">
    <mergeCell ref="A2:D2"/>
  </mergeCells>
  <hyperlinks>
    <hyperlink ref="A1" location="Overview!A1" display="Back to Overview" xr:uid="{00000000-0004-0000-37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G250"/>
  <sheetViews>
    <sheetView zoomScale="70" zoomScaleNormal="70" zoomScaleSheetLayoutView="100" workbookViewId="0"/>
  </sheetViews>
  <sheetFormatPr defaultColWidth="9.1796875" defaultRowHeight="27.75" customHeight="1" x14ac:dyDescent="0.25"/>
  <cols>
    <col min="1" max="1" width="29.81640625" style="2" customWidth="1"/>
    <col min="2" max="2" width="48.54296875" style="2" customWidth="1"/>
    <col min="3" max="4" width="23.7265625" style="3" customWidth="1"/>
    <col min="5" max="5" width="15.54296875" style="2" customWidth="1"/>
    <col min="6" max="16384" width="9.1796875" style="2"/>
  </cols>
  <sheetData>
    <row r="1" spans="1:7" ht="27.75" customHeight="1" x14ac:dyDescent="0.25">
      <c r="A1" s="51" t="s">
        <v>34</v>
      </c>
      <c r="B1" s="3"/>
      <c r="C1" s="2"/>
      <c r="E1" s="10"/>
      <c r="F1" s="4"/>
      <c r="G1" s="4"/>
    </row>
    <row r="2" spans="1:7" s="11" customFormat="1" ht="39" customHeight="1" x14ac:dyDescent="0.25">
      <c r="A2" s="370" t="str">
        <f>Overview!B4&amp; " - Effective from "&amp;Overview!D4&amp;" - "&amp;Overview!E4&amp;" Nodal/Zonal charges in NPG Northeast Area (GSP Group _F)"</f>
        <v>Southern Electric Power Distribution plc - Effective from 1 April 2021 - Final Nodal/Zonal charges in NPG Northeast Area (GSP Group _F)</v>
      </c>
      <c r="B2" s="371"/>
      <c r="C2" s="371"/>
      <c r="D2" s="372"/>
    </row>
    <row r="3" spans="1:7" ht="60.75" customHeight="1" x14ac:dyDescent="0.25">
      <c r="A3" s="233" t="s">
        <v>604</v>
      </c>
      <c r="B3" s="233" t="s">
        <v>605</v>
      </c>
      <c r="C3" s="233" t="s">
        <v>606</v>
      </c>
      <c r="D3" s="233" t="s">
        <v>607</v>
      </c>
    </row>
    <row r="4" spans="1:7" ht="21.75" customHeight="1" x14ac:dyDescent="0.25">
      <c r="A4" s="7" t="s">
        <v>3904</v>
      </c>
      <c r="B4" s="8" t="s">
        <v>3905</v>
      </c>
      <c r="C4" s="238">
        <v>2.27008724337E-2</v>
      </c>
      <c r="D4" s="238">
        <v>3.9128819590299995E-3</v>
      </c>
    </row>
    <row r="5" spans="1:7" ht="21.75" customHeight="1" x14ac:dyDescent="0.25">
      <c r="A5" s="7" t="s">
        <v>3906</v>
      </c>
      <c r="B5" s="8" t="s">
        <v>3905</v>
      </c>
      <c r="C5" s="238">
        <v>0.27880666610799998</v>
      </c>
      <c r="D5" s="238">
        <v>-1.61323339803E-3</v>
      </c>
    </row>
    <row r="6" spans="1:7" ht="21.75" customHeight="1" x14ac:dyDescent="0.25">
      <c r="A6" s="7" t="s">
        <v>3907</v>
      </c>
      <c r="B6" s="8" t="s">
        <v>3905</v>
      </c>
      <c r="C6" s="238">
        <v>0.27880758939299999</v>
      </c>
      <c r="D6" s="238">
        <v>-1.61327435817E-3</v>
      </c>
    </row>
    <row r="7" spans="1:7" ht="21.75" customHeight="1" x14ac:dyDescent="0.25">
      <c r="A7" s="7" t="s">
        <v>3908</v>
      </c>
      <c r="B7" s="8" t="s">
        <v>3905</v>
      </c>
      <c r="C7" s="238">
        <v>0</v>
      </c>
      <c r="D7" s="238">
        <v>0</v>
      </c>
    </row>
    <row r="8" spans="1:7" ht="21.75" customHeight="1" x14ac:dyDescent="0.25">
      <c r="A8" s="7" t="s">
        <v>3909</v>
      </c>
      <c r="B8" s="8" t="s">
        <v>3905</v>
      </c>
      <c r="C8" s="238">
        <v>0</v>
      </c>
      <c r="D8" s="238">
        <v>0</v>
      </c>
    </row>
    <row r="9" spans="1:7" ht="21.75" customHeight="1" x14ac:dyDescent="0.25">
      <c r="A9" s="7" t="s">
        <v>3910</v>
      </c>
      <c r="B9" s="8" t="s">
        <v>3905</v>
      </c>
      <c r="C9" s="238">
        <v>0</v>
      </c>
      <c r="D9" s="238">
        <v>0</v>
      </c>
    </row>
    <row r="10" spans="1:7" ht="21.75" customHeight="1" x14ac:dyDescent="0.25">
      <c r="A10" s="7" t="s">
        <v>3911</v>
      </c>
      <c r="B10" s="8" t="s">
        <v>3905</v>
      </c>
      <c r="C10" s="238">
        <v>0.28303374833</v>
      </c>
      <c r="D10" s="238">
        <v>-1.7152817723500001E-3</v>
      </c>
    </row>
    <row r="11" spans="1:7" ht="21.75" customHeight="1" x14ac:dyDescent="0.25">
      <c r="A11" s="7" t="s">
        <v>3912</v>
      </c>
      <c r="B11" s="8" t="s">
        <v>3905</v>
      </c>
      <c r="C11" s="238">
        <v>0.28303531294200002</v>
      </c>
      <c r="D11" s="238">
        <v>-1.7153855189800001E-3</v>
      </c>
    </row>
    <row r="12" spans="1:7" ht="21.75" customHeight="1" x14ac:dyDescent="0.25">
      <c r="A12" s="7" t="s">
        <v>3913</v>
      </c>
      <c r="B12" s="8" t="s">
        <v>3905</v>
      </c>
      <c r="C12" s="238">
        <v>0</v>
      </c>
      <c r="D12" s="238">
        <v>7.5372074799399998E-3</v>
      </c>
    </row>
    <row r="13" spans="1:7" ht="21.75" customHeight="1" x14ac:dyDescent="0.25">
      <c r="A13" s="7" t="s">
        <v>3914</v>
      </c>
      <c r="B13" s="8" t="s">
        <v>3905</v>
      </c>
      <c r="C13" s="238">
        <v>1.86840318731</v>
      </c>
      <c r="D13" s="238">
        <v>1.24624311052</v>
      </c>
    </row>
    <row r="14" spans="1:7" ht="21.75" customHeight="1" x14ac:dyDescent="0.25">
      <c r="A14" s="7" t="s">
        <v>3915</v>
      </c>
      <c r="B14" s="8" t="s">
        <v>3905</v>
      </c>
      <c r="C14" s="238">
        <v>1.6303817193000001</v>
      </c>
      <c r="D14" s="238">
        <v>2.5231944195900002</v>
      </c>
    </row>
    <row r="15" spans="1:7" ht="21.75" customHeight="1" x14ac:dyDescent="0.25">
      <c r="A15" s="7" t="s">
        <v>3916</v>
      </c>
      <c r="B15" s="8" t="s">
        <v>3905</v>
      </c>
      <c r="C15" s="238">
        <v>0.677962640901</v>
      </c>
      <c r="D15" s="238">
        <v>2.3679720698600002E-2</v>
      </c>
    </row>
    <row r="16" spans="1:7" ht="21.75" customHeight="1" x14ac:dyDescent="0.25">
      <c r="A16" s="7" t="s">
        <v>3917</v>
      </c>
      <c r="B16" s="8" t="s">
        <v>3905</v>
      </c>
      <c r="C16" s="238">
        <v>0.68971105373300001</v>
      </c>
      <c r="D16" s="238">
        <v>0.56490261990500001</v>
      </c>
    </row>
    <row r="17" spans="1:4" ht="21.75" customHeight="1" x14ac:dyDescent="0.25">
      <c r="A17" s="7" t="s">
        <v>3918</v>
      </c>
      <c r="B17" s="8" t="s">
        <v>3905</v>
      </c>
      <c r="C17" s="238">
        <v>-1.5961429961700001E-3</v>
      </c>
      <c r="D17" s="238">
        <v>0.22283551016300002</v>
      </c>
    </row>
    <row r="18" spans="1:4" ht="21.75" customHeight="1" x14ac:dyDescent="0.25">
      <c r="A18" s="7" t="s">
        <v>3919</v>
      </c>
      <c r="B18" s="8" t="s">
        <v>3905</v>
      </c>
      <c r="C18" s="238">
        <v>0</v>
      </c>
      <c r="D18" s="238">
        <v>4.6269764972599994</v>
      </c>
    </row>
    <row r="19" spans="1:4" ht="21.75" customHeight="1" x14ac:dyDescent="0.25">
      <c r="A19" s="7" t="s">
        <v>3920</v>
      </c>
      <c r="B19" s="8" t="s">
        <v>3905</v>
      </c>
      <c r="C19" s="238">
        <v>-1.5138019603299999E-3</v>
      </c>
      <c r="D19" s="238">
        <v>0.21871889831799998</v>
      </c>
    </row>
    <row r="20" spans="1:4" ht="21.75" customHeight="1" x14ac:dyDescent="0.25">
      <c r="A20" s="7" t="s">
        <v>3921</v>
      </c>
      <c r="B20" s="8" t="s">
        <v>3905</v>
      </c>
      <c r="C20" s="238">
        <v>-1.48973731237E-3</v>
      </c>
      <c r="D20" s="238">
        <v>0.21836784346499999</v>
      </c>
    </row>
    <row r="21" spans="1:4" ht="21.75" customHeight="1" x14ac:dyDescent="0.25">
      <c r="A21" s="7" t="s">
        <v>3922</v>
      </c>
      <c r="B21" s="8" t="s">
        <v>3905</v>
      </c>
      <c r="C21" s="238">
        <v>1.6394843756099999</v>
      </c>
      <c r="D21" s="238">
        <v>0.204004993109</v>
      </c>
    </row>
    <row r="22" spans="1:4" ht="21.75" customHeight="1" x14ac:dyDescent="0.25">
      <c r="A22" s="7" t="s">
        <v>3923</v>
      </c>
      <c r="B22" s="8" t="s">
        <v>3905</v>
      </c>
      <c r="C22" s="238">
        <v>0.57480676108499995</v>
      </c>
      <c r="D22" s="238">
        <v>1.1677411467699998</v>
      </c>
    </row>
    <row r="23" spans="1:4" ht="21.75" customHeight="1" x14ac:dyDescent="0.25">
      <c r="A23" s="7" t="s">
        <v>3924</v>
      </c>
      <c r="B23" s="8" t="s">
        <v>3905</v>
      </c>
      <c r="C23" s="238">
        <v>1.79158113013</v>
      </c>
      <c r="D23" s="238">
        <v>0.38049823583300002</v>
      </c>
    </row>
    <row r="24" spans="1:4" ht="21.75" customHeight="1" x14ac:dyDescent="0.25">
      <c r="A24" s="7" t="s">
        <v>3925</v>
      </c>
      <c r="B24" s="8" t="s">
        <v>3905</v>
      </c>
      <c r="C24" s="238">
        <v>0.168839906195</v>
      </c>
      <c r="D24" s="238">
        <v>2.1012298012299997</v>
      </c>
    </row>
    <row r="25" spans="1:4" ht="21.75" customHeight="1" x14ac:dyDescent="0.25">
      <c r="A25" s="7" t="s">
        <v>3926</v>
      </c>
      <c r="B25" s="8" t="s">
        <v>3905</v>
      </c>
      <c r="C25" s="238">
        <v>-7.2764828899000002E-4</v>
      </c>
      <c r="D25" s="238">
        <v>0.21748450418600002</v>
      </c>
    </row>
    <row r="26" spans="1:4" ht="21.75" customHeight="1" x14ac:dyDescent="0.25">
      <c r="A26" s="7" t="s">
        <v>3927</v>
      </c>
      <c r="B26" s="8" t="s">
        <v>3905</v>
      </c>
      <c r="C26" s="238">
        <v>0</v>
      </c>
      <c r="D26" s="238">
        <v>1.2664159187699999E-2</v>
      </c>
    </row>
    <row r="27" spans="1:4" ht="27.75" customHeight="1" x14ac:dyDescent="0.25">
      <c r="A27" s="7" t="s">
        <v>3928</v>
      </c>
      <c r="B27" s="8" t="s">
        <v>3905</v>
      </c>
      <c r="C27" s="238">
        <v>4.1114587042400002E-5</v>
      </c>
      <c r="D27" s="238">
        <v>4.8325204828700004E-5</v>
      </c>
    </row>
    <row r="28" spans="1:4" ht="27.75" customHeight="1" x14ac:dyDescent="0.25">
      <c r="A28" s="7" t="s">
        <v>3929</v>
      </c>
      <c r="B28" s="8" t="s">
        <v>3905</v>
      </c>
      <c r="C28" s="238">
        <v>-1.5658574320500001E-3</v>
      </c>
      <c r="D28" s="238">
        <v>0.221509422668</v>
      </c>
    </row>
    <row r="29" spans="1:4" ht="27.75" customHeight="1" x14ac:dyDescent="0.25">
      <c r="A29" s="7" t="s">
        <v>3930</v>
      </c>
      <c r="B29" s="8" t="s">
        <v>3905</v>
      </c>
      <c r="C29" s="238">
        <v>3.7869684906599997E-2</v>
      </c>
      <c r="D29" s="238">
        <v>2.1489805103100001E-2</v>
      </c>
    </row>
    <row r="30" spans="1:4" ht="27.75" customHeight="1" x14ac:dyDescent="0.25">
      <c r="A30" s="7" t="s">
        <v>3931</v>
      </c>
      <c r="B30" s="8" t="s">
        <v>3932</v>
      </c>
      <c r="C30" s="238">
        <v>0</v>
      </c>
      <c r="D30" s="238">
        <v>0</v>
      </c>
    </row>
    <row r="31" spans="1:4" ht="27.75" customHeight="1" x14ac:dyDescent="0.25">
      <c r="A31" s="7" t="s">
        <v>3933</v>
      </c>
      <c r="B31" s="8" t="s">
        <v>3932</v>
      </c>
      <c r="C31" s="238">
        <v>0</v>
      </c>
      <c r="D31" s="238">
        <v>1.2070000000000001E-2</v>
      </c>
    </row>
    <row r="32" spans="1:4" ht="27.75" customHeight="1" x14ac:dyDescent="0.25">
      <c r="A32" s="7" t="s">
        <v>3934</v>
      </c>
      <c r="B32" s="8" t="s">
        <v>3935</v>
      </c>
      <c r="C32" s="238">
        <v>0.18418456563199997</v>
      </c>
      <c r="D32" s="238">
        <v>0.23484829379899999</v>
      </c>
    </row>
    <row r="33" spans="1:4" ht="27.75" customHeight="1" x14ac:dyDescent="0.25">
      <c r="A33" s="7" t="s">
        <v>3936</v>
      </c>
      <c r="B33" s="8" t="s">
        <v>3935</v>
      </c>
      <c r="C33" s="238">
        <v>0.54868679550599997</v>
      </c>
      <c r="D33" s="238">
        <v>2.0612650864100002</v>
      </c>
    </row>
    <row r="34" spans="1:4" ht="27.75" customHeight="1" x14ac:dyDescent="0.25">
      <c r="A34" s="7" t="s">
        <v>3937</v>
      </c>
      <c r="B34" s="8" t="s">
        <v>3935</v>
      </c>
      <c r="C34" s="238">
        <v>2.6140331632799998</v>
      </c>
      <c r="D34" s="238">
        <v>0</v>
      </c>
    </row>
    <row r="35" spans="1:4" ht="27.75" customHeight="1" x14ac:dyDescent="0.25">
      <c r="A35" s="7" t="s">
        <v>3938</v>
      </c>
      <c r="B35" s="8" t="s">
        <v>3935</v>
      </c>
      <c r="C35" s="238">
        <v>0.87062676772100001</v>
      </c>
      <c r="D35" s="238">
        <v>0</v>
      </c>
    </row>
    <row r="36" spans="1:4" ht="27.75" customHeight="1" x14ac:dyDescent="0.25">
      <c r="A36" s="7" t="s">
        <v>3939</v>
      </c>
      <c r="B36" s="8" t="s">
        <v>3935</v>
      </c>
      <c r="C36" s="238">
        <v>6.4021059032599997E-2</v>
      </c>
      <c r="D36" s="238">
        <v>0.14826741912299998</v>
      </c>
    </row>
    <row r="37" spans="1:4" ht="27.75" customHeight="1" x14ac:dyDescent="0.25">
      <c r="A37" s="7" t="s">
        <v>3940</v>
      </c>
      <c r="B37" s="8" t="s">
        <v>3935</v>
      </c>
      <c r="C37" s="238">
        <v>4.9269268717100001E-3</v>
      </c>
      <c r="D37" s="238">
        <v>4.2864317699200002E-2</v>
      </c>
    </row>
    <row r="38" spans="1:4" ht="27.75" customHeight="1" x14ac:dyDescent="0.25">
      <c r="A38" s="7" t="s">
        <v>3941</v>
      </c>
      <c r="B38" s="8" t="s">
        <v>3935</v>
      </c>
      <c r="C38" s="238">
        <v>5.6231200907800004E-2</v>
      </c>
      <c r="D38" s="238">
        <v>4.39592063782E-2</v>
      </c>
    </row>
    <row r="39" spans="1:4" ht="27.75" customHeight="1" x14ac:dyDescent="0.25">
      <c r="A39" s="7" t="s">
        <v>3942</v>
      </c>
      <c r="B39" s="8" t="s">
        <v>3943</v>
      </c>
      <c r="C39" s="238">
        <v>1.3010587326800001</v>
      </c>
      <c r="D39" s="238">
        <v>0</v>
      </c>
    </row>
    <row r="40" spans="1:4" ht="27.75" customHeight="1" x14ac:dyDescent="0.25">
      <c r="A40" s="7" t="s">
        <v>3944</v>
      </c>
      <c r="B40" s="8" t="s">
        <v>3943</v>
      </c>
      <c r="C40" s="238">
        <v>1.1916951975699999</v>
      </c>
      <c r="D40" s="238">
        <v>1.54657126717</v>
      </c>
    </row>
    <row r="41" spans="1:4" ht="27.75" customHeight="1" x14ac:dyDescent="0.25">
      <c r="A41" s="7" t="s">
        <v>3945</v>
      </c>
      <c r="B41" s="8" t="s">
        <v>3943</v>
      </c>
      <c r="C41" s="238">
        <v>0.37650809025699999</v>
      </c>
      <c r="D41" s="238">
        <v>0.51234150177000004</v>
      </c>
    </row>
    <row r="42" spans="1:4" ht="27.75" customHeight="1" x14ac:dyDescent="0.25">
      <c r="A42" s="7" t="s">
        <v>3946</v>
      </c>
      <c r="B42" s="8" t="s">
        <v>3943</v>
      </c>
      <c r="C42" s="238">
        <v>1.71697180443</v>
      </c>
      <c r="D42" s="238">
        <v>0.53965254153300002</v>
      </c>
    </row>
    <row r="43" spans="1:4" ht="27.75" customHeight="1" x14ac:dyDescent="0.25">
      <c r="A43" s="7" t="s">
        <v>3947</v>
      </c>
      <c r="B43" s="8" t="s">
        <v>3943</v>
      </c>
      <c r="C43" s="238">
        <v>1.9252664104699999</v>
      </c>
      <c r="D43" s="238">
        <v>0.449560015398</v>
      </c>
    </row>
    <row r="44" spans="1:4" ht="27.75" customHeight="1" x14ac:dyDescent="0.25">
      <c r="A44" s="7" t="s">
        <v>3948</v>
      </c>
      <c r="B44" s="8" t="s">
        <v>3943</v>
      </c>
      <c r="C44" s="238">
        <v>1.4417720058800001</v>
      </c>
      <c r="D44" s="238">
        <v>1.29310663515</v>
      </c>
    </row>
    <row r="45" spans="1:4" ht="27.75" customHeight="1" x14ac:dyDescent="0.25">
      <c r="A45" s="7" t="s">
        <v>3949</v>
      </c>
      <c r="B45" s="8" t="s">
        <v>3950</v>
      </c>
      <c r="C45" s="238">
        <v>0.27743065191900002</v>
      </c>
      <c r="D45" s="238">
        <v>0.15601872987199999</v>
      </c>
    </row>
    <row r="46" spans="1:4" ht="27.75" customHeight="1" x14ac:dyDescent="0.25">
      <c r="A46" s="7" t="s">
        <v>3951</v>
      </c>
      <c r="B46" s="8" t="s">
        <v>3950</v>
      </c>
      <c r="C46" s="238">
        <v>0</v>
      </c>
      <c r="D46" s="238">
        <v>0.174433586324</v>
      </c>
    </row>
    <row r="47" spans="1:4" ht="27.75" customHeight="1" x14ac:dyDescent="0.25">
      <c r="A47" s="7" t="s">
        <v>3952</v>
      </c>
      <c r="B47" s="8" t="s">
        <v>3950</v>
      </c>
      <c r="C47" s="238">
        <v>0.107913396127</v>
      </c>
      <c r="D47" s="238">
        <v>0.27917980576099999</v>
      </c>
    </row>
    <row r="48" spans="1:4" ht="27.75" customHeight="1" x14ac:dyDescent="0.25">
      <c r="A48" s="7" t="s">
        <v>3953</v>
      </c>
      <c r="B48" s="8" t="s">
        <v>3950</v>
      </c>
      <c r="C48" s="238">
        <v>0.111198329441</v>
      </c>
      <c r="D48" s="238">
        <v>0.47458110247700003</v>
      </c>
    </row>
    <row r="49" spans="1:4" ht="27.75" customHeight="1" x14ac:dyDescent="0.25">
      <c r="A49" s="7" t="s">
        <v>3954</v>
      </c>
      <c r="B49" s="8" t="s">
        <v>3950</v>
      </c>
      <c r="C49" s="238">
        <v>0.53356228681100004</v>
      </c>
      <c r="D49" s="238">
        <v>0.80137106545400005</v>
      </c>
    </row>
    <row r="50" spans="1:4" ht="27.75" customHeight="1" x14ac:dyDescent="0.25">
      <c r="A50" s="7" t="s">
        <v>3955</v>
      </c>
      <c r="B50" s="8" t="s">
        <v>3950</v>
      </c>
      <c r="C50" s="238">
        <v>0.36227021940699999</v>
      </c>
      <c r="D50" s="238">
        <v>0.50619318209399999</v>
      </c>
    </row>
    <row r="51" spans="1:4" ht="27.75" customHeight="1" x14ac:dyDescent="0.25">
      <c r="A51" s="7" t="s">
        <v>3956</v>
      </c>
      <c r="B51" s="8" t="s">
        <v>3950</v>
      </c>
      <c r="C51" s="238">
        <v>0.36844876980300001</v>
      </c>
      <c r="D51" s="238">
        <v>0.66107571561400003</v>
      </c>
    </row>
    <row r="52" spans="1:4" ht="27.75" customHeight="1" x14ac:dyDescent="0.25">
      <c r="A52" s="7" t="s">
        <v>3957</v>
      </c>
      <c r="B52" s="8" t="s">
        <v>3950</v>
      </c>
      <c r="C52" s="238">
        <v>2.4798878665699999</v>
      </c>
      <c r="D52" s="238">
        <v>0.29413363621799998</v>
      </c>
    </row>
    <row r="53" spans="1:4" ht="27.75" customHeight="1" x14ac:dyDescent="0.25">
      <c r="A53" s="7" t="s">
        <v>3958</v>
      </c>
      <c r="B53" s="8" t="s">
        <v>3950</v>
      </c>
      <c r="C53" s="238">
        <v>0.97366672215999994</v>
      </c>
      <c r="D53" s="238">
        <v>0.23461899402600001</v>
      </c>
    </row>
    <row r="54" spans="1:4" ht="27.75" customHeight="1" x14ac:dyDescent="0.25">
      <c r="A54" s="7" t="s">
        <v>3959</v>
      </c>
      <c r="B54" s="8" t="s">
        <v>3950</v>
      </c>
      <c r="C54" s="238">
        <v>0.26549278939900001</v>
      </c>
      <c r="D54" s="238">
        <v>0.28033302811599997</v>
      </c>
    </row>
    <row r="55" spans="1:4" ht="27.75" customHeight="1" x14ac:dyDescent="0.25">
      <c r="A55" s="7" t="s">
        <v>3960</v>
      </c>
      <c r="B55" s="8" t="s">
        <v>3950</v>
      </c>
      <c r="C55" s="238">
        <v>0.29128816851299999</v>
      </c>
      <c r="D55" s="238">
        <v>0.86929957282899994</v>
      </c>
    </row>
    <row r="56" spans="1:4" ht="27.75" customHeight="1" x14ac:dyDescent="0.25">
      <c r="A56" s="7" t="s">
        <v>3961</v>
      </c>
      <c r="B56" s="8" t="s">
        <v>3950</v>
      </c>
      <c r="C56" s="238">
        <v>0.65522693580900004</v>
      </c>
      <c r="D56" s="238">
        <v>3.3957110041999998</v>
      </c>
    </row>
    <row r="57" spans="1:4" ht="27.75" customHeight="1" x14ac:dyDescent="0.25">
      <c r="A57" s="7" t="s">
        <v>3962</v>
      </c>
      <c r="B57" s="8" t="s">
        <v>3950</v>
      </c>
      <c r="C57" s="238">
        <v>0.27615465053299998</v>
      </c>
      <c r="D57" s="238">
        <v>3.9500298090900001</v>
      </c>
    </row>
    <row r="58" spans="1:4" ht="27.75" customHeight="1" x14ac:dyDescent="0.25">
      <c r="A58" s="7" t="s">
        <v>3963</v>
      </c>
      <c r="B58" s="8" t="s">
        <v>3950</v>
      </c>
      <c r="C58" s="238">
        <v>0.274079093685</v>
      </c>
      <c r="D58" s="238">
        <v>4.0181437783599998</v>
      </c>
    </row>
    <row r="59" spans="1:4" ht="27.75" customHeight="1" x14ac:dyDescent="0.25">
      <c r="A59" s="7" t="s">
        <v>3964</v>
      </c>
      <c r="B59" s="8" t="s">
        <v>3950</v>
      </c>
      <c r="C59" s="238">
        <v>1.5414276821499999</v>
      </c>
      <c r="D59" s="238">
        <v>2.9919736555499998</v>
      </c>
    </row>
    <row r="60" spans="1:4" ht="27.75" customHeight="1" x14ac:dyDescent="0.25">
      <c r="A60" s="7" t="s">
        <v>3965</v>
      </c>
      <c r="B60" s="8" t="s">
        <v>3950</v>
      </c>
      <c r="C60" s="238">
        <v>0.19259088589699999</v>
      </c>
      <c r="D60" s="238">
        <v>0.228599820688</v>
      </c>
    </row>
    <row r="61" spans="1:4" ht="27.75" customHeight="1" x14ac:dyDescent="0.25">
      <c r="A61" s="7" t="s">
        <v>3966</v>
      </c>
      <c r="B61" s="8" t="s">
        <v>3967</v>
      </c>
      <c r="C61" s="238">
        <v>0</v>
      </c>
      <c r="D61" s="238">
        <v>0</v>
      </c>
    </row>
    <row r="62" spans="1:4" ht="27.75" customHeight="1" x14ac:dyDescent="0.25">
      <c r="A62" s="7" t="s">
        <v>3968</v>
      </c>
      <c r="B62" s="8" t="s">
        <v>3967</v>
      </c>
      <c r="C62" s="238">
        <v>0</v>
      </c>
      <c r="D62" s="238">
        <v>0.147502251482</v>
      </c>
    </row>
    <row r="63" spans="1:4" ht="27.75" customHeight="1" x14ac:dyDescent="0.25">
      <c r="A63" s="7" t="s">
        <v>3969</v>
      </c>
      <c r="B63" s="8" t="s">
        <v>3967</v>
      </c>
      <c r="C63" s="238">
        <v>0.101144185166</v>
      </c>
      <c r="D63" s="238">
        <v>3.0032099951499998</v>
      </c>
    </row>
    <row r="64" spans="1:4" ht="27.75" customHeight="1" x14ac:dyDescent="0.25">
      <c r="A64" s="7" t="s">
        <v>3970</v>
      </c>
      <c r="B64" s="8" t="s">
        <v>3967</v>
      </c>
      <c r="C64" s="238">
        <v>0.38980790965699996</v>
      </c>
      <c r="D64" s="238">
        <v>3.0497089532900001</v>
      </c>
    </row>
    <row r="65" spans="1:4" ht="27.75" customHeight="1" x14ac:dyDescent="0.25">
      <c r="A65" s="7" t="s">
        <v>3971</v>
      </c>
      <c r="B65" s="8" t="s">
        <v>3967</v>
      </c>
      <c r="C65" s="238">
        <v>2.9595881187900002</v>
      </c>
      <c r="D65" s="238">
        <v>0</v>
      </c>
    </row>
    <row r="66" spans="1:4" ht="27.75" customHeight="1" x14ac:dyDescent="0.25">
      <c r="A66" s="7" t="s">
        <v>3972</v>
      </c>
      <c r="B66" s="8" t="s">
        <v>3967</v>
      </c>
      <c r="C66" s="238">
        <v>0.42388738069999998</v>
      </c>
      <c r="D66" s="238">
        <v>0.147392494427</v>
      </c>
    </row>
    <row r="67" spans="1:4" ht="27.75" customHeight="1" x14ac:dyDescent="0.25">
      <c r="A67" s="7" t="s">
        <v>3973</v>
      </c>
      <c r="B67" s="8" t="s">
        <v>3967</v>
      </c>
      <c r="C67" s="238">
        <v>0.10225779337800001</v>
      </c>
      <c r="D67" s="238">
        <v>0.40402601482400002</v>
      </c>
    </row>
    <row r="68" spans="1:4" ht="27.75" customHeight="1" x14ac:dyDescent="0.25">
      <c r="A68" s="7" t="s">
        <v>3974</v>
      </c>
      <c r="B68" s="8" t="s">
        <v>3967</v>
      </c>
      <c r="C68" s="238">
        <v>-1.87884717485E-3</v>
      </c>
      <c r="D68" s="238">
        <v>0.25919529914600004</v>
      </c>
    </row>
    <row r="69" spans="1:4" ht="27.75" customHeight="1" x14ac:dyDescent="0.25">
      <c r="A69" s="7" t="s">
        <v>3975</v>
      </c>
      <c r="B69" s="8" t="s">
        <v>3967</v>
      </c>
      <c r="C69" s="238">
        <v>0.14701932053</v>
      </c>
      <c r="D69" s="238">
        <v>0</v>
      </c>
    </row>
    <row r="70" spans="1:4" ht="27.75" customHeight="1" x14ac:dyDescent="0.25">
      <c r="A70" s="7" t="s">
        <v>3976</v>
      </c>
      <c r="B70" s="8" t="s">
        <v>3967</v>
      </c>
      <c r="C70" s="238">
        <v>3.26145206116</v>
      </c>
      <c r="D70" s="238">
        <v>9.9845395807500001E-2</v>
      </c>
    </row>
    <row r="71" spans="1:4" ht="27.75" customHeight="1" x14ac:dyDescent="0.25">
      <c r="A71" s="7" t="s">
        <v>3977</v>
      </c>
      <c r="B71" s="8" t="s">
        <v>3967</v>
      </c>
      <c r="C71" s="238">
        <v>0.24541880404299998</v>
      </c>
      <c r="D71" s="238">
        <v>2.3364505384399998</v>
      </c>
    </row>
    <row r="72" spans="1:4" ht="27.75" customHeight="1" x14ac:dyDescent="0.25">
      <c r="A72" s="7" t="s">
        <v>3978</v>
      </c>
      <c r="B72" s="8" t="s">
        <v>3967</v>
      </c>
      <c r="C72" s="238">
        <v>1.0932438445899999</v>
      </c>
      <c r="D72" s="238">
        <v>0.28874300386500001</v>
      </c>
    </row>
    <row r="73" spans="1:4" ht="27.75" customHeight="1" x14ac:dyDescent="0.25">
      <c r="A73" s="7" t="s">
        <v>3979</v>
      </c>
      <c r="B73" s="8" t="s">
        <v>3980</v>
      </c>
      <c r="C73" s="238">
        <v>1.8063721005</v>
      </c>
      <c r="D73" s="238">
        <v>2.0474243247400001</v>
      </c>
    </row>
    <row r="74" spans="1:4" ht="27.75" customHeight="1" x14ac:dyDescent="0.25">
      <c r="A74" s="7" t="s">
        <v>3981</v>
      </c>
      <c r="B74" s="8" t="s">
        <v>3980</v>
      </c>
      <c r="C74" s="238">
        <v>1.7097129280500001</v>
      </c>
      <c r="D74" s="238">
        <v>0.85235944190500001</v>
      </c>
    </row>
    <row r="75" spans="1:4" ht="27.75" customHeight="1" x14ac:dyDescent="0.25">
      <c r="A75" s="7" t="s">
        <v>3982</v>
      </c>
      <c r="B75" s="8" t="s">
        <v>3980</v>
      </c>
      <c r="C75" s="238">
        <v>0.47356193634499999</v>
      </c>
      <c r="D75" s="238">
        <v>1.3239954140600001</v>
      </c>
    </row>
    <row r="76" spans="1:4" ht="27.75" customHeight="1" x14ac:dyDescent="0.25">
      <c r="A76" s="7" t="s">
        <v>3983</v>
      </c>
      <c r="B76" s="8" t="s">
        <v>3980</v>
      </c>
      <c r="C76" s="238">
        <v>0.47408044094700003</v>
      </c>
      <c r="D76" s="238">
        <v>1.3254385606999999</v>
      </c>
    </row>
    <row r="77" spans="1:4" ht="27.75" customHeight="1" x14ac:dyDescent="0.25">
      <c r="A77" s="7" t="s">
        <v>3984</v>
      </c>
      <c r="B77" s="8" t="s">
        <v>3980</v>
      </c>
      <c r="C77" s="238">
        <v>0</v>
      </c>
      <c r="D77" s="238">
        <v>3.5083408638300004</v>
      </c>
    </row>
    <row r="78" spans="1:4" ht="27.75" customHeight="1" x14ac:dyDescent="0.25">
      <c r="A78" s="7" t="s">
        <v>3985</v>
      </c>
      <c r="B78" s="8" t="s">
        <v>3980</v>
      </c>
      <c r="C78" s="238">
        <v>1.6998722162</v>
      </c>
      <c r="D78" s="238">
        <v>0.94020562798100005</v>
      </c>
    </row>
    <row r="79" spans="1:4" ht="27.75" customHeight="1" x14ac:dyDescent="0.25">
      <c r="A79" s="7" t="s">
        <v>3986</v>
      </c>
      <c r="B79" s="8" t="s">
        <v>3980</v>
      </c>
      <c r="C79" s="238">
        <v>0.47353204414900002</v>
      </c>
      <c r="D79" s="238">
        <v>1.32390675411</v>
      </c>
    </row>
    <row r="80" spans="1:4" ht="27.75" customHeight="1" x14ac:dyDescent="0.25">
      <c r="A80" s="7" t="s">
        <v>3987</v>
      </c>
      <c r="B80" s="8" t="s">
        <v>3980</v>
      </c>
      <c r="C80" s="238">
        <v>0.491267934169</v>
      </c>
      <c r="D80" s="238">
        <v>0.10868172168</v>
      </c>
    </row>
    <row r="81" spans="1:4" ht="27.75" customHeight="1" x14ac:dyDescent="0.25">
      <c r="A81" s="7" t="s">
        <v>3988</v>
      </c>
      <c r="B81" s="8" t="s">
        <v>3980</v>
      </c>
      <c r="C81" s="238">
        <v>0</v>
      </c>
      <c r="D81" s="238">
        <v>2.9404243124399998</v>
      </c>
    </row>
    <row r="82" spans="1:4" ht="27.75" customHeight="1" x14ac:dyDescent="0.25">
      <c r="A82" s="7" t="s">
        <v>3989</v>
      </c>
      <c r="B82" s="8" t="s">
        <v>3980</v>
      </c>
      <c r="C82" s="238">
        <v>1.3378625879099999</v>
      </c>
      <c r="D82" s="238">
        <v>1.6829200121900001</v>
      </c>
    </row>
    <row r="83" spans="1:4" ht="27.75" customHeight="1" x14ac:dyDescent="0.25">
      <c r="A83" s="7" t="s">
        <v>3990</v>
      </c>
      <c r="B83" s="8" t="s">
        <v>3980</v>
      </c>
      <c r="C83" s="238">
        <v>0.50801212101399995</v>
      </c>
      <c r="D83" s="238">
        <v>3.0430413019500002</v>
      </c>
    </row>
    <row r="84" spans="1:4" ht="27.75" customHeight="1" x14ac:dyDescent="0.25">
      <c r="A84" s="7" t="s">
        <v>3991</v>
      </c>
      <c r="B84" s="8" t="s">
        <v>3980</v>
      </c>
      <c r="C84" s="238">
        <v>1.3878317962500001E-2</v>
      </c>
      <c r="D84" s="238">
        <v>4.22063933028</v>
      </c>
    </row>
    <row r="85" spans="1:4" ht="27.75" customHeight="1" x14ac:dyDescent="0.25">
      <c r="A85" s="7" t="s">
        <v>3992</v>
      </c>
      <c r="B85" s="8" t="s">
        <v>3980</v>
      </c>
      <c r="C85" s="238">
        <v>0.44172090387399998</v>
      </c>
      <c r="D85" s="238">
        <v>4.5437335585800005</v>
      </c>
    </row>
    <row r="86" spans="1:4" ht="27.75" customHeight="1" x14ac:dyDescent="0.25">
      <c r="A86" s="7" t="s">
        <v>3993</v>
      </c>
      <c r="B86" s="8" t="s">
        <v>3980</v>
      </c>
      <c r="C86" s="238">
        <v>0.40634184999700002</v>
      </c>
      <c r="D86" s="238">
        <v>1.43765032917</v>
      </c>
    </row>
    <row r="87" spans="1:4" ht="27.75" customHeight="1" x14ac:dyDescent="0.25">
      <c r="A87" s="7" t="s">
        <v>3994</v>
      </c>
      <c r="B87" s="8" t="s">
        <v>3980</v>
      </c>
      <c r="C87" s="238">
        <v>0.13037327784199998</v>
      </c>
      <c r="D87" s="238">
        <v>0.92643932956499997</v>
      </c>
    </row>
    <row r="88" spans="1:4" ht="27.75" customHeight="1" x14ac:dyDescent="0.25">
      <c r="A88" s="7" t="s">
        <v>3995</v>
      </c>
      <c r="B88" s="8" t="s">
        <v>3980</v>
      </c>
      <c r="C88" s="238">
        <v>0.17196862878900002</v>
      </c>
      <c r="D88" s="238">
        <v>1.1358799377800002</v>
      </c>
    </row>
    <row r="89" spans="1:4" ht="27.75" customHeight="1" x14ac:dyDescent="0.25">
      <c r="A89" s="7" t="s">
        <v>3996</v>
      </c>
      <c r="B89" s="8" t="s">
        <v>3980</v>
      </c>
      <c r="C89" s="238">
        <v>1.8088725346700001</v>
      </c>
      <c r="D89" s="238">
        <v>4.8420069849399994</v>
      </c>
    </row>
    <row r="90" spans="1:4" ht="27.75" customHeight="1" x14ac:dyDescent="0.25">
      <c r="A90" s="7" t="s">
        <v>3997</v>
      </c>
      <c r="B90" s="8" t="s">
        <v>3980</v>
      </c>
      <c r="C90" s="238">
        <v>4.5219646281800002E-2</v>
      </c>
      <c r="D90" s="238">
        <v>1.4297214437000001</v>
      </c>
    </row>
    <row r="91" spans="1:4" ht="27.75" customHeight="1" x14ac:dyDescent="0.25">
      <c r="A91" s="7" t="s">
        <v>3998</v>
      </c>
      <c r="B91" s="8" t="s">
        <v>3980</v>
      </c>
      <c r="C91" s="238">
        <v>0.71950554010599999</v>
      </c>
      <c r="D91" s="238">
        <v>0.82275205623299996</v>
      </c>
    </row>
    <row r="92" spans="1:4" ht="27.75" customHeight="1" x14ac:dyDescent="0.25">
      <c r="A92" s="7" t="s">
        <v>3999</v>
      </c>
      <c r="B92" s="8" t="s">
        <v>3980</v>
      </c>
      <c r="C92" s="238">
        <v>0.101438987579</v>
      </c>
      <c r="D92" s="238">
        <v>0.20840470519900001</v>
      </c>
    </row>
    <row r="93" spans="1:4" ht="27.75" customHeight="1" x14ac:dyDescent="0.25">
      <c r="A93" s="7" t="s">
        <v>4000</v>
      </c>
      <c r="B93" s="8" t="s">
        <v>3980</v>
      </c>
      <c r="C93" s="238">
        <v>1.0901141204999999E-2</v>
      </c>
      <c r="D93" s="238">
        <v>0.50565707616800004</v>
      </c>
    </row>
    <row r="94" spans="1:4" ht="27.75" customHeight="1" x14ac:dyDescent="0.25">
      <c r="A94" s="7" t="s">
        <v>4001</v>
      </c>
      <c r="B94" s="8" t="s">
        <v>3980</v>
      </c>
      <c r="C94" s="238">
        <v>0.37549700937399999</v>
      </c>
      <c r="D94" s="238">
        <v>1.0616955161499999</v>
      </c>
    </row>
    <row r="95" spans="1:4" ht="27.75" customHeight="1" x14ac:dyDescent="0.25">
      <c r="A95" s="7" t="s">
        <v>4002</v>
      </c>
      <c r="B95" s="8" t="s">
        <v>3980</v>
      </c>
      <c r="C95" s="238">
        <v>0.81687391284800004</v>
      </c>
      <c r="D95" s="238">
        <v>3.86247134154</v>
      </c>
    </row>
    <row r="96" spans="1:4" ht="27.75" customHeight="1" x14ac:dyDescent="0.25">
      <c r="A96" s="7" t="s">
        <v>4003</v>
      </c>
      <c r="B96" s="8" t="s">
        <v>3980</v>
      </c>
      <c r="C96" s="238">
        <v>2.84184740219</v>
      </c>
      <c r="D96" s="238">
        <v>2.5527962120900001</v>
      </c>
    </row>
    <row r="97" spans="1:4" ht="27.75" customHeight="1" x14ac:dyDescent="0.25">
      <c r="A97" s="7" t="s">
        <v>4004</v>
      </c>
      <c r="B97" s="8" t="s">
        <v>3980</v>
      </c>
      <c r="C97" s="238">
        <v>0.232694517219</v>
      </c>
      <c r="D97" s="238">
        <v>2.1040672093200001</v>
      </c>
    </row>
    <row r="98" spans="1:4" ht="27.75" customHeight="1" x14ac:dyDescent="0.25">
      <c r="A98" s="7" t="s">
        <v>4005</v>
      </c>
      <c r="B98" s="8" t="s">
        <v>3980</v>
      </c>
      <c r="C98" s="238">
        <v>-1.9804654268000001E-3</v>
      </c>
      <c r="D98" s="238">
        <v>3.55845936975</v>
      </c>
    </row>
    <row r="99" spans="1:4" ht="27.75" customHeight="1" x14ac:dyDescent="0.25">
      <c r="A99" s="7" t="s">
        <v>4006</v>
      </c>
      <c r="B99" s="8" t="s">
        <v>3980</v>
      </c>
      <c r="C99" s="238">
        <v>0</v>
      </c>
      <c r="D99" s="238">
        <v>2.0433680070000002</v>
      </c>
    </row>
    <row r="100" spans="1:4" ht="27.75" customHeight="1" x14ac:dyDescent="0.25">
      <c r="A100" s="7" t="s">
        <v>4007</v>
      </c>
      <c r="B100" s="8" t="s">
        <v>3980</v>
      </c>
      <c r="C100" s="238">
        <v>0.71809518529499994</v>
      </c>
      <c r="D100" s="238">
        <v>2.7848429892600004</v>
      </c>
    </row>
    <row r="101" spans="1:4" ht="27.75" customHeight="1" x14ac:dyDescent="0.25">
      <c r="A101" s="7" t="s">
        <v>4008</v>
      </c>
      <c r="B101" s="8" t="s">
        <v>3980</v>
      </c>
      <c r="C101" s="238">
        <v>0.15634654734200001</v>
      </c>
      <c r="D101" s="238">
        <v>1.09833239591</v>
      </c>
    </row>
    <row r="102" spans="1:4" ht="27.75" customHeight="1" x14ac:dyDescent="0.25">
      <c r="A102" s="7" t="s">
        <v>4009</v>
      </c>
      <c r="B102" s="8" t="s">
        <v>3980</v>
      </c>
      <c r="C102" s="238">
        <v>1.12631114471</v>
      </c>
      <c r="D102" s="238">
        <v>1.15102634984</v>
      </c>
    </row>
    <row r="103" spans="1:4" ht="27.75" customHeight="1" x14ac:dyDescent="0.25">
      <c r="A103" s="7" t="s">
        <v>4010</v>
      </c>
      <c r="B103" s="8" t="s">
        <v>3980</v>
      </c>
      <c r="C103" s="238">
        <v>0.25702453585699997</v>
      </c>
      <c r="D103" s="238">
        <v>0.711034348461</v>
      </c>
    </row>
    <row r="104" spans="1:4" ht="27.75" customHeight="1" x14ac:dyDescent="0.25">
      <c r="A104" s="7" t="s">
        <v>4011</v>
      </c>
      <c r="B104" s="8" t="s">
        <v>3980</v>
      </c>
      <c r="C104" s="238">
        <v>0.25698411338099997</v>
      </c>
      <c r="D104" s="238">
        <v>0.71092288826000005</v>
      </c>
    </row>
    <row r="105" spans="1:4" ht="27.75" customHeight="1" x14ac:dyDescent="0.25">
      <c r="A105" s="7" t="s">
        <v>4012</v>
      </c>
      <c r="B105" s="8" t="s">
        <v>3980</v>
      </c>
      <c r="C105" s="238">
        <v>0.78874108975199997</v>
      </c>
      <c r="D105" s="238">
        <v>3.4154278976499999</v>
      </c>
    </row>
    <row r="106" spans="1:4" ht="27.75" customHeight="1" x14ac:dyDescent="0.25">
      <c r="A106" s="7" t="s">
        <v>4013</v>
      </c>
      <c r="B106" s="8" t="s">
        <v>3980</v>
      </c>
      <c r="C106" s="238">
        <v>0.19187204119599999</v>
      </c>
      <c r="D106" s="238">
        <v>1.0078447136299999</v>
      </c>
    </row>
    <row r="107" spans="1:4" ht="27.75" customHeight="1" x14ac:dyDescent="0.25">
      <c r="A107" s="7" t="s">
        <v>4014</v>
      </c>
      <c r="B107" s="8" t="s">
        <v>3980</v>
      </c>
      <c r="C107" s="238">
        <v>0.28629437696100002</v>
      </c>
      <c r="D107" s="238">
        <v>1.01689172457</v>
      </c>
    </row>
    <row r="108" spans="1:4" ht="27.75" customHeight="1" x14ac:dyDescent="0.25">
      <c r="A108" s="7" t="s">
        <v>4015</v>
      </c>
      <c r="B108" s="8" t="s">
        <v>3980</v>
      </c>
      <c r="C108" s="238">
        <v>1.0972216021500001</v>
      </c>
      <c r="D108" s="238">
        <v>4.3728294800600001</v>
      </c>
    </row>
    <row r="109" spans="1:4" ht="27.75" customHeight="1" x14ac:dyDescent="0.25">
      <c r="A109" s="7" t="s">
        <v>4016</v>
      </c>
      <c r="B109" s="8" t="s">
        <v>3980</v>
      </c>
      <c r="C109" s="238">
        <v>0.50013878115799992</v>
      </c>
      <c r="D109" s="238">
        <v>2.3662036321499998E-4</v>
      </c>
    </row>
    <row r="110" spans="1:4" ht="27.75" customHeight="1" x14ac:dyDescent="0.25">
      <c r="A110" s="7" t="s">
        <v>4017</v>
      </c>
      <c r="B110" s="8" t="s">
        <v>3980</v>
      </c>
      <c r="C110" s="238">
        <v>0.15121088256999998</v>
      </c>
      <c r="D110" s="238">
        <v>4.4397138008499999</v>
      </c>
    </row>
    <row r="111" spans="1:4" ht="27.75" customHeight="1" x14ac:dyDescent="0.25">
      <c r="A111" s="7" t="s">
        <v>4018</v>
      </c>
      <c r="B111" s="8" t="s">
        <v>3980</v>
      </c>
      <c r="C111" s="238">
        <v>0.7865605218859999</v>
      </c>
      <c r="D111" s="238">
        <v>1.9989246386299999</v>
      </c>
    </row>
    <row r="112" spans="1:4" ht="27.75" customHeight="1" x14ac:dyDescent="0.25">
      <c r="A112" s="7" t="s">
        <v>4019</v>
      </c>
      <c r="B112" s="8" t="s">
        <v>3980</v>
      </c>
      <c r="C112" s="238">
        <v>0.186887219509</v>
      </c>
      <c r="D112" s="238">
        <v>3.4142568303600003</v>
      </c>
    </row>
    <row r="113" spans="1:4" ht="27.75" customHeight="1" x14ac:dyDescent="0.25">
      <c r="A113" s="7" t="s">
        <v>4020</v>
      </c>
      <c r="B113" s="8" t="s">
        <v>3980</v>
      </c>
      <c r="C113" s="238">
        <v>0.14843507174000001</v>
      </c>
      <c r="D113" s="238">
        <v>4.2652297829999997</v>
      </c>
    </row>
    <row r="114" spans="1:4" ht="27.75" customHeight="1" x14ac:dyDescent="0.25">
      <c r="A114" s="7" t="s">
        <v>4021</v>
      </c>
      <c r="B114" s="8" t="s">
        <v>3980</v>
      </c>
      <c r="C114" s="238">
        <v>2.8458595205599999E-2</v>
      </c>
      <c r="D114" s="238">
        <v>2.2728164889800002</v>
      </c>
    </row>
    <row r="115" spans="1:4" ht="27.75" customHeight="1" x14ac:dyDescent="0.25">
      <c r="A115" s="7" t="s">
        <v>4022</v>
      </c>
      <c r="B115" s="8" t="s">
        <v>3980</v>
      </c>
      <c r="C115" s="238">
        <v>1.5590880571099999</v>
      </c>
      <c r="D115" s="238">
        <v>4.9363812024999998</v>
      </c>
    </row>
    <row r="116" spans="1:4" ht="27.75" customHeight="1" x14ac:dyDescent="0.25">
      <c r="A116" s="7" t="s">
        <v>4023</v>
      </c>
      <c r="B116" s="8" t="s">
        <v>3980</v>
      </c>
      <c r="C116" s="238">
        <v>0.11592984262</v>
      </c>
      <c r="D116" s="238">
        <v>1.60940798979</v>
      </c>
    </row>
    <row r="117" spans="1:4" ht="27.75" customHeight="1" x14ac:dyDescent="0.25">
      <c r="A117" s="7" t="s">
        <v>4024</v>
      </c>
      <c r="B117" s="8" t="s">
        <v>3980</v>
      </c>
      <c r="C117" s="238">
        <v>0.61112944327200003</v>
      </c>
      <c r="D117" s="238">
        <v>5.0685352872499996</v>
      </c>
    </row>
    <row r="118" spans="1:4" ht="27.75" customHeight="1" x14ac:dyDescent="0.25">
      <c r="A118" s="7" t="s">
        <v>4025</v>
      </c>
      <c r="B118" s="8" t="s">
        <v>4026</v>
      </c>
      <c r="C118" s="238">
        <v>0.93975597746999995</v>
      </c>
      <c r="D118" s="238">
        <v>6.3724063279200008E-2</v>
      </c>
    </row>
    <row r="119" spans="1:4" ht="27.75" customHeight="1" x14ac:dyDescent="0.25">
      <c r="A119" s="7" t="s">
        <v>4027</v>
      </c>
      <c r="B119" s="8" t="s">
        <v>4026</v>
      </c>
      <c r="C119" s="238">
        <v>1.26638723424</v>
      </c>
      <c r="D119" s="238">
        <v>2.9124081303500002</v>
      </c>
    </row>
    <row r="120" spans="1:4" ht="27.75" customHeight="1" x14ac:dyDescent="0.25">
      <c r="A120" s="7" t="s">
        <v>4028</v>
      </c>
      <c r="B120" s="8" t="s">
        <v>4026</v>
      </c>
      <c r="C120" s="238">
        <v>1.0342804989199998</v>
      </c>
      <c r="D120" s="238">
        <v>3.96647807532</v>
      </c>
    </row>
    <row r="121" spans="1:4" ht="27.75" customHeight="1" x14ac:dyDescent="0.25">
      <c r="A121" s="7" t="s">
        <v>4029</v>
      </c>
      <c r="B121" s="8" t="s">
        <v>4026</v>
      </c>
      <c r="C121" s="238">
        <v>0.26112724852199998</v>
      </c>
      <c r="D121" s="238">
        <v>4.6487439584299999</v>
      </c>
    </row>
    <row r="122" spans="1:4" ht="27.75" customHeight="1" x14ac:dyDescent="0.25">
      <c r="A122" s="7" t="s">
        <v>4030</v>
      </c>
      <c r="B122" s="8" t="s">
        <v>4026</v>
      </c>
      <c r="C122" s="238">
        <v>1.38503223835</v>
      </c>
      <c r="D122" s="238">
        <v>1.6782426453600001</v>
      </c>
    </row>
    <row r="123" spans="1:4" ht="27.75" customHeight="1" x14ac:dyDescent="0.25">
      <c r="A123" s="7" t="s">
        <v>4031</v>
      </c>
      <c r="B123" s="8" t="s">
        <v>4026</v>
      </c>
      <c r="C123" s="238">
        <v>0.28569931756599998</v>
      </c>
      <c r="D123" s="238">
        <v>0.55395922581400003</v>
      </c>
    </row>
    <row r="124" spans="1:4" ht="27.75" customHeight="1" x14ac:dyDescent="0.25">
      <c r="A124" s="7" t="s">
        <v>4032</v>
      </c>
      <c r="B124" s="8" t="s">
        <v>4026</v>
      </c>
      <c r="C124" s="238">
        <v>0.88660297661000009</v>
      </c>
      <c r="D124" s="238">
        <v>0.35991622025800002</v>
      </c>
    </row>
    <row r="125" spans="1:4" ht="27.75" customHeight="1" x14ac:dyDescent="0.25">
      <c r="A125" s="7" t="s">
        <v>4033</v>
      </c>
      <c r="B125" s="8" t="s">
        <v>4026</v>
      </c>
      <c r="C125" s="238">
        <v>0.87279662555000004</v>
      </c>
      <c r="D125" s="238">
        <v>1.9730768919699999</v>
      </c>
    </row>
    <row r="126" spans="1:4" ht="27.75" customHeight="1" x14ac:dyDescent="0.25">
      <c r="A126" s="7" t="s">
        <v>4034</v>
      </c>
      <c r="B126" s="8" t="s">
        <v>4026</v>
      </c>
      <c r="C126" s="238">
        <v>0.53776918936599993</v>
      </c>
      <c r="D126" s="238">
        <v>2.0057571945300001</v>
      </c>
    </row>
    <row r="127" spans="1:4" ht="27.75" customHeight="1" x14ac:dyDescent="0.25">
      <c r="A127" s="7" t="s">
        <v>4035</v>
      </c>
      <c r="B127" s="8" t="s">
        <v>4026</v>
      </c>
      <c r="C127" s="238">
        <v>0.32774306469099995</v>
      </c>
      <c r="D127" s="238">
        <v>2.9155530656999997</v>
      </c>
    </row>
    <row r="128" spans="1:4" ht="27.75" customHeight="1" x14ac:dyDescent="0.25">
      <c r="A128" s="7" t="s">
        <v>4036</v>
      </c>
      <c r="B128" s="8" t="s">
        <v>4026</v>
      </c>
      <c r="C128" s="238">
        <v>0.56918656722299998</v>
      </c>
      <c r="D128" s="238">
        <v>2.8980323920300002</v>
      </c>
    </row>
    <row r="129" spans="1:4" ht="27.75" customHeight="1" x14ac:dyDescent="0.25">
      <c r="A129" s="7" t="s">
        <v>4037</v>
      </c>
      <c r="B129" s="8" t="s">
        <v>4026</v>
      </c>
      <c r="C129" s="238">
        <v>3.2198456952299996E-2</v>
      </c>
      <c r="D129" s="238">
        <v>1.20074701546</v>
      </c>
    </row>
    <row r="130" spans="1:4" ht="27.75" customHeight="1" x14ac:dyDescent="0.25">
      <c r="A130" s="7" t="s">
        <v>4038</v>
      </c>
      <c r="B130" s="8" t="s">
        <v>4026</v>
      </c>
      <c r="C130" s="238">
        <v>4.5707412038400001E-2</v>
      </c>
      <c r="D130" s="238">
        <v>0.41332205573999997</v>
      </c>
    </row>
    <row r="131" spans="1:4" ht="27.75" customHeight="1" x14ac:dyDescent="0.25">
      <c r="A131" s="7" t="s">
        <v>4039</v>
      </c>
      <c r="B131" s="8" t="s">
        <v>4026</v>
      </c>
      <c r="C131" s="238">
        <v>0.48997167079799997</v>
      </c>
      <c r="D131" s="238">
        <v>3.2540710534800001</v>
      </c>
    </row>
    <row r="132" spans="1:4" ht="27.75" customHeight="1" x14ac:dyDescent="0.25">
      <c r="A132" s="7" t="s">
        <v>4040</v>
      </c>
      <c r="B132" s="8" t="s">
        <v>4026</v>
      </c>
      <c r="C132" s="238">
        <v>0.47137748444300004</v>
      </c>
      <c r="D132" s="238">
        <v>2.9752473351300002</v>
      </c>
    </row>
    <row r="133" spans="1:4" ht="27.75" customHeight="1" x14ac:dyDescent="0.25">
      <c r="A133" s="7" t="s">
        <v>4041</v>
      </c>
      <c r="B133" s="8" t="s">
        <v>4026</v>
      </c>
      <c r="C133" s="238">
        <v>0.17017610738399999</v>
      </c>
      <c r="D133" s="238">
        <v>4.7233170751999998</v>
      </c>
    </row>
    <row r="134" spans="1:4" ht="27.75" customHeight="1" x14ac:dyDescent="0.25">
      <c r="A134" s="7" t="s">
        <v>4042</v>
      </c>
      <c r="B134" s="8" t="s">
        <v>4026</v>
      </c>
      <c r="C134" s="238">
        <v>1.2602635950399999</v>
      </c>
      <c r="D134" s="238">
        <v>3.3810038714900004</v>
      </c>
    </row>
    <row r="135" spans="1:4" ht="27.75" customHeight="1" x14ac:dyDescent="0.25">
      <c r="A135" s="7" t="s">
        <v>4043</v>
      </c>
      <c r="B135" s="8" t="s">
        <v>4026</v>
      </c>
      <c r="C135" s="238">
        <v>4.6668016127999999E-2</v>
      </c>
      <c r="D135" s="238">
        <v>2.21811296511</v>
      </c>
    </row>
    <row r="136" spans="1:4" ht="27.75" customHeight="1" x14ac:dyDescent="0.25">
      <c r="A136" s="7" t="s">
        <v>4044</v>
      </c>
      <c r="B136" s="8" t="s">
        <v>4026</v>
      </c>
      <c r="C136" s="238">
        <v>0.57903341624799998</v>
      </c>
      <c r="D136" s="238">
        <v>0.83720851734599999</v>
      </c>
    </row>
    <row r="137" spans="1:4" ht="27.75" customHeight="1" x14ac:dyDescent="0.25">
      <c r="A137" s="7" t="s">
        <v>4045</v>
      </c>
      <c r="B137" s="8" t="s">
        <v>4026</v>
      </c>
      <c r="C137" s="238">
        <v>0.39589516581599998</v>
      </c>
      <c r="D137" s="238">
        <v>3.3033376678000002</v>
      </c>
    </row>
    <row r="138" spans="1:4" ht="27.75" customHeight="1" x14ac:dyDescent="0.25">
      <c r="A138" s="7" t="s">
        <v>4046</v>
      </c>
      <c r="B138" s="8" t="s">
        <v>4026</v>
      </c>
      <c r="C138" s="238">
        <v>0.30277699862499996</v>
      </c>
      <c r="D138" s="238">
        <v>0.54087370129500001</v>
      </c>
    </row>
    <row r="139" spans="1:4" ht="27.75" customHeight="1" x14ac:dyDescent="0.25">
      <c r="A139" s="7" t="s">
        <v>4047</v>
      </c>
      <c r="B139" s="8" t="s">
        <v>4026</v>
      </c>
      <c r="C139" s="238">
        <v>0.34030296878399996</v>
      </c>
      <c r="D139" s="238">
        <v>3.5469316554999999</v>
      </c>
    </row>
    <row r="140" spans="1:4" ht="27.75" customHeight="1" x14ac:dyDescent="0.25">
      <c r="A140" s="7" t="s">
        <v>4048</v>
      </c>
      <c r="B140" s="8" t="s">
        <v>4026</v>
      </c>
      <c r="C140" s="238">
        <v>0.45723493638700002</v>
      </c>
      <c r="D140" s="238">
        <v>4.2365299618799996</v>
      </c>
    </row>
    <row r="141" spans="1:4" ht="27.75" customHeight="1" x14ac:dyDescent="0.25">
      <c r="A141" s="7" t="s">
        <v>4049</v>
      </c>
      <c r="B141" s="8" t="s">
        <v>4026</v>
      </c>
      <c r="C141" s="238">
        <v>0.45723493638700002</v>
      </c>
      <c r="D141" s="238">
        <v>4.2365299618799996</v>
      </c>
    </row>
    <row r="142" spans="1:4" ht="27.75" customHeight="1" x14ac:dyDescent="0.25">
      <c r="A142" s="7" t="s">
        <v>4050</v>
      </c>
      <c r="B142" s="8" t="s">
        <v>4026</v>
      </c>
      <c r="C142" s="238">
        <v>0.92460975704199999</v>
      </c>
      <c r="D142" s="238">
        <v>4.1487343454000003</v>
      </c>
    </row>
    <row r="143" spans="1:4" ht="27.75" customHeight="1" x14ac:dyDescent="0.25">
      <c r="A143" s="7" t="s">
        <v>4051</v>
      </c>
      <c r="B143" s="8" t="s">
        <v>4026</v>
      </c>
      <c r="C143" s="238">
        <v>0.92461648289799991</v>
      </c>
      <c r="D143" s="238">
        <v>4.1487633166700002</v>
      </c>
    </row>
    <row r="144" spans="1:4" ht="27.75" customHeight="1" x14ac:dyDescent="0.25">
      <c r="A144" s="7" t="s">
        <v>4052</v>
      </c>
      <c r="B144" s="8" t="s">
        <v>4026</v>
      </c>
      <c r="C144" s="238">
        <v>-5.4587376457E-2</v>
      </c>
      <c r="D144" s="238">
        <v>3.6416112972199999</v>
      </c>
    </row>
    <row r="145" spans="1:4" ht="27.75" customHeight="1" x14ac:dyDescent="0.25">
      <c r="A145" s="7" t="s">
        <v>4053</v>
      </c>
      <c r="B145" s="8" t="s">
        <v>4026</v>
      </c>
      <c r="C145" s="238">
        <v>0.90596561336499992</v>
      </c>
      <c r="D145" s="238">
        <v>1.6512267612</v>
      </c>
    </row>
    <row r="146" spans="1:4" ht="27.75" customHeight="1" x14ac:dyDescent="0.25">
      <c r="A146" s="7" t="s">
        <v>4054</v>
      </c>
      <c r="B146" s="8" t="s">
        <v>4055</v>
      </c>
      <c r="C146" s="238">
        <v>-1.1609591213000001</v>
      </c>
      <c r="D146" s="238">
        <v>0</v>
      </c>
    </row>
    <row r="147" spans="1:4" ht="27.75" customHeight="1" x14ac:dyDescent="0.25">
      <c r="A147" s="7" t="s">
        <v>4056</v>
      </c>
      <c r="B147" s="8" t="s">
        <v>4055</v>
      </c>
      <c r="C147" s="238">
        <v>-1.1601117132100001</v>
      </c>
      <c r="D147" s="238">
        <v>0</v>
      </c>
    </row>
    <row r="148" spans="1:4" ht="27.75" customHeight="1" x14ac:dyDescent="0.25">
      <c r="A148" s="7" t="s">
        <v>4057</v>
      </c>
      <c r="B148" s="8" t="s">
        <v>4055</v>
      </c>
      <c r="C148" s="238">
        <v>0</v>
      </c>
      <c r="D148" s="238">
        <v>0</v>
      </c>
    </row>
    <row r="149" spans="1:4" ht="27.75" customHeight="1" x14ac:dyDescent="0.25">
      <c r="A149" s="7" t="s">
        <v>4058</v>
      </c>
      <c r="B149" s="8" t="s">
        <v>4055</v>
      </c>
      <c r="C149" s="238">
        <v>-1.1620539663699998</v>
      </c>
      <c r="D149" s="238">
        <v>0</v>
      </c>
    </row>
    <row r="150" spans="1:4" ht="27.75" customHeight="1" x14ac:dyDescent="0.25">
      <c r="A150" s="7" t="s">
        <v>4059</v>
      </c>
      <c r="B150" s="8" t="s">
        <v>4055</v>
      </c>
      <c r="C150" s="238">
        <v>0</v>
      </c>
      <c r="D150" s="238">
        <v>0</v>
      </c>
    </row>
    <row r="151" spans="1:4" ht="27.75" customHeight="1" x14ac:dyDescent="0.25">
      <c r="A151" s="7" t="s">
        <v>4060</v>
      </c>
      <c r="B151" s="8" t="s">
        <v>4055</v>
      </c>
      <c r="C151" s="238">
        <v>0</v>
      </c>
      <c r="D151" s="238">
        <v>0</v>
      </c>
    </row>
    <row r="152" spans="1:4" ht="27.75" customHeight="1" x14ac:dyDescent="0.25">
      <c r="A152" s="7" t="s">
        <v>4061</v>
      </c>
      <c r="B152" s="8" t="s">
        <v>4055</v>
      </c>
      <c r="C152" s="238">
        <v>0</v>
      </c>
      <c r="D152" s="238">
        <v>0</v>
      </c>
    </row>
    <row r="153" spans="1:4" ht="27.75" customHeight="1" x14ac:dyDescent="0.25">
      <c r="A153" s="7" t="s">
        <v>4062</v>
      </c>
      <c r="B153" s="8" t="s">
        <v>4055</v>
      </c>
      <c r="C153" s="238">
        <v>0</v>
      </c>
      <c r="D153" s="238">
        <v>0</v>
      </c>
    </row>
    <row r="154" spans="1:4" ht="27.75" customHeight="1" x14ac:dyDescent="0.25">
      <c r="A154" s="7" t="s">
        <v>4063</v>
      </c>
      <c r="B154" s="8" t="s">
        <v>4055</v>
      </c>
      <c r="C154" s="238">
        <v>0</v>
      </c>
      <c r="D154" s="238">
        <v>6.0064747160899993E-3</v>
      </c>
    </row>
    <row r="155" spans="1:4" ht="27.75" customHeight="1" x14ac:dyDescent="0.25">
      <c r="A155" s="7" t="s">
        <v>4064</v>
      </c>
      <c r="B155" s="8" t="s">
        <v>4055</v>
      </c>
      <c r="C155" s="238">
        <v>0</v>
      </c>
      <c r="D155" s="238">
        <v>0</v>
      </c>
    </row>
    <row r="156" spans="1:4" ht="27.75" customHeight="1" x14ac:dyDescent="0.25">
      <c r="A156" s="7" t="s">
        <v>4065</v>
      </c>
      <c r="B156" s="8" t="s">
        <v>4055</v>
      </c>
      <c r="C156" s="238">
        <v>0</v>
      </c>
      <c r="D156" s="238">
        <v>0</v>
      </c>
    </row>
    <row r="157" spans="1:4" ht="27.75" customHeight="1" x14ac:dyDescent="0.25">
      <c r="A157" s="7" t="s">
        <v>4066</v>
      </c>
      <c r="B157" s="8" t="s">
        <v>4055</v>
      </c>
      <c r="C157" s="238">
        <v>0</v>
      </c>
      <c r="D157" s="238">
        <v>1.6765028085000001E-2</v>
      </c>
    </row>
    <row r="158" spans="1:4" ht="27.75" customHeight="1" x14ac:dyDescent="0.25">
      <c r="A158" s="7" t="s">
        <v>4067</v>
      </c>
      <c r="B158" s="8" t="s">
        <v>4055</v>
      </c>
      <c r="C158" s="238">
        <v>0</v>
      </c>
      <c r="D158" s="238">
        <v>8.2549541368399995E-3</v>
      </c>
    </row>
    <row r="159" spans="1:4" ht="27.75" customHeight="1" x14ac:dyDescent="0.25">
      <c r="A159" s="7" t="s">
        <v>4068</v>
      </c>
      <c r="B159" s="8" t="s">
        <v>4069</v>
      </c>
      <c r="C159" s="238">
        <v>0.30497887321299999</v>
      </c>
      <c r="D159" s="238">
        <v>1.39853546312E-2</v>
      </c>
    </row>
    <row r="160" spans="1:4" ht="27.75" customHeight="1" x14ac:dyDescent="0.25">
      <c r="A160" s="7" t="s">
        <v>4070</v>
      </c>
      <c r="B160" s="8" t="s">
        <v>4069</v>
      </c>
      <c r="C160" s="238">
        <v>0.56016585140499997</v>
      </c>
      <c r="D160" s="238">
        <v>0.74063646138499994</v>
      </c>
    </row>
    <row r="161" spans="1:4" ht="27.75" customHeight="1" x14ac:dyDescent="0.25">
      <c r="A161" s="7" t="s">
        <v>4071</v>
      </c>
      <c r="B161" s="8" t="s">
        <v>4069</v>
      </c>
      <c r="C161" s="238">
        <v>2.44015623709E-2</v>
      </c>
      <c r="D161" s="238">
        <v>1.3693249139899999</v>
      </c>
    </row>
    <row r="162" spans="1:4" ht="27.75" customHeight="1" x14ac:dyDescent="0.25">
      <c r="A162" s="7" t="s">
        <v>4072</v>
      </c>
      <c r="B162" s="8" t="s">
        <v>4069</v>
      </c>
      <c r="C162" s="238">
        <v>0.34589344114300002</v>
      </c>
      <c r="D162" s="238">
        <v>2.1870303468000003</v>
      </c>
    </row>
    <row r="163" spans="1:4" ht="27.75" customHeight="1" x14ac:dyDescent="0.25">
      <c r="A163" s="7" t="s">
        <v>4073</v>
      </c>
      <c r="B163" s="8" t="s">
        <v>4069</v>
      </c>
      <c r="C163" s="238">
        <v>0.10458923855999999</v>
      </c>
      <c r="D163" s="238">
        <v>1.34449022035</v>
      </c>
    </row>
    <row r="164" spans="1:4" ht="27.75" customHeight="1" x14ac:dyDescent="0.25">
      <c r="A164" s="7" t="s">
        <v>4074</v>
      </c>
      <c r="B164" s="8" t="s">
        <v>4069</v>
      </c>
      <c r="C164" s="238">
        <v>2.2817984793499999</v>
      </c>
      <c r="D164" s="238">
        <v>1.9687214429</v>
      </c>
    </row>
    <row r="165" spans="1:4" ht="27.75" customHeight="1" x14ac:dyDescent="0.25">
      <c r="A165" s="7" t="s">
        <v>4075</v>
      </c>
      <c r="B165" s="8" t="s">
        <v>4069</v>
      </c>
      <c r="C165" s="238">
        <v>0</v>
      </c>
      <c r="D165" s="238">
        <v>0.81484013563899993</v>
      </c>
    </row>
    <row r="166" spans="1:4" ht="27.75" customHeight="1" x14ac:dyDescent="0.25">
      <c r="A166" s="7" t="s">
        <v>4076</v>
      </c>
      <c r="B166" s="8" t="s">
        <v>4069</v>
      </c>
      <c r="C166" s="238">
        <v>0.18603379276699999</v>
      </c>
      <c r="D166" s="238">
        <v>0.95685843316600006</v>
      </c>
    </row>
    <row r="167" spans="1:4" ht="27.75" customHeight="1" x14ac:dyDescent="0.25">
      <c r="A167" s="7" t="s">
        <v>4077</v>
      </c>
      <c r="B167" s="8" t="s">
        <v>4069</v>
      </c>
      <c r="C167" s="238">
        <v>0</v>
      </c>
      <c r="D167" s="238">
        <v>1.20963740165</v>
      </c>
    </row>
    <row r="168" spans="1:4" ht="27.75" customHeight="1" x14ac:dyDescent="0.25">
      <c r="A168" s="7" t="s">
        <v>4078</v>
      </c>
      <c r="B168" s="8" t="s">
        <v>4069</v>
      </c>
      <c r="C168" s="238">
        <v>1.71542775605</v>
      </c>
      <c r="D168" s="238">
        <v>0.90191033591899994</v>
      </c>
    </row>
    <row r="169" spans="1:4" ht="27.75" customHeight="1" x14ac:dyDescent="0.25">
      <c r="A169" s="7" t="s">
        <v>4079</v>
      </c>
      <c r="B169" s="8" t="s">
        <v>4069</v>
      </c>
      <c r="C169" s="238">
        <v>8.4821616400899996E-2</v>
      </c>
      <c r="D169" s="238">
        <v>1.77442020839</v>
      </c>
    </row>
    <row r="170" spans="1:4" ht="27.75" customHeight="1" x14ac:dyDescent="0.25">
      <c r="A170" s="7" t="s">
        <v>4080</v>
      </c>
      <c r="B170" s="8" t="s">
        <v>4069</v>
      </c>
      <c r="C170" s="238">
        <v>1.82284242295</v>
      </c>
      <c r="D170" s="238">
        <v>2.2416703825999997</v>
      </c>
    </row>
    <row r="171" spans="1:4" ht="27.75" customHeight="1" x14ac:dyDescent="0.25">
      <c r="A171" s="7" t="s">
        <v>4081</v>
      </c>
      <c r="B171" s="8" t="s">
        <v>4069</v>
      </c>
      <c r="C171" s="238">
        <v>9.4390206010599997E-2</v>
      </c>
      <c r="D171" s="238">
        <v>0.28821504571200002</v>
      </c>
    </row>
    <row r="172" spans="1:4" ht="27.75" customHeight="1" x14ac:dyDescent="0.25">
      <c r="A172" s="7" t="s">
        <v>4082</v>
      </c>
      <c r="B172" s="8" t="s">
        <v>4069</v>
      </c>
      <c r="C172" s="238">
        <v>0.17867938229800001</v>
      </c>
      <c r="D172" s="238">
        <v>0.86854953801700008</v>
      </c>
    </row>
    <row r="173" spans="1:4" ht="27.75" customHeight="1" x14ac:dyDescent="0.25">
      <c r="A173" s="7" t="s">
        <v>4083</v>
      </c>
      <c r="B173" s="8" t="s">
        <v>4069</v>
      </c>
      <c r="C173" s="238">
        <v>0.38042663486200001</v>
      </c>
      <c r="D173" s="238">
        <v>1.3895473573100001</v>
      </c>
    </row>
    <row r="174" spans="1:4" ht="27.75" customHeight="1" x14ac:dyDescent="0.25">
      <c r="A174" s="7" t="s">
        <v>4084</v>
      </c>
      <c r="B174" s="8" t="s">
        <v>4069</v>
      </c>
      <c r="C174" s="238">
        <v>0.324118680577</v>
      </c>
      <c r="D174" s="238">
        <v>0.93809478048700001</v>
      </c>
    </row>
    <row r="175" spans="1:4" ht="27.75" customHeight="1" x14ac:dyDescent="0.25">
      <c r="A175" s="7" t="s">
        <v>4085</v>
      </c>
      <c r="B175" s="8" t="s">
        <v>4069</v>
      </c>
      <c r="C175" s="238">
        <v>4.84054219361E-2</v>
      </c>
      <c r="D175" s="238">
        <v>0.27754016616799998</v>
      </c>
    </row>
    <row r="176" spans="1:4" ht="27.75" customHeight="1" x14ac:dyDescent="0.25">
      <c r="A176" s="7" t="s">
        <v>4086</v>
      </c>
      <c r="B176" s="8" t="s">
        <v>4069</v>
      </c>
      <c r="C176" s="238">
        <v>0.150540397017</v>
      </c>
      <c r="D176" s="238">
        <v>0.626395499859</v>
      </c>
    </row>
    <row r="177" spans="1:4" ht="27.75" customHeight="1" x14ac:dyDescent="0.25">
      <c r="A177" s="7" t="s">
        <v>4087</v>
      </c>
      <c r="B177" s="8" t="s">
        <v>4088</v>
      </c>
      <c r="C177" s="238">
        <v>0</v>
      </c>
      <c r="D177" s="238">
        <v>0</v>
      </c>
    </row>
    <row r="178" spans="1:4" ht="27.75" customHeight="1" x14ac:dyDescent="0.25">
      <c r="A178" s="7" t="s">
        <v>4089</v>
      </c>
      <c r="B178" s="8" t="s">
        <v>4088</v>
      </c>
      <c r="C178" s="238">
        <v>0.23337722429499999</v>
      </c>
      <c r="D178" s="238">
        <v>4.1887745268899996</v>
      </c>
    </row>
    <row r="179" spans="1:4" ht="27.75" customHeight="1" x14ac:dyDescent="0.25">
      <c r="A179" s="7" t="s">
        <v>4090</v>
      </c>
      <c r="B179" s="8" t="s">
        <v>4088</v>
      </c>
      <c r="C179" s="238">
        <v>0.233297260841</v>
      </c>
      <c r="D179" s="238">
        <v>4.1881815737699997</v>
      </c>
    </row>
    <row r="180" spans="1:4" ht="27.75" customHeight="1" x14ac:dyDescent="0.25">
      <c r="A180" s="7" t="s">
        <v>4091</v>
      </c>
      <c r="B180" s="8" t="s">
        <v>4088</v>
      </c>
      <c r="C180" s="238">
        <v>0.40717098822000003</v>
      </c>
      <c r="D180" s="238">
        <v>1.4201957083699999</v>
      </c>
    </row>
    <row r="181" spans="1:4" ht="27.75" customHeight="1" x14ac:dyDescent="0.25">
      <c r="A181" s="7" t="s">
        <v>4092</v>
      </c>
      <c r="B181" s="8" t="s">
        <v>4088</v>
      </c>
      <c r="C181" s="238">
        <v>0.20831562996200001</v>
      </c>
      <c r="D181" s="238">
        <v>1.2286974820299998</v>
      </c>
    </row>
    <row r="182" spans="1:4" ht="27.75" customHeight="1" x14ac:dyDescent="0.25">
      <c r="A182" s="7" t="s">
        <v>4093</v>
      </c>
      <c r="B182" s="8" t="s">
        <v>4088</v>
      </c>
      <c r="C182" s="238">
        <v>0.456913277517</v>
      </c>
      <c r="D182" s="238">
        <v>5.0030018795600002</v>
      </c>
    </row>
    <row r="183" spans="1:4" ht="27.75" customHeight="1" x14ac:dyDescent="0.25">
      <c r="A183" s="7" t="s">
        <v>4094</v>
      </c>
      <c r="B183" s="8" t="s">
        <v>4088</v>
      </c>
      <c r="C183" s="238">
        <v>0.133816898824</v>
      </c>
      <c r="D183" s="238">
        <v>4.93214720843</v>
      </c>
    </row>
    <row r="184" spans="1:4" ht="27.75" customHeight="1" x14ac:dyDescent="0.25">
      <c r="A184" s="7" t="s">
        <v>4095</v>
      </c>
      <c r="B184" s="8" t="s">
        <v>4088</v>
      </c>
      <c r="C184" s="238">
        <v>0.26848873774699999</v>
      </c>
      <c r="D184" s="238">
        <v>1.5199408675399999</v>
      </c>
    </row>
    <row r="185" spans="1:4" ht="27.75" customHeight="1" x14ac:dyDescent="0.25">
      <c r="A185" s="7" t="s">
        <v>4096</v>
      </c>
      <c r="B185" s="8" t="s">
        <v>4088</v>
      </c>
      <c r="C185" s="238">
        <v>1.1793264297200001</v>
      </c>
      <c r="D185" s="238">
        <v>0.88602844169200001</v>
      </c>
    </row>
    <row r="186" spans="1:4" ht="27.75" customHeight="1" x14ac:dyDescent="0.25">
      <c r="A186" s="7" t="s">
        <v>4097</v>
      </c>
      <c r="B186" s="8" t="s">
        <v>4088</v>
      </c>
      <c r="C186" s="238">
        <v>0.84123376645400005</v>
      </c>
      <c r="D186" s="238">
        <v>1.36112729577</v>
      </c>
    </row>
    <row r="187" spans="1:4" ht="27.75" customHeight="1" x14ac:dyDescent="0.25">
      <c r="A187" s="7" t="s">
        <v>4098</v>
      </c>
      <c r="B187" s="8" t="s">
        <v>4088</v>
      </c>
      <c r="C187" s="238">
        <v>0.73508555420200006</v>
      </c>
      <c r="D187" s="238">
        <v>4.9050319530399999</v>
      </c>
    </row>
    <row r="188" spans="1:4" ht="27.75" customHeight="1" x14ac:dyDescent="0.25">
      <c r="A188" s="7" t="s">
        <v>4099</v>
      </c>
      <c r="B188" s="8" t="s">
        <v>4088</v>
      </c>
      <c r="C188" s="238">
        <v>1.32923233561</v>
      </c>
      <c r="D188" s="238">
        <v>2.13385769939</v>
      </c>
    </row>
    <row r="189" spans="1:4" ht="27.75" customHeight="1" x14ac:dyDescent="0.25">
      <c r="A189" s="7" t="s">
        <v>4100</v>
      </c>
      <c r="B189" s="8" t="s">
        <v>4088</v>
      </c>
      <c r="C189" s="238">
        <v>0.54088920248700001</v>
      </c>
      <c r="D189" s="238">
        <v>0.897779493278</v>
      </c>
    </row>
    <row r="190" spans="1:4" ht="27.75" customHeight="1" x14ac:dyDescent="0.25">
      <c r="A190" s="7" t="s">
        <v>4101</v>
      </c>
      <c r="B190" s="8" t="s">
        <v>4088</v>
      </c>
      <c r="C190" s="238">
        <v>0.35733244994299995</v>
      </c>
      <c r="D190" s="238">
        <v>0.88977311489600008</v>
      </c>
    </row>
    <row r="191" spans="1:4" ht="27.75" customHeight="1" x14ac:dyDescent="0.25">
      <c r="A191" s="7" t="s">
        <v>4102</v>
      </c>
      <c r="B191" s="8" t="s">
        <v>4088</v>
      </c>
      <c r="C191" s="238">
        <v>1.48868280149</v>
      </c>
      <c r="D191" s="238">
        <v>3.04385614077</v>
      </c>
    </row>
    <row r="192" spans="1:4" ht="27.75" customHeight="1" x14ac:dyDescent="0.25">
      <c r="A192" s="7" t="s">
        <v>4103</v>
      </c>
      <c r="B192" s="8" t="s">
        <v>4088</v>
      </c>
      <c r="C192" s="238">
        <v>2.2598968795000003</v>
      </c>
      <c r="D192" s="238">
        <v>4.5302818731399999</v>
      </c>
    </row>
    <row r="193" spans="1:4" ht="27.75" customHeight="1" x14ac:dyDescent="0.25">
      <c r="A193" s="7" t="s">
        <v>4104</v>
      </c>
      <c r="B193" s="8" t="s">
        <v>4088</v>
      </c>
      <c r="C193" s="238">
        <v>3.7438308891599998</v>
      </c>
      <c r="D193" s="238">
        <v>2.78453281027</v>
      </c>
    </row>
    <row r="194" spans="1:4" ht="27.75" customHeight="1" x14ac:dyDescent="0.25">
      <c r="A194" s="7" t="s">
        <v>4105</v>
      </c>
      <c r="B194" s="8" t="s">
        <v>4088</v>
      </c>
      <c r="C194" s="238">
        <v>0.37753945490900004</v>
      </c>
      <c r="D194" s="238">
        <v>5.3483713687899996</v>
      </c>
    </row>
    <row r="195" spans="1:4" ht="27.75" customHeight="1" x14ac:dyDescent="0.25">
      <c r="A195" s="7" t="s">
        <v>4106</v>
      </c>
      <c r="B195" s="8" t="s">
        <v>4088</v>
      </c>
      <c r="C195" s="238">
        <v>1.7439819495900002</v>
      </c>
      <c r="D195" s="238">
        <v>1.21661064979</v>
      </c>
    </row>
    <row r="196" spans="1:4" ht="27.75" customHeight="1" x14ac:dyDescent="0.25">
      <c r="A196" s="7" t="s">
        <v>4107</v>
      </c>
      <c r="B196" s="8" t="s">
        <v>4088</v>
      </c>
      <c r="C196" s="238">
        <v>0.499577200354</v>
      </c>
      <c r="D196" s="238">
        <v>9.1419583698200001E-4</v>
      </c>
    </row>
    <row r="197" spans="1:4" ht="27.75" customHeight="1" x14ac:dyDescent="0.25">
      <c r="A197" s="7" t="s">
        <v>4108</v>
      </c>
      <c r="B197" s="8" t="s">
        <v>4088</v>
      </c>
      <c r="C197" s="238">
        <v>9.9900143853200007E-2</v>
      </c>
      <c r="D197" s="238">
        <v>3.11321984406E-4</v>
      </c>
    </row>
    <row r="198" spans="1:4" ht="27.75" customHeight="1" x14ac:dyDescent="0.25">
      <c r="A198" s="7" t="s">
        <v>4109</v>
      </c>
      <c r="B198" s="8" t="s">
        <v>4088</v>
      </c>
      <c r="C198" s="238">
        <v>0.779096952886</v>
      </c>
      <c r="D198" s="238">
        <v>2.45072881775</v>
      </c>
    </row>
    <row r="199" spans="1:4" ht="27.75" customHeight="1" x14ac:dyDescent="0.25">
      <c r="A199" s="7" t="s">
        <v>4110</v>
      </c>
      <c r="B199" s="8" t="s">
        <v>4088</v>
      </c>
      <c r="C199" s="238">
        <v>0.58779205941000001</v>
      </c>
      <c r="D199" s="238">
        <v>0.256118808754</v>
      </c>
    </row>
    <row r="200" spans="1:4" ht="27.75" customHeight="1" x14ac:dyDescent="0.25">
      <c r="A200" s="7" t="s">
        <v>4111</v>
      </c>
      <c r="B200" s="8" t="s">
        <v>4088</v>
      </c>
      <c r="C200" s="238">
        <v>0.732580923923</v>
      </c>
      <c r="D200" s="238">
        <v>2.5784987727399997</v>
      </c>
    </row>
    <row r="201" spans="1:4" ht="27.75" customHeight="1" x14ac:dyDescent="0.25">
      <c r="A201" s="7" t="s">
        <v>4112</v>
      </c>
      <c r="B201" s="8" t="s">
        <v>4088</v>
      </c>
      <c r="C201" s="238">
        <v>1.7978571806800001</v>
      </c>
      <c r="D201" s="238">
        <v>0.66138933451900006</v>
      </c>
    </row>
    <row r="202" spans="1:4" ht="27.75" customHeight="1" x14ac:dyDescent="0.25">
      <c r="A202" s="7" t="s">
        <v>4113</v>
      </c>
      <c r="B202" s="8" t="s">
        <v>4088</v>
      </c>
      <c r="C202" s="238">
        <v>1.7101740300500001</v>
      </c>
      <c r="D202" s="238">
        <v>0.67182840259999999</v>
      </c>
    </row>
    <row r="203" spans="1:4" ht="27.75" customHeight="1" x14ac:dyDescent="0.25">
      <c r="A203" s="7" t="s">
        <v>4114</v>
      </c>
      <c r="B203" s="8" t="s">
        <v>4088</v>
      </c>
      <c r="C203" s="238">
        <v>0</v>
      </c>
      <c r="D203" s="238">
        <v>0.58706500554899999</v>
      </c>
    </row>
    <row r="204" spans="1:4" ht="27.75" customHeight="1" x14ac:dyDescent="0.25">
      <c r="A204" s="7" t="s">
        <v>4115</v>
      </c>
      <c r="B204" s="8" t="s">
        <v>4088</v>
      </c>
      <c r="C204" s="238">
        <v>0.39703095914100001</v>
      </c>
      <c r="D204" s="238">
        <v>4.2839732708099998</v>
      </c>
    </row>
    <row r="205" spans="1:4" ht="27.75" customHeight="1" x14ac:dyDescent="0.25">
      <c r="A205" s="7" t="s">
        <v>4116</v>
      </c>
      <c r="B205" s="8" t="s">
        <v>4088</v>
      </c>
      <c r="C205" s="238">
        <v>1.42647537941</v>
      </c>
      <c r="D205" s="238">
        <v>5.4109258914199998</v>
      </c>
    </row>
    <row r="206" spans="1:4" ht="27.75" customHeight="1" x14ac:dyDescent="0.25">
      <c r="A206" s="7" t="s">
        <v>4117</v>
      </c>
      <c r="B206" s="8" t="s">
        <v>4088</v>
      </c>
      <c r="C206" s="238">
        <v>0.96712495209999993</v>
      </c>
      <c r="D206" s="238">
        <v>2.6145565082799997</v>
      </c>
    </row>
    <row r="207" spans="1:4" ht="27.75" customHeight="1" x14ac:dyDescent="0.25">
      <c r="A207" s="7" t="s">
        <v>4118</v>
      </c>
      <c r="B207" s="8" t="s">
        <v>4088</v>
      </c>
      <c r="C207" s="238">
        <v>1.4369953986999999</v>
      </c>
      <c r="D207" s="238">
        <v>3.0532994628200001</v>
      </c>
    </row>
    <row r="208" spans="1:4" ht="27.75" customHeight="1" x14ac:dyDescent="0.25">
      <c r="A208" s="7" t="s">
        <v>4119</v>
      </c>
      <c r="B208" s="8" t="s">
        <v>4088</v>
      </c>
      <c r="C208" s="238">
        <v>0.51003865619700006</v>
      </c>
      <c r="D208" s="238">
        <v>1.93561955533</v>
      </c>
    </row>
    <row r="209" spans="1:4" ht="27.75" customHeight="1" x14ac:dyDescent="0.25">
      <c r="A209" s="7" t="s">
        <v>4120</v>
      </c>
      <c r="B209" s="8" t="s">
        <v>4121</v>
      </c>
      <c r="C209" s="238">
        <v>8.48466285447E-4</v>
      </c>
      <c r="D209" s="238">
        <v>0</v>
      </c>
    </row>
    <row r="210" spans="1:4" ht="27.75" customHeight="1" x14ac:dyDescent="0.25">
      <c r="A210" s="7" t="s">
        <v>4122</v>
      </c>
      <c r="B210" s="8" t="s">
        <v>4121</v>
      </c>
      <c r="C210" s="238">
        <v>1.9685145166800002E-2</v>
      </c>
      <c r="D210" s="238">
        <v>3.97352258394E-4</v>
      </c>
    </row>
    <row r="211" spans="1:4" ht="27.75" customHeight="1" x14ac:dyDescent="0.25">
      <c r="A211" s="7" t="s">
        <v>4123</v>
      </c>
      <c r="B211" s="8" t="s">
        <v>4121</v>
      </c>
      <c r="C211" s="238">
        <v>0</v>
      </c>
      <c r="D211" s="238">
        <v>0.258452504892</v>
      </c>
    </row>
    <row r="212" spans="1:4" ht="27.75" customHeight="1" x14ac:dyDescent="0.25">
      <c r="A212" s="7" t="s">
        <v>4124</v>
      </c>
      <c r="B212" s="8" t="s">
        <v>4121</v>
      </c>
      <c r="C212" s="238">
        <v>0.408435275702</v>
      </c>
      <c r="D212" s="238">
        <v>1.20091677192</v>
      </c>
    </row>
    <row r="213" spans="1:4" ht="27.75" customHeight="1" x14ac:dyDescent="0.25">
      <c r="A213" s="7" t="s">
        <v>4125</v>
      </c>
      <c r="B213" s="8" t="s">
        <v>4121</v>
      </c>
      <c r="C213" s="238">
        <v>0.14288305868699999</v>
      </c>
      <c r="D213" s="238">
        <v>2.23104701158E-2</v>
      </c>
    </row>
    <row r="214" spans="1:4" ht="27.75" customHeight="1" x14ac:dyDescent="0.25">
      <c r="A214" s="7" t="s">
        <v>4126</v>
      </c>
      <c r="B214" s="8" t="s">
        <v>4121</v>
      </c>
      <c r="C214" s="238">
        <v>0.36942759238299999</v>
      </c>
      <c r="D214" s="238">
        <v>2.87618659904</v>
      </c>
    </row>
    <row r="215" spans="1:4" ht="27.75" customHeight="1" x14ac:dyDescent="0.25">
      <c r="A215" s="7" t="s">
        <v>4127</v>
      </c>
      <c r="B215" s="8" t="s">
        <v>4121</v>
      </c>
      <c r="C215" s="238">
        <v>2.0207075642899999</v>
      </c>
      <c r="D215" s="238">
        <v>0.89066901070899995</v>
      </c>
    </row>
    <row r="216" spans="1:4" ht="27.75" customHeight="1" x14ac:dyDescent="0.25">
      <c r="A216" s="7" t="s">
        <v>4128</v>
      </c>
      <c r="B216" s="8" t="s">
        <v>4121</v>
      </c>
      <c r="C216" s="238">
        <v>0.28201378430400004</v>
      </c>
      <c r="D216" s="238">
        <v>0.79690456510499996</v>
      </c>
    </row>
    <row r="217" spans="1:4" ht="27.75" customHeight="1" x14ac:dyDescent="0.25">
      <c r="A217" s="7" t="s">
        <v>4129</v>
      </c>
      <c r="B217" s="8" t="s">
        <v>4121</v>
      </c>
      <c r="C217" s="238">
        <v>0.29126594965200003</v>
      </c>
      <c r="D217" s="238">
        <v>0.464670102167</v>
      </c>
    </row>
    <row r="218" spans="1:4" ht="27.75" customHeight="1" x14ac:dyDescent="0.25">
      <c r="A218" s="7" t="s">
        <v>4130</v>
      </c>
      <c r="B218" s="8" t="s">
        <v>4121</v>
      </c>
      <c r="C218" s="238">
        <v>5.4774549458199998E-2</v>
      </c>
      <c r="D218" s="238">
        <v>7.5303372270100005E-2</v>
      </c>
    </row>
    <row r="219" spans="1:4" ht="27.75" customHeight="1" x14ac:dyDescent="0.25">
      <c r="A219" s="7" t="s">
        <v>4131</v>
      </c>
      <c r="B219" s="8" t="s">
        <v>4121</v>
      </c>
      <c r="C219" s="238">
        <v>0.31037180612299997</v>
      </c>
      <c r="D219" s="238">
        <v>0.21696133313499999</v>
      </c>
    </row>
    <row r="220" spans="1:4" ht="27.75" customHeight="1" x14ac:dyDescent="0.25">
      <c r="A220" s="7" t="s">
        <v>4132</v>
      </c>
      <c r="B220" s="8" t="s">
        <v>4121</v>
      </c>
      <c r="C220" s="238">
        <v>0.67131839589699993</v>
      </c>
      <c r="D220" s="238">
        <v>1.9674043766</v>
      </c>
    </row>
    <row r="221" spans="1:4" ht="27.75" customHeight="1" x14ac:dyDescent="0.25">
      <c r="A221" s="7" t="s">
        <v>4133</v>
      </c>
      <c r="B221" s="8" t="s">
        <v>4121</v>
      </c>
      <c r="C221" s="238">
        <v>0.775109048784</v>
      </c>
      <c r="D221" s="238">
        <v>1.1667971835400002</v>
      </c>
    </row>
    <row r="222" spans="1:4" ht="27.75" customHeight="1" x14ac:dyDescent="0.25">
      <c r="A222" s="7" t="s">
        <v>4134</v>
      </c>
      <c r="B222" s="8" t="s">
        <v>4121</v>
      </c>
      <c r="C222" s="238">
        <v>0.50303142511099996</v>
      </c>
      <c r="D222" s="238">
        <v>1.9626442586799999</v>
      </c>
    </row>
    <row r="223" spans="1:4" ht="27.75" customHeight="1" x14ac:dyDescent="0.25">
      <c r="A223" s="7" t="s">
        <v>4135</v>
      </c>
      <c r="B223" s="8" t="s">
        <v>4121</v>
      </c>
      <c r="C223" s="238">
        <v>1.0039087845899999</v>
      </c>
      <c r="D223" s="238">
        <v>0.78151908612800003</v>
      </c>
    </row>
    <row r="224" spans="1:4" ht="27.75" customHeight="1" x14ac:dyDescent="0.25">
      <c r="A224" s="7" t="s">
        <v>4136</v>
      </c>
      <c r="B224" s="8" t="s">
        <v>4121</v>
      </c>
      <c r="C224" s="238">
        <v>0.411901653915</v>
      </c>
      <c r="D224" s="238">
        <v>2.1457044157</v>
      </c>
    </row>
    <row r="225" spans="1:4" ht="27.75" customHeight="1" x14ac:dyDescent="0.25">
      <c r="A225" s="7" t="s">
        <v>4137</v>
      </c>
      <c r="B225" s="8" t="s">
        <v>4121</v>
      </c>
      <c r="C225" s="238">
        <v>0.636745347947</v>
      </c>
      <c r="D225" s="238">
        <v>0.44493129093900002</v>
      </c>
    </row>
    <row r="226" spans="1:4" ht="27.75" customHeight="1" x14ac:dyDescent="0.25">
      <c r="A226" s="7" t="s">
        <v>4138</v>
      </c>
      <c r="B226" s="8" t="s">
        <v>4121</v>
      </c>
      <c r="C226" s="238">
        <v>0.204102699276</v>
      </c>
      <c r="D226" s="238">
        <v>0.42759191556600001</v>
      </c>
    </row>
    <row r="227" spans="1:4" ht="27.75" customHeight="1" x14ac:dyDescent="0.25">
      <c r="A227" s="7" t="s">
        <v>4139</v>
      </c>
      <c r="B227" s="8" t="s">
        <v>4140</v>
      </c>
      <c r="C227" s="238">
        <v>0.11088371549699999</v>
      </c>
      <c r="D227" s="238">
        <v>2.3593203219100002E-2</v>
      </c>
    </row>
    <row r="228" spans="1:4" ht="27.75" customHeight="1" x14ac:dyDescent="0.25">
      <c r="A228" s="7" t="s">
        <v>4141</v>
      </c>
      <c r="B228" s="8" t="s">
        <v>4140</v>
      </c>
      <c r="C228" s="238">
        <v>0.19104064890899999</v>
      </c>
      <c r="D228" s="238">
        <v>3.5876300477999998</v>
      </c>
    </row>
    <row r="229" spans="1:4" ht="27.75" customHeight="1" x14ac:dyDescent="0.25">
      <c r="A229" s="7" t="s">
        <v>4142</v>
      </c>
      <c r="B229" s="8" t="s">
        <v>4140</v>
      </c>
      <c r="C229" s="238">
        <v>1.2903376897000001</v>
      </c>
      <c r="D229" s="238">
        <v>0.59072587553599998</v>
      </c>
    </row>
    <row r="230" spans="1:4" ht="27.75" customHeight="1" x14ac:dyDescent="0.25">
      <c r="A230" s="7" t="s">
        <v>4143</v>
      </c>
      <c r="B230" s="8" t="s">
        <v>4140</v>
      </c>
      <c r="C230" s="238">
        <v>0.72202885969600006</v>
      </c>
      <c r="D230" s="238">
        <v>2.18620892087</v>
      </c>
    </row>
    <row r="231" spans="1:4" ht="27.75" customHeight="1" x14ac:dyDescent="0.25">
      <c r="A231" s="7" t="s">
        <v>4144</v>
      </c>
      <c r="B231" s="8" t="s">
        <v>4140</v>
      </c>
      <c r="C231" s="238">
        <v>3.4546125163000001</v>
      </c>
      <c r="D231" s="238">
        <v>0</v>
      </c>
    </row>
    <row r="232" spans="1:4" ht="27.75" customHeight="1" x14ac:dyDescent="0.25">
      <c r="A232" s="7" t="s">
        <v>4145</v>
      </c>
      <c r="B232" s="8" t="s">
        <v>4140</v>
      </c>
      <c r="C232" s="238">
        <v>0.17101264910300001</v>
      </c>
      <c r="D232" s="238">
        <v>0.93182649364300008</v>
      </c>
    </row>
    <row r="233" spans="1:4" ht="27.75" customHeight="1" x14ac:dyDescent="0.25">
      <c r="A233" s="7" t="s">
        <v>4146</v>
      </c>
      <c r="B233" s="8" t="s">
        <v>4140</v>
      </c>
      <c r="C233" s="238">
        <v>0.44805198122399997</v>
      </c>
      <c r="D233" s="238">
        <v>2.1991030489800001</v>
      </c>
    </row>
    <row r="234" spans="1:4" ht="27.75" customHeight="1" x14ac:dyDescent="0.25">
      <c r="A234" s="7" t="s">
        <v>4147</v>
      </c>
      <c r="B234" s="8" t="s">
        <v>4140</v>
      </c>
      <c r="C234" s="238">
        <v>0.23854949571200001</v>
      </c>
      <c r="D234" s="238">
        <v>0.81249224336299997</v>
      </c>
    </row>
    <row r="235" spans="1:4" ht="27.75" customHeight="1" x14ac:dyDescent="0.25">
      <c r="A235" s="7" t="s">
        <v>4148</v>
      </c>
      <c r="B235" s="8" t="s">
        <v>4140</v>
      </c>
      <c r="C235" s="238">
        <v>8.1046296286500005E-3</v>
      </c>
      <c r="D235" s="238">
        <v>0.46061060773200002</v>
      </c>
    </row>
    <row r="236" spans="1:4" ht="27.75" customHeight="1" x14ac:dyDescent="0.25">
      <c r="A236" s="7" t="s">
        <v>4149</v>
      </c>
      <c r="B236" s="8" t="s">
        <v>4140</v>
      </c>
      <c r="C236" s="238">
        <v>9.7468100992500001E-2</v>
      </c>
      <c r="D236" s="238">
        <v>0.61211999574799991</v>
      </c>
    </row>
    <row r="237" spans="1:4" ht="27.75" customHeight="1" x14ac:dyDescent="0.25">
      <c r="A237" s="7" t="s">
        <v>4150</v>
      </c>
      <c r="B237" s="8" t="s">
        <v>4140</v>
      </c>
      <c r="C237" s="238">
        <v>2.2621442117899999</v>
      </c>
      <c r="D237" s="238">
        <v>0.46847415596399999</v>
      </c>
    </row>
    <row r="238" spans="1:4" ht="27.75" customHeight="1" x14ac:dyDescent="0.25">
      <c r="A238" s="7" t="s">
        <v>4151</v>
      </c>
      <c r="B238" s="8" t="s">
        <v>4140</v>
      </c>
      <c r="C238" s="238">
        <v>7.5358052057400002E-6</v>
      </c>
      <c r="D238" s="238">
        <v>0.73159966694400003</v>
      </c>
    </row>
    <row r="239" spans="1:4" ht="27.75" customHeight="1" x14ac:dyDescent="0.25">
      <c r="A239" s="7" t="s">
        <v>4152</v>
      </c>
      <c r="B239" s="8" t="s">
        <v>4140</v>
      </c>
      <c r="C239" s="238">
        <v>2.3305251528599999</v>
      </c>
      <c r="D239" s="238">
        <v>2.2577973777600002</v>
      </c>
    </row>
    <row r="240" spans="1:4" ht="27.75" customHeight="1" x14ac:dyDescent="0.25">
      <c r="A240" s="7" t="s">
        <v>4153</v>
      </c>
      <c r="B240" s="8" t="s">
        <v>4140</v>
      </c>
      <c r="C240" s="238">
        <v>0</v>
      </c>
      <c r="D240" s="238">
        <v>1.9852383142899999E-2</v>
      </c>
    </row>
    <row r="241" spans="1:4" ht="27.75" customHeight="1" x14ac:dyDescent="0.25">
      <c r="A241" s="7" t="s">
        <v>4154</v>
      </c>
      <c r="B241" s="8" t="s">
        <v>4140</v>
      </c>
      <c r="C241" s="238">
        <v>0</v>
      </c>
      <c r="D241" s="238">
        <v>0</v>
      </c>
    </row>
    <row r="242" spans="1:4" ht="27.75" customHeight="1" x14ac:dyDescent="0.25">
      <c r="A242" s="7" t="s">
        <v>4155</v>
      </c>
      <c r="B242" s="8" t="s">
        <v>4140</v>
      </c>
      <c r="C242" s="238">
        <v>0.72316755386199993</v>
      </c>
      <c r="D242" s="238">
        <v>0</v>
      </c>
    </row>
    <row r="243" spans="1:4" ht="27.75" customHeight="1" x14ac:dyDescent="0.25">
      <c r="A243" s="7" t="s">
        <v>4156</v>
      </c>
      <c r="B243" s="8" t="s">
        <v>4140</v>
      </c>
      <c r="C243" s="238">
        <v>0.87976955065499995</v>
      </c>
      <c r="D243" s="238">
        <v>2.1403301357300002</v>
      </c>
    </row>
    <row r="244" spans="1:4" ht="27.75" customHeight="1" x14ac:dyDescent="0.25">
      <c r="A244" s="7" t="s">
        <v>4157</v>
      </c>
      <c r="B244" s="8" t="s">
        <v>4140</v>
      </c>
      <c r="C244" s="238">
        <v>0.45307969323899999</v>
      </c>
      <c r="D244" s="238">
        <v>0.29928399467399996</v>
      </c>
    </row>
    <row r="245" spans="1:4" ht="27.75" customHeight="1" x14ac:dyDescent="0.25">
      <c r="A245" s="7" t="s">
        <v>4158</v>
      </c>
      <c r="B245" s="8" t="s">
        <v>4140</v>
      </c>
      <c r="C245" s="238">
        <v>4.5120838129999999E-3</v>
      </c>
      <c r="D245" s="238">
        <v>0.58658266575399998</v>
      </c>
    </row>
    <row r="246" spans="1:4" ht="27.75" customHeight="1" x14ac:dyDescent="0.25">
      <c r="A246" s="7" t="s">
        <v>4159</v>
      </c>
      <c r="B246" s="8" t="s">
        <v>4140</v>
      </c>
      <c r="C246" s="238">
        <v>1.17674627284</v>
      </c>
      <c r="D246" s="238">
        <v>0.41278082108400005</v>
      </c>
    </row>
    <row r="247" spans="1:4" ht="27.75" customHeight="1" x14ac:dyDescent="0.25">
      <c r="A247" s="7" t="s">
        <v>4160</v>
      </c>
      <c r="B247" s="8" t="s">
        <v>4140</v>
      </c>
      <c r="C247" s="238">
        <v>0.525689614147</v>
      </c>
      <c r="D247" s="238">
        <v>0.40958551209499999</v>
      </c>
    </row>
    <row r="248" spans="1:4" ht="27.75" customHeight="1" x14ac:dyDescent="0.25">
      <c r="A248" s="7" t="s">
        <v>4161</v>
      </c>
      <c r="B248" s="8" t="s">
        <v>4140</v>
      </c>
      <c r="C248" s="238">
        <v>0.46550271917999997</v>
      </c>
      <c r="D248" s="238">
        <v>3.6522637738200001</v>
      </c>
    </row>
    <row r="249" spans="1:4" ht="27.75" customHeight="1" x14ac:dyDescent="0.25">
      <c r="A249" s="7" t="s">
        <v>4162</v>
      </c>
      <c r="B249" s="8" t="s">
        <v>4140</v>
      </c>
      <c r="C249" s="238">
        <v>0.75406525303700001</v>
      </c>
      <c r="D249" s="238">
        <v>0.98356139664099995</v>
      </c>
    </row>
    <row r="250" spans="1:4" ht="27.75" customHeight="1" x14ac:dyDescent="0.25">
      <c r="A250" s="7" t="s">
        <v>4163</v>
      </c>
      <c r="B250" s="8" t="s">
        <v>4140</v>
      </c>
      <c r="C250" s="238">
        <v>6.6889844761800002E-2</v>
      </c>
      <c r="D250" s="238">
        <v>0.54339528743999999</v>
      </c>
    </row>
  </sheetData>
  <sheetProtection selectLockedCells="1" selectUnlockedCells="1"/>
  <mergeCells count="1">
    <mergeCell ref="A2:D2"/>
  </mergeCells>
  <hyperlinks>
    <hyperlink ref="A1" location="Overview!A1" display="Back to Overview" xr:uid="{00000000-0004-0000-38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G1582"/>
  <sheetViews>
    <sheetView zoomScale="70" zoomScaleNormal="70" zoomScaleSheetLayoutView="100" workbookViewId="0">
      <selection activeCell="H18" sqref="H18"/>
    </sheetView>
  </sheetViews>
  <sheetFormatPr defaultColWidth="9.1796875" defaultRowHeight="27.75" customHeight="1" x14ac:dyDescent="0.25"/>
  <cols>
    <col min="1" max="1" width="29.81640625" style="2" customWidth="1"/>
    <col min="2" max="2" width="48.54296875" style="2" customWidth="1"/>
    <col min="3" max="4" width="23.7265625" style="3" customWidth="1"/>
    <col min="5" max="5" width="15.54296875" style="2" customWidth="1"/>
    <col min="6" max="16384" width="9.1796875" style="2"/>
  </cols>
  <sheetData>
    <row r="1" spans="1:7" ht="27.75" customHeight="1" x14ac:dyDescent="0.25">
      <c r="A1" s="51" t="s">
        <v>34</v>
      </c>
      <c r="B1" s="3"/>
      <c r="C1" s="2"/>
      <c r="E1" s="10"/>
      <c r="F1" s="4"/>
      <c r="G1" s="4"/>
    </row>
    <row r="2" spans="1:7" s="11" customFormat="1" ht="39" customHeight="1" x14ac:dyDescent="0.25">
      <c r="A2" s="370" t="str">
        <f>Overview!B4&amp; " - Effective from "&amp;Overview!D4&amp;" - "&amp;Overview!E4&amp;" Nodal/Zonal charges in Electricity North West Area (GSP Group _G)"</f>
        <v>Southern Electric Power Distribution plc - Effective from 1 April 2021 - Final Nodal/Zonal charges in Electricity North West Area (GSP Group _G)</v>
      </c>
      <c r="B2" s="371"/>
      <c r="C2" s="371"/>
      <c r="D2" s="372"/>
    </row>
    <row r="3" spans="1:7" ht="60.75" customHeight="1" x14ac:dyDescent="0.25">
      <c r="A3" s="233" t="s">
        <v>604</v>
      </c>
      <c r="B3" s="233" t="s">
        <v>605</v>
      </c>
      <c r="C3" s="233" t="s">
        <v>606</v>
      </c>
      <c r="D3" s="233" t="s">
        <v>607</v>
      </c>
    </row>
    <row r="4" spans="1:7" ht="21.75" customHeight="1" x14ac:dyDescent="0.25">
      <c r="A4" s="7" t="s">
        <v>4164</v>
      </c>
      <c r="B4" s="8" t="s">
        <v>4165</v>
      </c>
      <c r="C4" s="238">
        <v>1.02</v>
      </c>
      <c r="D4" s="238">
        <v>2.5</v>
      </c>
    </row>
    <row r="5" spans="1:7" ht="21.75" customHeight="1" x14ac:dyDescent="0.25">
      <c r="A5" s="7" t="s">
        <v>4166</v>
      </c>
      <c r="B5" s="8" t="s">
        <v>4165</v>
      </c>
      <c r="C5" s="238">
        <v>1.02</v>
      </c>
      <c r="D5" s="238">
        <v>2.5</v>
      </c>
    </row>
    <row r="6" spans="1:7" ht="21.75" customHeight="1" x14ac:dyDescent="0.25">
      <c r="A6" s="7" t="s">
        <v>4167</v>
      </c>
      <c r="B6" s="8" t="s">
        <v>4165</v>
      </c>
      <c r="C6" s="238">
        <v>1.02</v>
      </c>
      <c r="D6" s="238">
        <v>2.5</v>
      </c>
    </row>
    <row r="7" spans="1:7" ht="21.75" customHeight="1" x14ac:dyDescent="0.25">
      <c r="A7" s="7" t="s">
        <v>4168</v>
      </c>
      <c r="B7" s="8" t="s">
        <v>4165</v>
      </c>
      <c r="C7" s="238">
        <v>1.02</v>
      </c>
      <c r="D7" s="238">
        <v>2.5</v>
      </c>
    </row>
    <row r="8" spans="1:7" ht="21.75" customHeight="1" x14ac:dyDescent="0.25">
      <c r="A8" s="7" t="s">
        <v>4169</v>
      </c>
      <c r="B8" s="8" t="s">
        <v>4170</v>
      </c>
      <c r="C8" s="238">
        <v>3.11</v>
      </c>
      <c r="D8" s="238">
        <v>0.52</v>
      </c>
    </row>
    <row r="9" spans="1:7" ht="21.75" customHeight="1" x14ac:dyDescent="0.25">
      <c r="A9" s="7" t="s">
        <v>4171</v>
      </c>
      <c r="B9" s="8" t="s">
        <v>4170</v>
      </c>
      <c r="C9" s="238">
        <v>3.11</v>
      </c>
      <c r="D9" s="238">
        <v>0.52</v>
      </c>
    </row>
    <row r="10" spans="1:7" ht="21.75" customHeight="1" x14ac:dyDescent="0.25">
      <c r="A10" s="7" t="s">
        <v>4172</v>
      </c>
      <c r="B10" s="8" t="s">
        <v>4173</v>
      </c>
      <c r="C10" s="238">
        <v>2.6</v>
      </c>
      <c r="D10" s="238">
        <v>2.54</v>
      </c>
    </row>
    <row r="11" spans="1:7" ht="21.75" customHeight="1" x14ac:dyDescent="0.25">
      <c r="A11" s="7" t="s">
        <v>4174</v>
      </c>
      <c r="B11" s="8" t="s">
        <v>4173</v>
      </c>
      <c r="C11" s="238">
        <v>2.6</v>
      </c>
      <c r="D11" s="238">
        <v>2.54</v>
      </c>
    </row>
    <row r="12" spans="1:7" ht="21.75" customHeight="1" x14ac:dyDescent="0.25">
      <c r="A12" s="7" t="s">
        <v>4175</v>
      </c>
      <c r="B12" s="8" t="s">
        <v>4176</v>
      </c>
      <c r="C12" s="238">
        <v>0</v>
      </c>
      <c r="D12" s="238">
        <v>0.83</v>
      </c>
    </row>
    <row r="13" spans="1:7" ht="21.75" customHeight="1" x14ac:dyDescent="0.25">
      <c r="A13" s="7" t="s">
        <v>4177</v>
      </c>
      <c r="B13" s="8" t="s">
        <v>4176</v>
      </c>
      <c r="C13" s="238">
        <v>0</v>
      </c>
      <c r="D13" s="238">
        <v>0.84</v>
      </c>
    </row>
    <row r="14" spans="1:7" ht="21.75" customHeight="1" x14ac:dyDescent="0.25">
      <c r="A14" s="7" t="s">
        <v>4178</v>
      </c>
      <c r="B14" s="8" t="s">
        <v>4179</v>
      </c>
      <c r="C14" s="238">
        <v>0</v>
      </c>
      <c r="D14" s="238">
        <v>5.78</v>
      </c>
    </row>
    <row r="15" spans="1:7" ht="21.75" customHeight="1" x14ac:dyDescent="0.25">
      <c r="A15" s="7" t="s">
        <v>4180</v>
      </c>
      <c r="B15" s="8" t="s">
        <v>4179</v>
      </c>
      <c r="C15" s="238">
        <v>0.8</v>
      </c>
      <c r="D15" s="238">
        <v>5.16</v>
      </c>
    </row>
    <row r="16" spans="1:7" ht="21.75" customHeight="1" x14ac:dyDescent="0.25">
      <c r="A16" s="7" t="s">
        <v>4181</v>
      </c>
      <c r="B16" s="8" t="s">
        <v>4182</v>
      </c>
      <c r="C16" s="238">
        <v>1.55</v>
      </c>
      <c r="D16" s="238">
        <v>6.42</v>
      </c>
    </row>
    <row r="17" spans="1:4" ht="21.75" customHeight="1" x14ac:dyDescent="0.25">
      <c r="A17" s="7" t="s">
        <v>4183</v>
      </c>
      <c r="B17" s="8" t="s">
        <v>4182</v>
      </c>
      <c r="C17" s="238">
        <v>1.55</v>
      </c>
      <c r="D17" s="238">
        <v>6.42</v>
      </c>
    </row>
    <row r="18" spans="1:4" ht="21.75" customHeight="1" x14ac:dyDescent="0.25">
      <c r="A18" s="7" t="s">
        <v>4184</v>
      </c>
      <c r="B18" s="8" t="s">
        <v>4185</v>
      </c>
      <c r="C18" s="238">
        <v>1.52</v>
      </c>
      <c r="D18" s="238">
        <v>7.91</v>
      </c>
    </row>
    <row r="19" spans="1:4" ht="21.75" customHeight="1" x14ac:dyDescent="0.25">
      <c r="A19" s="7" t="s">
        <v>4186</v>
      </c>
      <c r="B19" s="8" t="s">
        <v>4185</v>
      </c>
      <c r="C19" s="238">
        <v>1.52</v>
      </c>
      <c r="D19" s="238">
        <v>7.91</v>
      </c>
    </row>
    <row r="20" spans="1:4" ht="21.75" customHeight="1" x14ac:dyDescent="0.25">
      <c r="A20" s="7" t="s">
        <v>4187</v>
      </c>
      <c r="B20" s="8" t="s">
        <v>4188</v>
      </c>
      <c r="C20" s="238">
        <v>0</v>
      </c>
      <c r="D20" s="238">
        <v>9.31</v>
      </c>
    </row>
    <row r="21" spans="1:4" ht="21.75" customHeight="1" x14ac:dyDescent="0.25">
      <c r="A21" s="7" t="s">
        <v>4189</v>
      </c>
      <c r="B21" s="8" t="s">
        <v>4188</v>
      </c>
      <c r="C21" s="238">
        <v>1.44</v>
      </c>
      <c r="D21" s="238">
        <v>7.9</v>
      </c>
    </row>
    <row r="22" spans="1:4" ht="21.75" customHeight="1" x14ac:dyDescent="0.25">
      <c r="A22" s="7" t="s">
        <v>4190</v>
      </c>
      <c r="B22" s="8" t="s">
        <v>4188</v>
      </c>
      <c r="C22" s="238">
        <v>5.7</v>
      </c>
      <c r="D22" s="238">
        <v>1.93</v>
      </c>
    </row>
    <row r="23" spans="1:4" ht="21.75" customHeight="1" x14ac:dyDescent="0.25">
      <c r="A23" s="7" t="s">
        <v>4191</v>
      </c>
      <c r="B23" s="8" t="s">
        <v>4188</v>
      </c>
      <c r="C23" s="238">
        <v>5.69</v>
      </c>
      <c r="D23" s="238">
        <v>1.93</v>
      </c>
    </row>
    <row r="24" spans="1:4" ht="21.75" customHeight="1" x14ac:dyDescent="0.25">
      <c r="A24" s="7" t="s">
        <v>4192</v>
      </c>
      <c r="B24" s="8" t="s">
        <v>4193</v>
      </c>
      <c r="C24" s="238">
        <v>0</v>
      </c>
      <c r="D24" s="238">
        <v>0</v>
      </c>
    </row>
    <row r="25" spans="1:4" ht="21.75" customHeight="1" x14ac:dyDescent="0.25">
      <c r="A25" s="7" t="s">
        <v>4194</v>
      </c>
      <c r="B25" s="8" t="s">
        <v>4195</v>
      </c>
      <c r="C25" s="238">
        <v>0</v>
      </c>
      <c r="D25" s="238">
        <v>0</v>
      </c>
    </row>
    <row r="26" spans="1:4" ht="21.75" customHeight="1" x14ac:dyDescent="0.25">
      <c r="A26" s="7" t="s">
        <v>4196</v>
      </c>
      <c r="B26" s="8" t="s">
        <v>4197</v>
      </c>
      <c r="C26" s="238">
        <v>0</v>
      </c>
      <c r="D26" s="238">
        <v>9.19</v>
      </c>
    </row>
    <row r="27" spans="1:4" ht="27.75" customHeight="1" x14ac:dyDescent="0.25">
      <c r="A27" s="7" t="s">
        <v>4198</v>
      </c>
      <c r="B27" s="8" t="s">
        <v>4199</v>
      </c>
      <c r="C27" s="238">
        <v>0.57999999999999996</v>
      </c>
      <c r="D27" s="238">
        <v>1.04</v>
      </c>
    </row>
    <row r="28" spans="1:4" ht="27.75" customHeight="1" x14ac:dyDescent="0.25">
      <c r="A28" s="7" t="s">
        <v>4200</v>
      </c>
      <c r="B28" s="8" t="s">
        <v>4199</v>
      </c>
      <c r="C28" s="238">
        <v>0.57999999999999996</v>
      </c>
      <c r="D28" s="238">
        <v>1.04</v>
      </c>
    </row>
    <row r="29" spans="1:4" ht="27.75" customHeight="1" x14ac:dyDescent="0.25">
      <c r="A29" s="7" t="s">
        <v>4201</v>
      </c>
      <c r="B29" s="8" t="s">
        <v>4202</v>
      </c>
      <c r="C29" s="238">
        <v>0</v>
      </c>
      <c r="D29" s="238">
        <v>16.34</v>
      </c>
    </row>
    <row r="30" spans="1:4" ht="27.75" customHeight="1" x14ac:dyDescent="0.25">
      <c r="A30" s="7" t="s">
        <v>4203</v>
      </c>
      <c r="B30" s="8" t="s">
        <v>4202</v>
      </c>
      <c r="C30" s="238">
        <v>0.52</v>
      </c>
      <c r="D30" s="238">
        <v>13.3</v>
      </c>
    </row>
    <row r="31" spans="1:4" ht="27.75" customHeight="1" x14ac:dyDescent="0.25">
      <c r="A31" s="7" t="s">
        <v>4204</v>
      </c>
      <c r="B31" s="8" t="s">
        <v>4205</v>
      </c>
      <c r="C31" s="238">
        <v>0</v>
      </c>
      <c r="D31" s="238">
        <v>1.04</v>
      </c>
    </row>
    <row r="32" spans="1:4" ht="27.75" customHeight="1" x14ac:dyDescent="0.25">
      <c r="A32" s="7" t="s">
        <v>4206</v>
      </c>
      <c r="B32" s="8" t="s">
        <v>4205</v>
      </c>
      <c r="C32" s="238">
        <v>0</v>
      </c>
      <c r="D32" s="238">
        <v>1.0900000000000001</v>
      </c>
    </row>
    <row r="33" spans="1:4" ht="27.75" customHeight="1" x14ac:dyDescent="0.25">
      <c r="A33" s="7" t="s">
        <v>4207</v>
      </c>
      <c r="B33" s="8" t="s">
        <v>4208</v>
      </c>
      <c r="C33" s="238">
        <v>7.1</v>
      </c>
      <c r="D33" s="238">
        <v>12.5</v>
      </c>
    </row>
    <row r="34" spans="1:4" ht="27.75" customHeight="1" x14ac:dyDescent="0.25">
      <c r="A34" s="7" t="s">
        <v>4209</v>
      </c>
      <c r="B34" s="8" t="s">
        <v>4208</v>
      </c>
      <c r="C34" s="238">
        <v>7.09</v>
      </c>
      <c r="D34" s="238">
        <v>12.5</v>
      </c>
    </row>
    <row r="35" spans="1:4" ht="27.75" customHeight="1" x14ac:dyDescent="0.25">
      <c r="A35" s="7" t="s">
        <v>4210</v>
      </c>
      <c r="B35" s="8" t="s">
        <v>4208</v>
      </c>
      <c r="C35" s="238">
        <v>0</v>
      </c>
      <c r="D35" s="238">
        <v>24.33</v>
      </c>
    </row>
    <row r="36" spans="1:4" ht="27.75" customHeight="1" x14ac:dyDescent="0.25">
      <c r="A36" s="7" t="s">
        <v>4211</v>
      </c>
      <c r="B36" s="8" t="s">
        <v>4208</v>
      </c>
      <c r="C36" s="238">
        <v>3.93</v>
      </c>
      <c r="D36" s="238">
        <v>15.38</v>
      </c>
    </row>
    <row r="37" spans="1:4" ht="27.75" customHeight="1" x14ac:dyDescent="0.25">
      <c r="A37" s="7" t="s">
        <v>4212</v>
      </c>
      <c r="B37" s="8" t="s">
        <v>4208</v>
      </c>
      <c r="C37" s="238">
        <v>0.2</v>
      </c>
      <c r="D37" s="238">
        <v>13.46</v>
      </c>
    </row>
    <row r="38" spans="1:4" ht="27.75" customHeight="1" x14ac:dyDescent="0.25">
      <c r="A38" s="7" t="s">
        <v>4213</v>
      </c>
      <c r="B38" s="8" t="s">
        <v>4214</v>
      </c>
      <c r="C38" s="238">
        <v>2.56</v>
      </c>
      <c r="D38" s="238">
        <v>3.09</v>
      </c>
    </row>
    <row r="39" spans="1:4" ht="27.75" customHeight="1" x14ac:dyDescent="0.25">
      <c r="A39" s="7" t="s">
        <v>4215</v>
      </c>
      <c r="B39" s="8" t="s">
        <v>4214</v>
      </c>
      <c r="C39" s="238">
        <v>0</v>
      </c>
      <c r="D39" s="238">
        <v>5.51</v>
      </c>
    </row>
    <row r="40" spans="1:4" ht="27.75" customHeight="1" x14ac:dyDescent="0.25">
      <c r="A40" s="7" t="s">
        <v>4216</v>
      </c>
      <c r="B40" s="8" t="s">
        <v>4217</v>
      </c>
      <c r="C40" s="238">
        <v>2.57</v>
      </c>
      <c r="D40" s="238">
        <v>1.71</v>
      </c>
    </row>
    <row r="41" spans="1:4" ht="27.75" customHeight="1" x14ac:dyDescent="0.25">
      <c r="A41" s="7" t="s">
        <v>4218</v>
      </c>
      <c r="B41" s="8" t="s">
        <v>4217</v>
      </c>
      <c r="C41" s="238">
        <v>2.57</v>
      </c>
      <c r="D41" s="238">
        <v>1.71</v>
      </c>
    </row>
    <row r="42" spans="1:4" ht="27.75" customHeight="1" x14ac:dyDescent="0.25">
      <c r="A42" s="7" t="s">
        <v>4219</v>
      </c>
      <c r="B42" s="8" t="s">
        <v>4217</v>
      </c>
      <c r="C42" s="238">
        <v>0.62</v>
      </c>
      <c r="D42" s="238">
        <v>4.37</v>
      </c>
    </row>
    <row r="43" spans="1:4" ht="27.75" customHeight="1" x14ac:dyDescent="0.25">
      <c r="A43" s="7" t="s">
        <v>4220</v>
      </c>
      <c r="B43" s="8" t="s">
        <v>4217</v>
      </c>
      <c r="C43" s="238">
        <v>0.62</v>
      </c>
      <c r="D43" s="238">
        <v>4.37</v>
      </c>
    </row>
    <row r="44" spans="1:4" ht="27.75" customHeight="1" x14ac:dyDescent="0.25">
      <c r="A44" s="7" t="s">
        <v>4221</v>
      </c>
      <c r="B44" s="8" t="s">
        <v>4222</v>
      </c>
      <c r="C44" s="238">
        <v>3.75</v>
      </c>
      <c r="D44" s="238">
        <v>9.24</v>
      </c>
    </row>
    <row r="45" spans="1:4" ht="27.75" customHeight="1" x14ac:dyDescent="0.25">
      <c r="A45" s="7" t="s">
        <v>4223</v>
      </c>
      <c r="B45" s="8" t="s">
        <v>4222</v>
      </c>
      <c r="C45" s="238">
        <v>3.75</v>
      </c>
      <c r="D45" s="238">
        <v>9.24</v>
      </c>
    </row>
    <row r="46" spans="1:4" ht="27.75" customHeight="1" x14ac:dyDescent="0.25">
      <c r="A46" s="7" t="s">
        <v>4224</v>
      </c>
      <c r="B46" s="8" t="s">
        <v>4225</v>
      </c>
      <c r="C46" s="238">
        <v>6.81</v>
      </c>
      <c r="D46" s="238">
        <v>1.94</v>
      </c>
    </row>
    <row r="47" spans="1:4" ht="27.75" customHeight="1" x14ac:dyDescent="0.25">
      <c r="A47" s="7" t="s">
        <v>4226</v>
      </c>
      <c r="B47" s="8" t="s">
        <v>4227</v>
      </c>
      <c r="C47" s="238">
        <v>0.47</v>
      </c>
      <c r="D47" s="238">
        <v>13.45</v>
      </c>
    </row>
    <row r="48" spans="1:4" ht="27.75" customHeight="1" x14ac:dyDescent="0.25">
      <c r="A48" s="7" t="s">
        <v>4228</v>
      </c>
      <c r="B48" s="8" t="s">
        <v>4227</v>
      </c>
      <c r="C48" s="238">
        <v>0.47</v>
      </c>
      <c r="D48" s="238">
        <v>13.45</v>
      </c>
    </row>
    <row r="49" spans="1:4" ht="27.75" customHeight="1" x14ac:dyDescent="0.25">
      <c r="A49" s="7" t="s">
        <v>4229</v>
      </c>
      <c r="B49" s="8" t="s">
        <v>4227</v>
      </c>
      <c r="C49" s="238">
        <v>19.329999999999998</v>
      </c>
      <c r="D49" s="238">
        <v>2.02</v>
      </c>
    </row>
    <row r="50" spans="1:4" ht="27.75" customHeight="1" x14ac:dyDescent="0.25">
      <c r="A50" s="7" t="s">
        <v>4230</v>
      </c>
      <c r="B50" s="8" t="s">
        <v>4227</v>
      </c>
      <c r="C50" s="238">
        <v>19.329999999999998</v>
      </c>
      <c r="D50" s="238">
        <v>2.02</v>
      </c>
    </row>
    <row r="51" spans="1:4" ht="27.75" customHeight="1" x14ac:dyDescent="0.25">
      <c r="A51" s="7" t="s">
        <v>4231</v>
      </c>
      <c r="B51" s="8" t="s">
        <v>4232</v>
      </c>
      <c r="C51" s="238">
        <v>5.2</v>
      </c>
      <c r="D51" s="238">
        <v>7.01</v>
      </c>
    </row>
    <row r="52" spans="1:4" ht="27.75" customHeight="1" x14ac:dyDescent="0.25">
      <c r="A52" s="7" t="s">
        <v>4233</v>
      </c>
      <c r="B52" s="8" t="s">
        <v>4232</v>
      </c>
      <c r="C52" s="238">
        <v>10.74</v>
      </c>
      <c r="D52" s="238">
        <v>6.98</v>
      </c>
    </row>
    <row r="53" spans="1:4" ht="27.75" customHeight="1" x14ac:dyDescent="0.25">
      <c r="A53" s="7" t="s">
        <v>4234</v>
      </c>
      <c r="B53" s="8" t="s">
        <v>4235</v>
      </c>
      <c r="C53" s="238">
        <v>2.96</v>
      </c>
      <c r="D53" s="238">
        <v>0.16</v>
      </c>
    </row>
    <row r="54" spans="1:4" ht="27.75" customHeight="1" x14ac:dyDescent="0.25">
      <c r="A54" s="7" t="s">
        <v>4236</v>
      </c>
      <c r="B54" s="8" t="s">
        <v>4235</v>
      </c>
      <c r="C54" s="238">
        <v>2.96</v>
      </c>
      <c r="D54" s="238">
        <v>0.16</v>
      </c>
    </row>
    <row r="55" spans="1:4" ht="27.75" customHeight="1" x14ac:dyDescent="0.25">
      <c r="A55" s="7" t="s">
        <v>4237</v>
      </c>
      <c r="B55" s="8" t="s">
        <v>4235</v>
      </c>
      <c r="C55" s="238">
        <v>0</v>
      </c>
      <c r="D55" s="238">
        <v>4.4000000000000004</v>
      </c>
    </row>
    <row r="56" spans="1:4" ht="27.75" customHeight="1" x14ac:dyDescent="0.25">
      <c r="A56" s="7" t="s">
        <v>4238</v>
      </c>
      <c r="B56" s="8" t="s">
        <v>4235</v>
      </c>
      <c r="C56" s="238">
        <v>1.21</v>
      </c>
      <c r="D56" s="238">
        <v>3.23</v>
      </c>
    </row>
    <row r="57" spans="1:4" ht="27.75" customHeight="1" x14ac:dyDescent="0.25">
      <c r="A57" s="7" t="s">
        <v>4239</v>
      </c>
      <c r="B57" s="8" t="s">
        <v>4240</v>
      </c>
      <c r="C57" s="238">
        <v>3.83</v>
      </c>
      <c r="D57" s="238">
        <v>14.46</v>
      </c>
    </row>
    <row r="58" spans="1:4" ht="27.75" customHeight="1" x14ac:dyDescent="0.25">
      <c r="A58" s="7" t="s">
        <v>4241</v>
      </c>
      <c r="B58" s="8" t="s">
        <v>4240</v>
      </c>
      <c r="C58" s="238">
        <v>0</v>
      </c>
      <c r="D58" s="238">
        <v>20.67</v>
      </c>
    </row>
    <row r="59" spans="1:4" ht="27.75" customHeight="1" x14ac:dyDescent="0.25">
      <c r="A59" s="7" t="s">
        <v>4242</v>
      </c>
      <c r="B59" s="8" t="s">
        <v>4243</v>
      </c>
      <c r="C59" s="238">
        <v>1.33</v>
      </c>
      <c r="D59" s="238">
        <v>3.82</v>
      </c>
    </row>
    <row r="60" spans="1:4" ht="27.75" customHeight="1" x14ac:dyDescent="0.25">
      <c r="A60" s="7" t="s">
        <v>4244</v>
      </c>
      <c r="B60" s="8" t="s">
        <v>4245</v>
      </c>
      <c r="C60" s="238">
        <v>4.3600000000000003</v>
      </c>
      <c r="D60" s="238">
        <v>1.44</v>
      </c>
    </row>
    <row r="61" spans="1:4" ht="27.75" customHeight="1" x14ac:dyDescent="0.25">
      <c r="A61" s="7" t="s">
        <v>4246</v>
      </c>
      <c r="B61" s="8" t="s">
        <v>4245</v>
      </c>
      <c r="C61" s="238">
        <v>4.3600000000000003</v>
      </c>
      <c r="D61" s="238">
        <v>1.44</v>
      </c>
    </row>
    <row r="62" spans="1:4" ht="27.75" customHeight="1" x14ac:dyDescent="0.25">
      <c r="A62" s="7" t="s">
        <v>4247</v>
      </c>
      <c r="B62" s="8" t="s">
        <v>4245</v>
      </c>
      <c r="C62" s="238">
        <v>4.3600000000000003</v>
      </c>
      <c r="D62" s="238">
        <v>1.44</v>
      </c>
    </row>
    <row r="63" spans="1:4" ht="27.75" customHeight="1" x14ac:dyDescent="0.25">
      <c r="A63" s="7" t="s">
        <v>4248</v>
      </c>
      <c r="B63" s="8" t="s">
        <v>4245</v>
      </c>
      <c r="C63" s="238">
        <v>3.73</v>
      </c>
      <c r="D63" s="238">
        <v>7.32</v>
      </c>
    </row>
    <row r="64" spans="1:4" ht="27.75" customHeight="1" x14ac:dyDescent="0.25">
      <c r="A64" s="7" t="s">
        <v>4249</v>
      </c>
      <c r="B64" s="8" t="s">
        <v>4245</v>
      </c>
      <c r="C64" s="238">
        <v>3.73</v>
      </c>
      <c r="D64" s="238">
        <v>7.32</v>
      </c>
    </row>
    <row r="65" spans="1:4" ht="27.75" customHeight="1" x14ac:dyDescent="0.25">
      <c r="A65" s="7" t="s">
        <v>4250</v>
      </c>
      <c r="B65" s="8" t="s">
        <v>4245</v>
      </c>
      <c r="C65" s="238">
        <v>0.15</v>
      </c>
      <c r="D65" s="238">
        <v>6.29</v>
      </c>
    </row>
    <row r="66" spans="1:4" ht="27.75" customHeight="1" x14ac:dyDescent="0.25">
      <c r="A66" s="7" t="s">
        <v>4251</v>
      </c>
      <c r="B66" s="8" t="s">
        <v>4252</v>
      </c>
      <c r="C66" s="238">
        <v>2.44</v>
      </c>
      <c r="D66" s="238">
        <v>14.4</v>
      </c>
    </row>
    <row r="67" spans="1:4" ht="27.75" customHeight="1" x14ac:dyDescent="0.25">
      <c r="A67" s="7" t="s">
        <v>4253</v>
      </c>
      <c r="B67" s="8" t="s">
        <v>4252</v>
      </c>
      <c r="C67" s="238">
        <v>2.44</v>
      </c>
      <c r="D67" s="238">
        <v>14.4</v>
      </c>
    </row>
    <row r="68" spans="1:4" ht="27.75" customHeight="1" x14ac:dyDescent="0.25">
      <c r="A68" s="7" t="s">
        <v>4254</v>
      </c>
      <c r="B68" s="8" t="s">
        <v>4255</v>
      </c>
      <c r="C68" s="238">
        <v>0.85</v>
      </c>
      <c r="D68" s="238">
        <v>0.14000000000000001</v>
      </c>
    </row>
    <row r="69" spans="1:4" ht="27.75" customHeight="1" x14ac:dyDescent="0.25">
      <c r="A69" s="7" t="s">
        <v>4256</v>
      </c>
      <c r="B69" s="8" t="s">
        <v>4255</v>
      </c>
      <c r="C69" s="238">
        <v>0</v>
      </c>
      <c r="D69" s="238">
        <v>4.5199999999999996</v>
      </c>
    </row>
    <row r="70" spans="1:4" ht="27.75" customHeight="1" x14ac:dyDescent="0.25">
      <c r="A70" s="7" t="s">
        <v>4257</v>
      </c>
      <c r="B70" s="8" t="s">
        <v>4255</v>
      </c>
      <c r="C70" s="238">
        <v>2.59</v>
      </c>
      <c r="D70" s="238">
        <v>1.93</v>
      </c>
    </row>
    <row r="71" spans="1:4" ht="27.75" customHeight="1" x14ac:dyDescent="0.25">
      <c r="A71" s="7" t="s">
        <v>4258</v>
      </c>
      <c r="B71" s="8" t="s">
        <v>4255</v>
      </c>
      <c r="C71" s="238">
        <v>0.91</v>
      </c>
      <c r="D71" s="238">
        <v>-0.08</v>
      </c>
    </row>
    <row r="72" spans="1:4" ht="27.75" customHeight="1" x14ac:dyDescent="0.25">
      <c r="A72" s="7" t="s">
        <v>4259</v>
      </c>
      <c r="B72" s="8" t="s">
        <v>4260</v>
      </c>
      <c r="C72" s="238">
        <v>1.34</v>
      </c>
      <c r="D72" s="238">
        <v>0.92</v>
      </c>
    </row>
    <row r="73" spans="1:4" ht="27.75" customHeight="1" x14ac:dyDescent="0.25">
      <c r="A73" s="7" t="s">
        <v>4261</v>
      </c>
      <c r="B73" s="8" t="s">
        <v>4262</v>
      </c>
      <c r="C73" s="238">
        <v>0</v>
      </c>
      <c r="D73" s="238">
        <v>5.56</v>
      </c>
    </row>
    <row r="74" spans="1:4" ht="27.75" customHeight="1" x14ac:dyDescent="0.25">
      <c r="A74" s="7" t="s">
        <v>4263</v>
      </c>
      <c r="B74" s="8" t="s">
        <v>4262</v>
      </c>
      <c r="C74" s="238">
        <v>2.85</v>
      </c>
      <c r="D74" s="238">
        <v>2.66</v>
      </c>
    </row>
    <row r="75" spans="1:4" ht="27.75" customHeight="1" x14ac:dyDescent="0.25">
      <c r="A75" s="7" t="s">
        <v>4264</v>
      </c>
      <c r="B75" s="8" t="s">
        <v>4262</v>
      </c>
      <c r="C75" s="238">
        <v>1.6</v>
      </c>
      <c r="D75" s="238">
        <v>1</v>
      </c>
    </row>
    <row r="76" spans="1:4" ht="27.75" customHeight="1" x14ac:dyDescent="0.25">
      <c r="A76" s="7" t="s">
        <v>4265</v>
      </c>
      <c r="B76" s="8" t="s">
        <v>4262</v>
      </c>
      <c r="C76" s="238">
        <v>1.6</v>
      </c>
      <c r="D76" s="238">
        <v>1</v>
      </c>
    </row>
    <row r="77" spans="1:4" ht="27.75" customHeight="1" x14ac:dyDescent="0.25">
      <c r="A77" s="7" t="s">
        <v>4266</v>
      </c>
      <c r="B77" s="8" t="s">
        <v>4267</v>
      </c>
      <c r="C77" s="238">
        <v>0</v>
      </c>
      <c r="D77" s="238">
        <v>0</v>
      </c>
    </row>
    <row r="78" spans="1:4" ht="27.75" customHeight="1" x14ac:dyDescent="0.25">
      <c r="A78" s="7" t="s">
        <v>4268</v>
      </c>
      <c r="B78" s="8" t="s">
        <v>4267</v>
      </c>
      <c r="C78" s="238">
        <v>0</v>
      </c>
      <c r="D78" s="238">
        <v>0</v>
      </c>
    </row>
    <row r="79" spans="1:4" ht="27.75" customHeight="1" x14ac:dyDescent="0.25">
      <c r="A79" s="7" t="s">
        <v>4269</v>
      </c>
      <c r="B79" s="8" t="s">
        <v>4270</v>
      </c>
      <c r="C79" s="238">
        <v>0</v>
      </c>
      <c r="D79" s="238">
        <v>0</v>
      </c>
    </row>
    <row r="80" spans="1:4" ht="27.75" customHeight="1" x14ac:dyDescent="0.25">
      <c r="A80" s="7" t="s">
        <v>4271</v>
      </c>
      <c r="B80" s="8" t="s">
        <v>4272</v>
      </c>
      <c r="C80" s="238">
        <v>0</v>
      </c>
      <c r="D80" s="238">
        <v>0</v>
      </c>
    </row>
    <row r="81" spans="1:4" ht="27.75" customHeight="1" x14ac:dyDescent="0.25">
      <c r="A81" s="7" t="s">
        <v>4273</v>
      </c>
      <c r="B81" s="8" t="s">
        <v>4272</v>
      </c>
      <c r="C81" s="238">
        <v>0</v>
      </c>
      <c r="D81" s="238">
        <v>0</v>
      </c>
    </row>
    <row r="82" spans="1:4" ht="27.75" customHeight="1" x14ac:dyDescent="0.25">
      <c r="A82" s="7" t="s">
        <v>4274</v>
      </c>
      <c r="B82" s="8" t="s">
        <v>4272</v>
      </c>
      <c r="C82" s="238">
        <v>0</v>
      </c>
      <c r="D82" s="238">
        <v>0</v>
      </c>
    </row>
    <row r="83" spans="1:4" ht="27.75" customHeight="1" x14ac:dyDescent="0.25">
      <c r="A83" s="7" t="s">
        <v>4275</v>
      </c>
      <c r="B83" s="8" t="s">
        <v>4276</v>
      </c>
      <c r="C83" s="238">
        <v>5.32</v>
      </c>
      <c r="D83" s="238">
        <v>1.69</v>
      </c>
    </row>
    <row r="84" spans="1:4" ht="27.75" customHeight="1" x14ac:dyDescent="0.25">
      <c r="A84" s="7" t="s">
        <v>4277</v>
      </c>
      <c r="B84" s="8" t="s">
        <v>4276</v>
      </c>
      <c r="C84" s="238">
        <v>5.32</v>
      </c>
      <c r="D84" s="238">
        <v>1.69</v>
      </c>
    </row>
    <row r="85" spans="1:4" ht="27.75" customHeight="1" x14ac:dyDescent="0.25">
      <c r="A85" s="7" t="s">
        <v>4278</v>
      </c>
      <c r="B85" s="8" t="s">
        <v>4279</v>
      </c>
      <c r="C85" s="238">
        <v>2.25</v>
      </c>
      <c r="D85" s="238">
        <v>6.07</v>
      </c>
    </row>
    <row r="86" spans="1:4" ht="27.75" customHeight="1" x14ac:dyDescent="0.25">
      <c r="A86" s="7" t="s">
        <v>4280</v>
      </c>
      <c r="B86" s="8" t="s">
        <v>4279</v>
      </c>
      <c r="C86" s="238">
        <v>2.25</v>
      </c>
      <c r="D86" s="238">
        <v>6.07</v>
      </c>
    </row>
    <row r="87" spans="1:4" ht="27.75" customHeight="1" x14ac:dyDescent="0.25">
      <c r="A87" s="7" t="s">
        <v>4281</v>
      </c>
      <c r="B87" s="8" t="s">
        <v>4282</v>
      </c>
      <c r="C87" s="238">
        <v>2.5499999999999998</v>
      </c>
      <c r="D87" s="238">
        <v>3.83</v>
      </c>
    </row>
    <row r="88" spans="1:4" ht="27.75" customHeight="1" x14ac:dyDescent="0.25">
      <c r="A88" s="7" t="s">
        <v>4283</v>
      </c>
      <c r="B88" s="8" t="s">
        <v>4282</v>
      </c>
      <c r="C88" s="238">
        <v>2.5499999999999998</v>
      </c>
      <c r="D88" s="238">
        <v>3.83</v>
      </c>
    </row>
    <row r="89" spans="1:4" ht="27.75" customHeight="1" x14ac:dyDescent="0.25">
      <c r="A89" s="7" t="s">
        <v>4284</v>
      </c>
      <c r="B89" s="8" t="s">
        <v>4285</v>
      </c>
      <c r="C89" s="238">
        <v>2.3199999999999998</v>
      </c>
      <c r="D89" s="238">
        <v>5.77</v>
      </c>
    </row>
    <row r="90" spans="1:4" ht="27.75" customHeight="1" x14ac:dyDescent="0.25">
      <c r="A90" s="7" t="s">
        <v>4286</v>
      </c>
      <c r="B90" s="8" t="s">
        <v>4285</v>
      </c>
      <c r="C90" s="238">
        <v>0</v>
      </c>
      <c r="D90" s="238">
        <v>8.83</v>
      </c>
    </row>
    <row r="91" spans="1:4" ht="27.75" customHeight="1" x14ac:dyDescent="0.25">
      <c r="A91" s="7" t="s">
        <v>4287</v>
      </c>
      <c r="B91" s="8" t="s">
        <v>4288</v>
      </c>
      <c r="C91" s="238">
        <v>2.0499999999999998</v>
      </c>
      <c r="D91" s="238">
        <v>0.04</v>
      </c>
    </row>
    <row r="92" spans="1:4" ht="27.75" customHeight="1" x14ac:dyDescent="0.25">
      <c r="A92" s="7" t="s">
        <v>4289</v>
      </c>
      <c r="B92" s="8" t="s">
        <v>4288</v>
      </c>
      <c r="C92" s="238">
        <v>2.0499999999999998</v>
      </c>
      <c r="D92" s="238">
        <v>0.04</v>
      </c>
    </row>
    <row r="93" spans="1:4" ht="27.75" customHeight="1" x14ac:dyDescent="0.25">
      <c r="A93" s="7" t="s">
        <v>4290</v>
      </c>
      <c r="B93" s="8" t="s">
        <v>4288</v>
      </c>
      <c r="C93" s="238">
        <v>6.14</v>
      </c>
      <c r="D93" s="238">
        <v>2.44</v>
      </c>
    </row>
    <row r="94" spans="1:4" ht="27.75" customHeight="1" x14ac:dyDescent="0.25">
      <c r="A94" s="7" t="s">
        <v>4291</v>
      </c>
      <c r="B94" s="8" t="s">
        <v>4288</v>
      </c>
      <c r="C94" s="238">
        <v>6.14</v>
      </c>
      <c r="D94" s="238">
        <v>2.44</v>
      </c>
    </row>
    <row r="95" spans="1:4" ht="27.75" customHeight="1" x14ac:dyDescent="0.25">
      <c r="A95" s="7" t="s">
        <v>4292</v>
      </c>
      <c r="B95" s="8" t="s">
        <v>4293</v>
      </c>
      <c r="C95" s="238">
        <v>0</v>
      </c>
      <c r="D95" s="238">
        <v>3.09</v>
      </c>
    </row>
    <row r="96" spans="1:4" ht="27.75" customHeight="1" x14ac:dyDescent="0.25">
      <c r="A96" s="7" t="s">
        <v>4294</v>
      </c>
      <c r="B96" s="8" t="s">
        <v>4293</v>
      </c>
      <c r="C96" s="238">
        <v>0</v>
      </c>
      <c r="D96" s="238">
        <v>3.09</v>
      </c>
    </row>
    <row r="97" spans="1:4" ht="27.75" customHeight="1" x14ac:dyDescent="0.25">
      <c r="A97" s="7" t="s">
        <v>4295</v>
      </c>
      <c r="B97" s="8" t="s">
        <v>4296</v>
      </c>
      <c r="C97" s="238">
        <v>1.82</v>
      </c>
      <c r="D97" s="238">
        <v>5.92</v>
      </c>
    </row>
    <row r="98" spans="1:4" ht="27.75" customHeight="1" x14ac:dyDescent="0.25">
      <c r="A98" s="7" t="s">
        <v>4297</v>
      </c>
      <c r="B98" s="8" t="s">
        <v>4296</v>
      </c>
      <c r="C98" s="238">
        <v>1.82</v>
      </c>
      <c r="D98" s="238">
        <v>5.92</v>
      </c>
    </row>
    <row r="99" spans="1:4" ht="27.75" customHeight="1" x14ac:dyDescent="0.25">
      <c r="A99" s="7" t="s">
        <v>4298</v>
      </c>
      <c r="B99" s="8" t="s">
        <v>4299</v>
      </c>
      <c r="C99" s="238">
        <v>0</v>
      </c>
      <c r="D99" s="238">
        <v>10.02</v>
      </c>
    </row>
    <row r="100" spans="1:4" ht="27.75" customHeight="1" x14ac:dyDescent="0.25">
      <c r="A100" s="7" t="s">
        <v>4300</v>
      </c>
      <c r="B100" s="8" t="s">
        <v>4299</v>
      </c>
      <c r="C100" s="238">
        <v>4.3600000000000003</v>
      </c>
      <c r="D100" s="238">
        <v>4.53</v>
      </c>
    </row>
    <row r="101" spans="1:4" ht="27.75" customHeight="1" x14ac:dyDescent="0.25">
      <c r="A101" s="7" t="s">
        <v>4301</v>
      </c>
      <c r="B101" s="8" t="s">
        <v>4299</v>
      </c>
      <c r="C101" s="238">
        <v>4.1500000000000004</v>
      </c>
      <c r="D101" s="238">
        <v>0.16</v>
      </c>
    </row>
    <row r="102" spans="1:4" ht="27.75" customHeight="1" x14ac:dyDescent="0.25">
      <c r="A102" s="7" t="s">
        <v>4302</v>
      </c>
      <c r="B102" s="8" t="s">
        <v>4299</v>
      </c>
      <c r="C102" s="238">
        <v>4.1399999999999997</v>
      </c>
      <c r="D102" s="238">
        <v>0.16</v>
      </c>
    </row>
    <row r="103" spans="1:4" ht="27.75" customHeight="1" x14ac:dyDescent="0.25">
      <c r="A103" s="7" t="s">
        <v>4303</v>
      </c>
      <c r="B103" s="8" t="s">
        <v>4304</v>
      </c>
      <c r="C103" s="238">
        <v>3.63</v>
      </c>
      <c r="D103" s="238">
        <v>6.55</v>
      </c>
    </row>
    <row r="104" spans="1:4" ht="27.75" customHeight="1" x14ac:dyDescent="0.25">
      <c r="A104" s="7" t="s">
        <v>4305</v>
      </c>
      <c r="B104" s="8" t="s">
        <v>4304</v>
      </c>
      <c r="C104" s="238">
        <v>3.63</v>
      </c>
      <c r="D104" s="238">
        <v>6.55</v>
      </c>
    </row>
    <row r="105" spans="1:4" ht="27.75" customHeight="1" x14ac:dyDescent="0.25">
      <c r="A105" s="7" t="s">
        <v>4306</v>
      </c>
      <c r="B105" s="8" t="s">
        <v>4307</v>
      </c>
      <c r="C105" s="238">
        <v>2.16</v>
      </c>
      <c r="D105" s="238">
        <v>3.82</v>
      </c>
    </row>
    <row r="106" spans="1:4" ht="27.75" customHeight="1" x14ac:dyDescent="0.25">
      <c r="A106" s="7" t="s">
        <v>4308</v>
      </c>
      <c r="B106" s="8" t="s">
        <v>4307</v>
      </c>
      <c r="C106" s="238">
        <v>2.16</v>
      </c>
      <c r="D106" s="238">
        <v>3.82</v>
      </c>
    </row>
    <row r="107" spans="1:4" ht="27.75" customHeight="1" x14ac:dyDescent="0.25">
      <c r="A107" s="7" t="s">
        <v>4309</v>
      </c>
      <c r="B107" s="8" t="s">
        <v>4310</v>
      </c>
      <c r="C107" s="238">
        <v>4.76</v>
      </c>
      <c r="D107" s="238">
        <v>5.58</v>
      </c>
    </row>
    <row r="108" spans="1:4" ht="27.75" customHeight="1" x14ac:dyDescent="0.25">
      <c r="A108" s="7" t="s">
        <v>4311</v>
      </c>
      <c r="B108" s="8" t="s">
        <v>4310</v>
      </c>
      <c r="C108" s="238">
        <v>4.76</v>
      </c>
      <c r="D108" s="238">
        <v>5.58</v>
      </c>
    </row>
    <row r="109" spans="1:4" ht="27.75" customHeight="1" x14ac:dyDescent="0.25">
      <c r="A109" s="7" t="s">
        <v>4312</v>
      </c>
      <c r="B109" s="8" t="s">
        <v>4313</v>
      </c>
      <c r="C109" s="238">
        <v>2.5299999999999998</v>
      </c>
      <c r="D109" s="238">
        <v>2.71</v>
      </c>
    </row>
    <row r="110" spans="1:4" ht="27.75" customHeight="1" x14ac:dyDescent="0.25">
      <c r="A110" s="7" t="s">
        <v>4314</v>
      </c>
      <c r="B110" s="8" t="s">
        <v>4313</v>
      </c>
      <c r="C110" s="238">
        <v>2.5299999999999998</v>
      </c>
      <c r="D110" s="238">
        <v>2.71</v>
      </c>
    </row>
    <row r="111" spans="1:4" ht="27.75" customHeight="1" x14ac:dyDescent="0.25">
      <c r="A111" s="7" t="s">
        <v>4315</v>
      </c>
      <c r="B111" s="8" t="s">
        <v>4316</v>
      </c>
      <c r="C111" s="238">
        <v>0</v>
      </c>
      <c r="D111" s="238">
        <v>0</v>
      </c>
    </row>
    <row r="112" spans="1:4" ht="27.75" customHeight="1" x14ac:dyDescent="0.25">
      <c r="A112" s="7" t="s">
        <v>4317</v>
      </c>
      <c r="B112" s="8" t="s">
        <v>4318</v>
      </c>
      <c r="C112" s="238">
        <v>0</v>
      </c>
      <c r="D112" s="238">
        <v>0</v>
      </c>
    </row>
    <row r="113" spans="1:4" ht="27.75" customHeight="1" x14ac:dyDescent="0.25">
      <c r="A113" s="7" t="s">
        <v>4319</v>
      </c>
      <c r="B113" s="8" t="s">
        <v>4320</v>
      </c>
      <c r="C113" s="238">
        <v>0</v>
      </c>
      <c r="D113" s="238">
        <v>2.33</v>
      </c>
    </row>
    <row r="114" spans="1:4" ht="27.75" customHeight="1" x14ac:dyDescent="0.25">
      <c r="A114" s="7" t="s">
        <v>4321</v>
      </c>
      <c r="B114" s="8" t="s">
        <v>4320</v>
      </c>
      <c r="C114" s="238">
        <v>0.92</v>
      </c>
      <c r="D114" s="238">
        <v>1.07</v>
      </c>
    </row>
    <row r="115" spans="1:4" ht="27.75" customHeight="1" x14ac:dyDescent="0.25">
      <c r="A115" s="7" t="s">
        <v>4322</v>
      </c>
      <c r="B115" s="8" t="s">
        <v>4320</v>
      </c>
      <c r="C115" s="238">
        <v>0.77</v>
      </c>
      <c r="D115" s="238">
        <v>0.56000000000000005</v>
      </c>
    </row>
    <row r="116" spans="1:4" ht="27.75" customHeight="1" x14ac:dyDescent="0.25">
      <c r="A116" s="7" t="s">
        <v>4323</v>
      </c>
      <c r="B116" s="8" t="s">
        <v>4320</v>
      </c>
      <c r="C116" s="238">
        <v>0.77</v>
      </c>
      <c r="D116" s="238">
        <v>0.56000000000000005</v>
      </c>
    </row>
    <row r="117" spans="1:4" ht="27.75" customHeight="1" x14ac:dyDescent="0.25">
      <c r="A117" s="7" t="s">
        <v>4324</v>
      </c>
      <c r="B117" s="8" t="s">
        <v>4325</v>
      </c>
      <c r="C117" s="238">
        <v>1.43</v>
      </c>
      <c r="D117" s="238">
        <v>0.12</v>
      </c>
    </row>
    <row r="118" spans="1:4" ht="27.75" customHeight="1" x14ac:dyDescent="0.25">
      <c r="A118" s="7" t="s">
        <v>4326</v>
      </c>
      <c r="B118" s="8" t="s">
        <v>4325</v>
      </c>
      <c r="C118" s="238">
        <v>1.43</v>
      </c>
      <c r="D118" s="238">
        <v>0.12</v>
      </c>
    </row>
    <row r="119" spans="1:4" ht="27.75" customHeight="1" x14ac:dyDescent="0.25">
      <c r="A119" s="7" t="s">
        <v>4327</v>
      </c>
      <c r="B119" s="8" t="s">
        <v>4325</v>
      </c>
      <c r="C119" s="238">
        <v>1.43</v>
      </c>
      <c r="D119" s="238">
        <v>0.12</v>
      </c>
    </row>
    <row r="120" spans="1:4" ht="27.75" customHeight="1" x14ac:dyDescent="0.25">
      <c r="A120" s="7" t="s">
        <v>4328</v>
      </c>
      <c r="B120" s="8" t="s">
        <v>4329</v>
      </c>
      <c r="C120" s="238">
        <v>0</v>
      </c>
      <c r="D120" s="238">
        <v>1.55</v>
      </c>
    </row>
    <row r="121" spans="1:4" ht="27.75" customHeight="1" x14ac:dyDescent="0.25">
      <c r="A121" s="7" t="s">
        <v>4330</v>
      </c>
      <c r="B121" s="8" t="s">
        <v>4329</v>
      </c>
      <c r="C121" s="238">
        <v>0</v>
      </c>
      <c r="D121" s="238">
        <v>1.55</v>
      </c>
    </row>
    <row r="122" spans="1:4" ht="27.75" customHeight="1" x14ac:dyDescent="0.25">
      <c r="A122" s="7" t="s">
        <v>4331</v>
      </c>
      <c r="B122" s="8" t="s">
        <v>4332</v>
      </c>
      <c r="C122" s="238">
        <v>2.2400000000000002</v>
      </c>
      <c r="D122" s="238">
        <v>1.68</v>
      </c>
    </row>
    <row r="123" spans="1:4" ht="27.75" customHeight="1" x14ac:dyDescent="0.25">
      <c r="A123" s="7" t="s">
        <v>4333</v>
      </c>
      <c r="B123" s="8" t="s">
        <v>4334</v>
      </c>
      <c r="C123" s="238">
        <v>0</v>
      </c>
      <c r="D123" s="238">
        <v>0.5</v>
      </c>
    </row>
    <row r="124" spans="1:4" ht="27.75" customHeight="1" x14ac:dyDescent="0.25">
      <c r="A124" s="7" t="s">
        <v>4335</v>
      </c>
      <c r="B124" s="8" t="s">
        <v>4336</v>
      </c>
      <c r="C124" s="238">
        <v>0</v>
      </c>
      <c r="D124" s="238">
        <v>20.350000000000001</v>
      </c>
    </row>
    <row r="125" spans="1:4" ht="27.75" customHeight="1" x14ac:dyDescent="0.25">
      <c r="A125" s="7" t="s">
        <v>4337</v>
      </c>
      <c r="B125" s="8" t="s">
        <v>4336</v>
      </c>
      <c r="C125" s="238">
        <v>0</v>
      </c>
      <c r="D125" s="238">
        <v>20.350000000000001</v>
      </c>
    </row>
    <row r="126" spans="1:4" ht="27.75" customHeight="1" x14ac:dyDescent="0.25">
      <c r="A126" s="7" t="s">
        <v>4338</v>
      </c>
      <c r="B126" s="8" t="s">
        <v>4339</v>
      </c>
      <c r="C126" s="238">
        <v>0.48</v>
      </c>
      <c r="D126" s="238">
        <v>1.18</v>
      </c>
    </row>
    <row r="127" spans="1:4" ht="27.75" customHeight="1" x14ac:dyDescent="0.25">
      <c r="A127" s="7" t="s">
        <v>4340</v>
      </c>
      <c r="B127" s="8" t="s">
        <v>4339</v>
      </c>
      <c r="C127" s="238">
        <v>0.48</v>
      </c>
      <c r="D127" s="238">
        <v>1.18</v>
      </c>
    </row>
    <row r="128" spans="1:4" ht="27.75" customHeight="1" x14ac:dyDescent="0.25">
      <c r="A128" s="7" t="s">
        <v>4341</v>
      </c>
      <c r="B128" s="8" t="s">
        <v>4342</v>
      </c>
      <c r="C128" s="238">
        <v>2.52</v>
      </c>
      <c r="D128" s="238">
        <v>8.85</v>
      </c>
    </row>
    <row r="129" spans="1:4" ht="27.75" customHeight="1" x14ac:dyDescent="0.25">
      <c r="A129" s="7" t="s">
        <v>4343</v>
      </c>
      <c r="B129" s="8" t="s">
        <v>4342</v>
      </c>
      <c r="C129" s="238">
        <v>2.52</v>
      </c>
      <c r="D129" s="238">
        <v>8.85</v>
      </c>
    </row>
    <row r="130" spans="1:4" ht="27.75" customHeight="1" x14ac:dyDescent="0.25">
      <c r="A130" s="7" t="s">
        <v>4344</v>
      </c>
      <c r="B130" s="8" t="s">
        <v>4345</v>
      </c>
      <c r="C130" s="238">
        <v>0.1</v>
      </c>
      <c r="D130" s="238">
        <v>7.93</v>
      </c>
    </row>
    <row r="131" spans="1:4" ht="27.75" customHeight="1" x14ac:dyDescent="0.25">
      <c r="A131" s="7" t="s">
        <v>4346</v>
      </c>
      <c r="B131" s="8" t="s">
        <v>4347</v>
      </c>
      <c r="C131" s="238">
        <v>2.08</v>
      </c>
      <c r="D131" s="238">
        <v>11.87</v>
      </c>
    </row>
    <row r="132" spans="1:4" ht="27.75" customHeight="1" x14ac:dyDescent="0.25">
      <c r="A132" s="7" t="s">
        <v>4348</v>
      </c>
      <c r="B132" s="8" t="s">
        <v>4347</v>
      </c>
      <c r="C132" s="238">
        <v>14.48</v>
      </c>
      <c r="D132" s="238">
        <v>2.31</v>
      </c>
    </row>
    <row r="133" spans="1:4" ht="27.75" customHeight="1" x14ac:dyDescent="0.25">
      <c r="A133" s="7" t="s">
        <v>4349</v>
      </c>
      <c r="B133" s="8" t="s">
        <v>4350</v>
      </c>
      <c r="C133" s="238">
        <v>0</v>
      </c>
      <c r="D133" s="238">
        <v>1.07</v>
      </c>
    </row>
    <row r="134" spans="1:4" ht="27.75" customHeight="1" x14ac:dyDescent="0.25">
      <c r="A134" s="7" t="s">
        <v>4351</v>
      </c>
      <c r="B134" s="8" t="s">
        <v>4350</v>
      </c>
      <c r="C134" s="238">
        <v>0</v>
      </c>
      <c r="D134" s="238">
        <v>1.07</v>
      </c>
    </row>
    <row r="135" spans="1:4" ht="27.75" customHeight="1" x14ac:dyDescent="0.25">
      <c r="A135" s="7" t="s">
        <v>4352</v>
      </c>
      <c r="B135" s="8" t="s">
        <v>4353</v>
      </c>
      <c r="C135" s="238">
        <v>6.76</v>
      </c>
      <c r="D135" s="238">
        <v>0.84</v>
      </c>
    </row>
    <row r="136" spans="1:4" ht="27.75" customHeight="1" x14ac:dyDescent="0.25">
      <c r="A136" s="7" t="s">
        <v>4354</v>
      </c>
      <c r="B136" s="8" t="s">
        <v>4355</v>
      </c>
      <c r="C136" s="238">
        <v>0.12</v>
      </c>
      <c r="D136" s="238">
        <v>0</v>
      </c>
    </row>
    <row r="137" spans="1:4" ht="27.75" customHeight="1" x14ac:dyDescent="0.25">
      <c r="A137" s="7" t="s">
        <v>4356</v>
      </c>
      <c r="B137" s="8" t="s">
        <v>4355</v>
      </c>
      <c r="C137" s="238">
        <v>0.12</v>
      </c>
      <c r="D137" s="238">
        <v>0</v>
      </c>
    </row>
    <row r="138" spans="1:4" ht="27.75" customHeight="1" x14ac:dyDescent="0.25">
      <c r="A138" s="7" t="s">
        <v>4357</v>
      </c>
      <c r="B138" s="8" t="s">
        <v>4355</v>
      </c>
      <c r="C138" s="238">
        <v>0</v>
      </c>
      <c r="D138" s="238">
        <v>0</v>
      </c>
    </row>
    <row r="139" spans="1:4" ht="27.75" customHeight="1" x14ac:dyDescent="0.25">
      <c r="A139" s="7" t="s">
        <v>4358</v>
      </c>
      <c r="B139" s="8" t="s">
        <v>4355</v>
      </c>
      <c r="C139" s="238">
        <v>0</v>
      </c>
      <c r="D139" s="238">
        <v>0</v>
      </c>
    </row>
    <row r="140" spans="1:4" ht="27.75" customHeight="1" x14ac:dyDescent="0.25">
      <c r="A140" s="7" t="s">
        <v>4359</v>
      </c>
      <c r="B140" s="8" t="s">
        <v>4355</v>
      </c>
      <c r="C140" s="238">
        <v>4.42</v>
      </c>
      <c r="D140" s="238">
        <v>0.13</v>
      </c>
    </row>
    <row r="141" spans="1:4" ht="27.75" customHeight="1" x14ac:dyDescent="0.25">
      <c r="A141" s="7" t="s">
        <v>4360</v>
      </c>
      <c r="B141" s="8" t="s">
        <v>4355</v>
      </c>
      <c r="C141" s="238">
        <v>4.42</v>
      </c>
      <c r="D141" s="238">
        <v>0.13</v>
      </c>
    </row>
    <row r="142" spans="1:4" ht="27.75" customHeight="1" x14ac:dyDescent="0.25">
      <c r="A142" s="7" t="s">
        <v>4361</v>
      </c>
      <c r="B142" s="8" t="s">
        <v>4355</v>
      </c>
      <c r="C142" s="238">
        <v>4.5599999999999996</v>
      </c>
      <c r="D142" s="238">
        <v>2.6</v>
      </c>
    </row>
    <row r="143" spans="1:4" ht="27.75" customHeight="1" x14ac:dyDescent="0.25">
      <c r="A143" s="7" t="s">
        <v>4362</v>
      </c>
      <c r="B143" s="8" t="s">
        <v>4355</v>
      </c>
      <c r="C143" s="238">
        <v>4.5599999999999996</v>
      </c>
      <c r="D143" s="238">
        <v>2.6</v>
      </c>
    </row>
    <row r="144" spans="1:4" ht="27.75" customHeight="1" x14ac:dyDescent="0.25">
      <c r="A144" s="7" t="s">
        <v>4363</v>
      </c>
      <c r="B144" s="8" t="s">
        <v>4355</v>
      </c>
      <c r="C144" s="238">
        <v>0</v>
      </c>
      <c r="D144" s="238">
        <v>0</v>
      </c>
    </row>
    <row r="145" spans="1:4" ht="27.75" customHeight="1" x14ac:dyDescent="0.25">
      <c r="A145" s="7" t="s">
        <v>4364</v>
      </c>
      <c r="B145" s="8" t="s">
        <v>4365</v>
      </c>
      <c r="C145" s="238">
        <v>0</v>
      </c>
      <c r="D145" s="238">
        <v>7.34</v>
      </c>
    </row>
    <row r="146" spans="1:4" ht="27.75" customHeight="1" x14ac:dyDescent="0.25">
      <c r="A146" s="7" t="s">
        <v>4366</v>
      </c>
      <c r="B146" s="8" t="s">
        <v>4365</v>
      </c>
      <c r="C146" s="238">
        <v>2.21</v>
      </c>
      <c r="D146" s="238">
        <v>5.41</v>
      </c>
    </row>
    <row r="147" spans="1:4" ht="27.75" customHeight="1" x14ac:dyDescent="0.25">
      <c r="A147" s="7" t="s">
        <v>4367</v>
      </c>
      <c r="B147" s="8" t="s">
        <v>4368</v>
      </c>
      <c r="C147" s="238">
        <v>2.66</v>
      </c>
      <c r="D147" s="238">
        <v>0</v>
      </c>
    </row>
    <row r="148" spans="1:4" ht="27.75" customHeight="1" x14ac:dyDescent="0.25">
      <c r="A148" s="7" t="s">
        <v>4369</v>
      </c>
      <c r="B148" s="8" t="s">
        <v>4368</v>
      </c>
      <c r="C148" s="238">
        <v>2.66</v>
      </c>
      <c r="D148" s="238">
        <v>0</v>
      </c>
    </row>
    <row r="149" spans="1:4" ht="27.75" customHeight="1" x14ac:dyDescent="0.25">
      <c r="A149" s="7" t="s">
        <v>4370</v>
      </c>
      <c r="B149" s="8" t="s">
        <v>4368</v>
      </c>
      <c r="C149" s="238">
        <v>2.65</v>
      </c>
      <c r="D149" s="238">
        <v>0</v>
      </c>
    </row>
    <row r="150" spans="1:4" ht="27.75" customHeight="1" x14ac:dyDescent="0.25">
      <c r="A150" s="7" t="s">
        <v>4371</v>
      </c>
      <c r="B150" s="8" t="s">
        <v>4368</v>
      </c>
      <c r="C150" s="238">
        <v>1.04</v>
      </c>
      <c r="D150" s="238">
        <v>2.68</v>
      </c>
    </row>
    <row r="151" spans="1:4" ht="27.75" customHeight="1" x14ac:dyDescent="0.25">
      <c r="A151" s="7" t="s">
        <v>4372</v>
      </c>
      <c r="B151" s="8" t="s">
        <v>4368</v>
      </c>
      <c r="C151" s="238">
        <v>1.04</v>
      </c>
      <c r="D151" s="238">
        <v>2.68</v>
      </c>
    </row>
    <row r="152" spans="1:4" ht="27.75" customHeight="1" x14ac:dyDescent="0.25">
      <c r="A152" s="7" t="s">
        <v>4373</v>
      </c>
      <c r="B152" s="8" t="s">
        <v>4368</v>
      </c>
      <c r="C152" s="238">
        <v>2.23</v>
      </c>
      <c r="D152" s="238">
        <v>3.89</v>
      </c>
    </row>
    <row r="153" spans="1:4" ht="27.75" customHeight="1" x14ac:dyDescent="0.25">
      <c r="A153" s="7" t="s">
        <v>4374</v>
      </c>
      <c r="B153" s="8" t="s">
        <v>4368</v>
      </c>
      <c r="C153" s="238">
        <v>2.23</v>
      </c>
      <c r="D153" s="238">
        <v>3.89</v>
      </c>
    </row>
    <row r="154" spans="1:4" ht="27.75" customHeight="1" x14ac:dyDescent="0.25">
      <c r="A154" s="7" t="s">
        <v>4375</v>
      </c>
      <c r="B154" s="8" t="s">
        <v>4376</v>
      </c>
      <c r="C154" s="238">
        <v>0</v>
      </c>
      <c r="D154" s="238">
        <v>23.81</v>
      </c>
    </row>
    <row r="155" spans="1:4" ht="27.75" customHeight="1" x14ac:dyDescent="0.25">
      <c r="A155" s="7" t="s">
        <v>4377</v>
      </c>
      <c r="B155" s="8" t="s">
        <v>4376</v>
      </c>
      <c r="C155" s="238">
        <v>1.93</v>
      </c>
      <c r="D155" s="238">
        <v>19.28</v>
      </c>
    </row>
    <row r="156" spans="1:4" ht="27.75" customHeight="1" x14ac:dyDescent="0.25">
      <c r="A156" s="7" t="s">
        <v>4378</v>
      </c>
      <c r="B156" s="8" t="s">
        <v>4379</v>
      </c>
      <c r="C156" s="238">
        <v>3.21</v>
      </c>
      <c r="D156" s="238">
        <v>9.52</v>
      </c>
    </row>
    <row r="157" spans="1:4" ht="27.75" customHeight="1" x14ac:dyDescent="0.25">
      <c r="A157" s="7" t="s">
        <v>4380</v>
      </c>
      <c r="B157" s="8" t="s">
        <v>4379</v>
      </c>
      <c r="C157" s="238">
        <v>3.21</v>
      </c>
      <c r="D157" s="238">
        <v>9.52</v>
      </c>
    </row>
    <row r="158" spans="1:4" ht="27.75" customHeight="1" x14ac:dyDescent="0.25">
      <c r="A158" s="7" t="s">
        <v>4381</v>
      </c>
      <c r="B158" s="8" t="s">
        <v>4379</v>
      </c>
      <c r="C158" s="238">
        <v>0.79</v>
      </c>
      <c r="D158" s="238">
        <v>12.79</v>
      </c>
    </row>
    <row r="159" spans="1:4" ht="27.75" customHeight="1" x14ac:dyDescent="0.25">
      <c r="A159" s="7" t="s">
        <v>4382</v>
      </c>
      <c r="B159" s="8" t="s">
        <v>4379</v>
      </c>
      <c r="C159" s="238">
        <v>0.79</v>
      </c>
      <c r="D159" s="238">
        <v>12.79</v>
      </c>
    </row>
    <row r="160" spans="1:4" ht="27.75" customHeight="1" x14ac:dyDescent="0.25">
      <c r="A160" s="7" t="s">
        <v>4383</v>
      </c>
      <c r="B160" s="8" t="s">
        <v>4384</v>
      </c>
      <c r="C160" s="238">
        <v>3.02</v>
      </c>
      <c r="D160" s="238">
        <v>12.5</v>
      </c>
    </row>
    <row r="161" spans="1:4" ht="27.75" customHeight="1" x14ac:dyDescent="0.25">
      <c r="A161" s="7" t="s">
        <v>4385</v>
      </c>
      <c r="B161" s="8" t="s">
        <v>4386</v>
      </c>
      <c r="C161" s="238">
        <v>2.95</v>
      </c>
      <c r="D161" s="238">
        <v>0.25</v>
      </c>
    </row>
    <row r="162" spans="1:4" ht="27.75" customHeight="1" x14ac:dyDescent="0.25">
      <c r="A162" s="7" t="s">
        <v>4387</v>
      </c>
      <c r="B162" s="8" t="s">
        <v>4388</v>
      </c>
      <c r="C162" s="238">
        <v>0</v>
      </c>
      <c r="D162" s="238">
        <v>7.17</v>
      </c>
    </row>
    <row r="163" spans="1:4" ht="27.75" customHeight="1" x14ac:dyDescent="0.25">
      <c r="A163" s="7" t="s">
        <v>4389</v>
      </c>
      <c r="B163" s="8" t="s">
        <v>4388</v>
      </c>
      <c r="C163" s="238">
        <v>3.14</v>
      </c>
      <c r="D163" s="238">
        <v>3.85</v>
      </c>
    </row>
    <row r="164" spans="1:4" ht="27.75" customHeight="1" x14ac:dyDescent="0.25">
      <c r="A164" s="7" t="s">
        <v>4390</v>
      </c>
      <c r="B164" s="8" t="s">
        <v>4391</v>
      </c>
      <c r="C164" s="238">
        <v>2.4700000000000002</v>
      </c>
      <c r="D164" s="238">
        <v>12.35</v>
      </c>
    </row>
    <row r="165" spans="1:4" ht="27.75" customHeight="1" x14ac:dyDescent="0.25">
      <c r="A165" s="7" t="s">
        <v>4392</v>
      </c>
      <c r="B165" s="8" t="s">
        <v>4391</v>
      </c>
      <c r="C165" s="238">
        <v>2.4700000000000002</v>
      </c>
      <c r="D165" s="238">
        <v>12.35</v>
      </c>
    </row>
    <row r="166" spans="1:4" ht="27.75" customHeight="1" x14ac:dyDescent="0.25">
      <c r="A166" s="7" t="s">
        <v>4393</v>
      </c>
      <c r="B166" s="8" t="s">
        <v>4394</v>
      </c>
      <c r="C166" s="238">
        <v>0.49</v>
      </c>
      <c r="D166" s="238">
        <v>4.21</v>
      </c>
    </row>
    <row r="167" spans="1:4" ht="27.75" customHeight="1" x14ac:dyDescent="0.25">
      <c r="A167" s="7" t="s">
        <v>4395</v>
      </c>
      <c r="B167" s="8" t="s">
        <v>4394</v>
      </c>
      <c r="C167" s="238">
        <v>0.49</v>
      </c>
      <c r="D167" s="238">
        <v>4.21</v>
      </c>
    </row>
    <row r="168" spans="1:4" ht="27.75" customHeight="1" x14ac:dyDescent="0.25">
      <c r="A168" s="7" t="s">
        <v>4396</v>
      </c>
      <c r="B168" s="8" t="s">
        <v>4397</v>
      </c>
      <c r="C168" s="238">
        <v>0.46</v>
      </c>
      <c r="D168" s="238">
        <v>0</v>
      </c>
    </row>
    <row r="169" spans="1:4" ht="27.75" customHeight="1" x14ac:dyDescent="0.25">
      <c r="A169" s="7" t="s">
        <v>4398</v>
      </c>
      <c r="B169" s="8" t="s">
        <v>4399</v>
      </c>
      <c r="C169" s="238">
        <v>0.46</v>
      </c>
      <c r="D169" s="238">
        <v>0</v>
      </c>
    </row>
    <row r="170" spans="1:4" ht="27.75" customHeight="1" x14ac:dyDescent="0.25">
      <c r="A170" s="7" t="s">
        <v>4400</v>
      </c>
      <c r="B170" s="8" t="s">
        <v>4401</v>
      </c>
      <c r="C170" s="238">
        <v>0</v>
      </c>
      <c r="D170" s="238">
        <v>14.25</v>
      </c>
    </row>
    <row r="171" spans="1:4" ht="27.75" customHeight="1" x14ac:dyDescent="0.25">
      <c r="A171" s="7" t="s">
        <v>4402</v>
      </c>
      <c r="B171" s="8" t="s">
        <v>4403</v>
      </c>
      <c r="C171" s="238">
        <v>10.82</v>
      </c>
      <c r="D171" s="238">
        <v>1.79</v>
      </c>
    </row>
    <row r="172" spans="1:4" ht="27.75" customHeight="1" x14ac:dyDescent="0.25">
      <c r="A172" s="7" t="s">
        <v>4404</v>
      </c>
      <c r="B172" s="8" t="s">
        <v>4405</v>
      </c>
      <c r="C172" s="238">
        <v>0</v>
      </c>
      <c r="D172" s="238">
        <v>0</v>
      </c>
    </row>
    <row r="173" spans="1:4" ht="27.75" customHeight="1" x14ac:dyDescent="0.25">
      <c r="A173" s="7" t="s">
        <v>4406</v>
      </c>
      <c r="B173" s="8" t="s">
        <v>4405</v>
      </c>
      <c r="C173" s="238">
        <v>0</v>
      </c>
      <c r="D173" s="238">
        <v>0</v>
      </c>
    </row>
    <row r="174" spans="1:4" ht="27.75" customHeight="1" x14ac:dyDescent="0.25">
      <c r="A174" s="7" t="s">
        <v>4407</v>
      </c>
      <c r="B174" s="8" t="s">
        <v>4408</v>
      </c>
      <c r="C174" s="238">
        <v>0</v>
      </c>
      <c r="D174" s="238">
        <v>14.36</v>
      </c>
    </row>
    <row r="175" spans="1:4" ht="27.75" customHeight="1" x14ac:dyDescent="0.25">
      <c r="A175" s="7" t="s">
        <v>4409</v>
      </c>
      <c r="B175" s="8" t="s">
        <v>4408</v>
      </c>
      <c r="C175" s="238">
        <v>4.2699999999999996</v>
      </c>
      <c r="D175" s="238">
        <v>5.74</v>
      </c>
    </row>
    <row r="176" spans="1:4" ht="27.75" customHeight="1" x14ac:dyDescent="0.25">
      <c r="A176" s="7" t="s">
        <v>4410</v>
      </c>
      <c r="B176" s="8" t="s">
        <v>4411</v>
      </c>
      <c r="C176" s="238">
        <v>9.18</v>
      </c>
      <c r="D176" s="238">
        <v>0.56000000000000005</v>
      </c>
    </row>
    <row r="177" spans="1:4" ht="27.75" customHeight="1" x14ac:dyDescent="0.25">
      <c r="A177" s="7" t="s">
        <v>4412</v>
      </c>
      <c r="B177" s="8" t="s">
        <v>4411</v>
      </c>
      <c r="C177" s="238">
        <v>9.18</v>
      </c>
      <c r="D177" s="238">
        <v>0.56000000000000005</v>
      </c>
    </row>
    <row r="178" spans="1:4" ht="27.75" customHeight="1" x14ac:dyDescent="0.25">
      <c r="A178" s="7" t="s">
        <v>4413</v>
      </c>
      <c r="B178" s="8" t="s">
        <v>4414</v>
      </c>
      <c r="C178" s="238">
        <v>0</v>
      </c>
      <c r="D178" s="238">
        <v>4.7300000000000004</v>
      </c>
    </row>
    <row r="179" spans="1:4" ht="27.75" customHeight="1" x14ac:dyDescent="0.25">
      <c r="A179" s="7" t="s">
        <v>4415</v>
      </c>
      <c r="B179" s="8" t="s">
        <v>4414</v>
      </c>
      <c r="C179" s="238">
        <v>4.6500000000000004</v>
      </c>
      <c r="D179" s="238">
        <v>0.15</v>
      </c>
    </row>
    <row r="180" spans="1:4" ht="27.75" customHeight="1" x14ac:dyDescent="0.25">
      <c r="A180" s="7" t="s">
        <v>4416</v>
      </c>
      <c r="B180" s="8" t="s">
        <v>4414</v>
      </c>
      <c r="C180" s="238">
        <v>0.15</v>
      </c>
      <c r="D180" s="238">
        <v>0</v>
      </c>
    </row>
    <row r="181" spans="1:4" ht="27.75" customHeight="1" x14ac:dyDescent="0.25">
      <c r="A181" s="7" t="s">
        <v>4417</v>
      </c>
      <c r="B181" s="8" t="s">
        <v>4414</v>
      </c>
      <c r="C181" s="238">
        <v>0.15</v>
      </c>
      <c r="D181" s="238">
        <v>0</v>
      </c>
    </row>
    <row r="182" spans="1:4" ht="27.75" customHeight="1" x14ac:dyDescent="0.25">
      <c r="A182" s="7" t="s">
        <v>4418</v>
      </c>
      <c r="B182" s="8" t="s">
        <v>4419</v>
      </c>
      <c r="C182" s="238">
        <v>1.32</v>
      </c>
      <c r="D182" s="238">
        <v>0</v>
      </c>
    </row>
    <row r="183" spans="1:4" ht="27.75" customHeight="1" x14ac:dyDescent="0.25">
      <c r="A183" s="7" t="s">
        <v>4420</v>
      </c>
      <c r="B183" s="8" t="s">
        <v>4419</v>
      </c>
      <c r="C183" s="238">
        <v>1.32</v>
      </c>
      <c r="D183" s="238">
        <v>0</v>
      </c>
    </row>
    <row r="184" spans="1:4" ht="27.75" customHeight="1" x14ac:dyDescent="0.25">
      <c r="A184" s="7" t="s">
        <v>4421</v>
      </c>
      <c r="B184" s="8" t="s">
        <v>4419</v>
      </c>
      <c r="C184" s="238">
        <v>1.32</v>
      </c>
      <c r="D184" s="238">
        <v>0</v>
      </c>
    </row>
    <row r="185" spans="1:4" ht="27.75" customHeight="1" x14ac:dyDescent="0.25">
      <c r="A185" s="7" t="s">
        <v>4422</v>
      </c>
      <c r="B185" s="8" t="s">
        <v>4419</v>
      </c>
      <c r="C185" s="238">
        <v>4.13</v>
      </c>
      <c r="D185" s="238">
        <v>1.42</v>
      </c>
    </row>
    <row r="186" spans="1:4" ht="27.75" customHeight="1" x14ac:dyDescent="0.25">
      <c r="A186" s="7" t="s">
        <v>4423</v>
      </c>
      <c r="B186" s="8" t="s">
        <v>4419</v>
      </c>
      <c r="C186" s="238">
        <v>4.13</v>
      </c>
      <c r="D186" s="238">
        <v>1.42</v>
      </c>
    </row>
    <row r="187" spans="1:4" ht="27.75" customHeight="1" x14ac:dyDescent="0.25">
      <c r="A187" s="7" t="s">
        <v>4424</v>
      </c>
      <c r="B187" s="8" t="s">
        <v>4419</v>
      </c>
      <c r="C187" s="238">
        <v>4.13</v>
      </c>
      <c r="D187" s="238">
        <v>1.42</v>
      </c>
    </row>
    <row r="188" spans="1:4" ht="27.75" customHeight="1" x14ac:dyDescent="0.25">
      <c r="A188" s="7" t="s">
        <v>4425</v>
      </c>
      <c r="B188" s="8" t="s">
        <v>4419</v>
      </c>
      <c r="C188" s="238">
        <v>4.13</v>
      </c>
      <c r="D188" s="238">
        <v>1.42</v>
      </c>
    </row>
    <row r="189" spans="1:4" ht="27.75" customHeight="1" x14ac:dyDescent="0.25">
      <c r="A189" s="7" t="s">
        <v>4426</v>
      </c>
      <c r="B189" s="8" t="s">
        <v>4427</v>
      </c>
      <c r="C189" s="238">
        <v>0.45</v>
      </c>
      <c r="D189" s="238">
        <v>0.01</v>
      </c>
    </row>
    <row r="190" spans="1:4" ht="27.75" customHeight="1" x14ac:dyDescent="0.25">
      <c r="A190" s="7" t="s">
        <v>4428</v>
      </c>
      <c r="B190" s="8" t="s">
        <v>4429</v>
      </c>
      <c r="C190" s="238">
        <v>0.28999999999999998</v>
      </c>
      <c r="D190" s="238">
        <v>-0.18</v>
      </c>
    </row>
    <row r="191" spans="1:4" ht="27.75" customHeight="1" x14ac:dyDescent="0.25">
      <c r="A191" s="7" t="s">
        <v>4430</v>
      </c>
      <c r="B191" s="8" t="s">
        <v>4431</v>
      </c>
      <c r="C191" s="238">
        <v>0.24</v>
      </c>
      <c r="D191" s="238">
        <v>10.93</v>
      </c>
    </row>
    <row r="192" spans="1:4" ht="27.75" customHeight="1" x14ac:dyDescent="0.25">
      <c r="A192" s="7" t="s">
        <v>4432</v>
      </c>
      <c r="B192" s="8" t="s">
        <v>4431</v>
      </c>
      <c r="C192" s="238">
        <v>8.9</v>
      </c>
      <c r="D192" s="238">
        <v>1.43</v>
      </c>
    </row>
    <row r="193" spans="1:4" ht="27.75" customHeight="1" x14ac:dyDescent="0.25">
      <c r="A193" s="7" t="s">
        <v>4433</v>
      </c>
      <c r="B193" s="8" t="s">
        <v>4434</v>
      </c>
      <c r="C193" s="238">
        <v>0.84</v>
      </c>
      <c r="D193" s="238">
        <v>1.4</v>
      </c>
    </row>
    <row r="194" spans="1:4" ht="27.75" customHeight="1" x14ac:dyDescent="0.25">
      <c r="A194" s="7" t="s">
        <v>4435</v>
      </c>
      <c r="B194" s="8" t="s">
        <v>4436</v>
      </c>
      <c r="C194" s="238">
        <v>0.77</v>
      </c>
      <c r="D194" s="238">
        <v>1.69</v>
      </c>
    </row>
    <row r="195" spans="1:4" ht="27.75" customHeight="1" x14ac:dyDescent="0.25">
      <c r="A195" s="7" t="s">
        <v>4437</v>
      </c>
      <c r="B195" s="8" t="s">
        <v>4436</v>
      </c>
      <c r="C195" s="238">
        <v>0</v>
      </c>
      <c r="D195" s="238">
        <v>2.46</v>
      </c>
    </row>
    <row r="196" spans="1:4" ht="27.75" customHeight="1" x14ac:dyDescent="0.25">
      <c r="A196" s="7" t="s">
        <v>4438</v>
      </c>
      <c r="B196" s="8" t="s">
        <v>4439</v>
      </c>
      <c r="C196" s="238">
        <v>0.14000000000000001</v>
      </c>
      <c r="D196" s="238">
        <v>1.74</v>
      </c>
    </row>
    <row r="197" spans="1:4" ht="27.75" customHeight="1" x14ac:dyDescent="0.25">
      <c r="A197" s="7" t="s">
        <v>4440</v>
      </c>
      <c r="B197" s="8" t="s">
        <v>4439</v>
      </c>
      <c r="C197" s="238">
        <v>0.14000000000000001</v>
      </c>
      <c r="D197" s="238">
        <v>1.74</v>
      </c>
    </row>
    <row r="198" spans="1:4" ht="27.75" customHeight="1" x14ac:dyDescent="0.25">
      <c r="A198" s="7" t="s">
        <v>4441</v>
      </c>
      <c r="B198" s="8" t="s">
        <v>4439</v>
      </c>
      <c r="C198" s="238">
        <v>0.14000000000000001</v>
      </c>
      <c r="D198" s="238">
        <v>1.71</v>
      </c>
    </row>
    <row r="199" spans="1:4" ht="27.75" customHeight="1" x14ac:dyDescent="0.25">
      <c r="A199" s="7" t="s">
        <v>4442</v>
      </c>
      <c r="B199" s="8" t="s">
        <v>4443</v>
      </c>
      <c r="C199" s="238">
        <v>3.27</v>
      </c>
      <c r="D199" s="238">
        <v>7.42</v>
      </c>
    </row>
    <row r="200" spans="1:4" ht="27.75" customHeight="1" x14ac:dyDescent="0.25">
      <c r="A200" s="7" t="s">
        <v>4444</v>
      </c>
      <c r="B200" s="8" t="s">
        <v>4443</v>
      </c>
      <c r="C200" s="238">
        <v>3.27</v>
      </c>
      <c r="D200" s="238">
        <v>7.42</v>
      </c>
    </row>
    <row r="201" spans="1:4" ht="27.75" customHeight="1" x14ac:dyDescent="0.25">
      <c r="A201" s="7" t="s">
        <v>4445</v>
      </c>
      <c r="B201" s="8" t="s">
        <v>4446</v>
      </c>
      <c r="C201" s="238">
        <v>1.98</v>
      </c>
      <c r="D201" s="238">
        <v>7.66</v>
      </c>
    </row>
    <row r="202" spans="1:4" ht="27.75" customHeight="1" x14ac:dyDescent="0.25">
      <c r="A202" s="7" t="s">
        <v>4447</v>
      </c>
      <c r="B202" s="8" t="s">
        <v>4446</v>
      </c>
      <c r="C202" s="238">
        <v>0</v>
      </c>
      <c r="D202" s="238">
        <v>9.41</v>
      </c>
    </row>
    <row r="203" spans="1:4" ht="27.75" customHeight="1" x14ac:dyDescent="0.25">
      <c r="A203" s="7" t="s">
        <v>4448</v>
      </c>
      <c r="B203" s="8" t="s">
        <v>4449</v>
      </c>
      <c r="C203" s="238">
        <v>1.1399999999999999</v>
      </c>
      <c r="D203" s="238">
        <v>4.9800000000000004</v>
      </c>
    </row>
    <row r="204" spans="1:4" ht="27.75" customHeight="1" x14ac:dyDescent="0.25">
      <c r="A204" s="7" t="s">
        <v>4450</v>
      </c>
      <c r="B204" s="8" t="s">
        <v>4449</v>
      </c>
      <c r="C204" s="238">
        <v>1.1399999999999999</v>
      </c>
      <c r="D204" s="238">
        <v>4.9800000000000004</v>
      </c>
    </row>
    <row r="205" spans="1:4" ht="27.75" customHeight="1" x14ac:dyDescent="0.25">
      <c r="A205" s="7" t="s">
        <v>4451</v>
      </c>
      <c r="B205" s="8" t="s">
        <v>4452</v>
      </c>
      <c r="C205" s="238">
        <v>5.34</v>
      </c>
      <c r="D205" s="238">
        <v>1.52</v>
      </c>
    </row>
    <row r="206" spans="1:4" ht="27.75" customHeight="1" x14ac:dyDescent="0.25">
      <c r="A206" s="7" t="s">
        <v>4453</v>
      </c>
      <c r="B206" s="8" t="s">
        <v>4454</v>
      </c>
      <c r="C206" s="238">
        <v>3.88</v>
      </c>
      <c r="D206" s="238">
        <v>7.53</v>
      </c>
    </row>
    <row r="207" spans="1:4" ht="27.75" customHeight="1" x14ac:dyDescent="0.25">
      <c r="A207" s="7" t="s">
        <v>4455</v>
      </c>
      <c r="B207" s="8" t="s">
        <v>4454</v>
      </c>
      <c r="C207" s="238">
        <v>3.88</v>
      </c>
      <c r="D207" s="238">
        <v>7.53</v>
      </c>
    </row>
    <row r="208" spans="1:4" ht="27.75" customHeight="1" x14ac:dyDescent="0.25">
      <c r="A208" s="7" t="s">
        <v>4456</v>
      </c>
      <c r="B208" s="8" t="s">
        <v>4454</v>
      </c>
      <c r="C208" s="238">
        <v>1.7</v>
      </c>
      <c r="D208" s="238">
        <v>5.44</v>
      </c>
    </row>
    <row r="209" spans="1:4" ht="27.75" customHeight="1" x14ac:dyDescent="0.25">
      <c r="A209" s="7" t="s">
        <v>4457</v>
      </c>
      <c r="B209" s="8" t="s">
        <v>4454</v>
      </c>
      <c r="C209" s="238">
        <v>1.7</v>
      </c>
      <c r="D209" s="238">
        <v>5.44</v>
      </c>
    </row>
    <row r="210" spans="1:4" ht="27.75" customHeight="1" x14ac:dyDescent="0.25">
      <c r="A210" s="7" t="s">
        <v>4458</v>
      </c>
      <c r="B210" s="8" t="s">
        <v>4459</v>
      </c>
      <c r="C210" s="238">
        <v>0</v>
      </c>
      <c r="D210" s="238">
        <v>0</v>
      </c>
    </row>
    <row r="211" spans="1:4" ht="27.75" customHeight="1" x14ac:dyDescent="0.25">
      <c r="A211" s="7" t="s">
        <v>4460</v>
      </c>
      <c r="B211" s="8" t="s">
        <v>4459</v>
      </c>
      <c r="C211" s="238">
        <v>0</v>
      </c>
      <c r="D211" s="238">
        <v>0</v>
      </c>
    </row>
    <row r="212" spans="1:4" ht="27.75" customHeight="1" x14ac:dyDescent="0.25">
      <c r="A212" s="7" t="s">
        <v>4461</v>
      </c>
      <c r="B212" s="8" t="s">
        <v>4459</v>
      </c>
      <c r="C212" s="238">
        <v>0</v>
      </c>
      <c r="D212" s="238">
        <v>0</v>
      </c>
    </row>
    <row r="213" spans="1:4" ht="27.75" customHeight="1" x14ac:dyDescent="0.25">
      <c r="A213" s="7" t="s">
        <v>4462</v>
      </c>
      <c r="B213" s="8" t="s">
        <v>4459</v>
      </c>
      <c r="C213" s="238">
        <v>0</v>
      </c>
      <c r="D213" s="238">
        <v>0</v>
      </c>
    </row>
    <row r="214" spans="1:4" ht="27.75" customHeight="1" x14ac:dyDescent="0.25">
      <c r="A214" s="7" t="s">
        <v>4463</v>
      </c>
      <c r="B214" s="8" t="s">
        <v>4464</v>
      </c>
      <c r="C214" s="238">
        <v>3.09</v>
      </c>
      <c r="D214" s="238">
        <v>2.5099999999999998</v>
      </c>
    </row>
    <row r="215" spans="1:4" ht="27.75" customHeight="1" x14ac:dyDescent="0.25">
      <c r="A215" s="7" t="s">
        <v>4465</v>
      </c>
      <c r="B215" s="8" t="s">
        <v>4464</v>
      </c>
      <c r="C215" s="238">
        <v>3.08</v>
      </c>
      <c r="D215" s="238">
        <v>2.5099999999999998</v>
      </c>
    </row>
    <row r="216" spans="1:4" ht="27.75" customHeight="1" x14ac:dyDescent="0.25">
      <c r="A216" s="7" t="s">
        <v>4466</v>
      </c>
      <c r="B216" s="8" t="s">
        <v>4464</v>
      </c>
      <c r="C216" s="238">
        <v>0.78</v>
      </c>
      <c r="D216" s="238">
        <v>5.94</v>
      </c>
    </row>
    <row r="217" spans="1:4" ht="27.75" customHeight="1" x14ac:dyDescent="0.25">
      <c r="A217" s="7" t="s">
        <v>4467</v>
      </c>
      <c r="B217" s="8" t="s">
        <v>4464</v>
      </c>
      <c r="C217" s="238">
        <v>0.78</v>
      </c>
      <c r="D217" s="238">
        <v>5.94</v>
      </c>
    </row>
    <row r="218" spans="1:4" ht="27.75" customHeight="1" x14ac:dyDescent="0.25">
      <c r="A218" s="7" t="s">
        <v>4468</v>
      </c>
      <c r="B218" s="8" t="s">
        <v>4469</v>
      </c>
      <c r="C218" s="238">
        <v>4.42</v>
      </c>
      <c r="D218" s="238">
        <v>0.13</v>
      </c>
    </row>
    <row r="219" spans="1:4" ht="27.75" customHeight="1" x14ac:dyDescent="0.25">
      <c r="A219" s="7" t="s">
        <v>4470</v>
      </c>
      <c r="B219" s="8" t="s">
        <v>4471</v>
      </c>
      <c r="C219" s="238">
        <v>0.1</v>
      </c>
      <c r="D219" s="238">
        <v>0.85</v>
      </c>
    </row>
    <row r="220" spans="1:4" ht="27.75" customHeight="1" x14ac:dyDescent="0.25">
      <c r="A220" s="7" t="s">
        <v>4472</v>
      </c>
      <c r="B220" s="8" t="s">
        <v>4471</v>
      </c>
      <c r="C220" s="238">
        <v>0.1</v>
      </c>
      <c r="D220" s="238">
        <v>0.85</v>
      </c>
    </row>
    <row r="221" spans="1:4" ht="27.75" customHeight="1" x14ac:dyDescent="0.25">
      <c r="A221" s="7" t="s">
        <v>4473</v>
      </c>
      <c r="B221" s="8" t="s">
        <v>4474</v>
      </c>
      <c r="C221" s="238">
        <v>2.36</v>
      </c>
      <c r="D221" s="238">
        <v>14.15</v>
      </c>
    </row>
    <row r="222" spans="1:4" ht="27.75" customHeight="1" x14ac:dyDescent="0.25">
      <c r="A222" s="7" t="s">
        <v>4475</v>
      </c>
      <c r="B222" s="8" t="s">
        <v>4474</v>
      </c>
      <c r="C222" s="238">
        <v>2.36</v>
      </c>
      <c r="D222" s="238">
        <v>14.15</v>
      </c>
    </row>
    <row r="223" spans="1:4" ht="27.75" customHeight="1" x14ac:dyDescent="0.25">
      <c r="A223" s="7" t="s">
        <v>4476</v>
      </c>
      <c r="B223" s="8" t="s">
        <v>4477</v>
      </c>
      <c r="C223" s="238">
        <v>0</v>
      </c>
      <c r="D223" s="238">
        <v>17.79</v>
      </c>
    </row>
    <row r="224" spans="1:4" ht="27.75" customHeight="1" x14ac:dyDescent="0.25">
      <c r="A224" s="7" t="s">
        <v>4478</v>
      </c>
      <c r="B224" s="8" t="s">
        <v>4477</v>
      </c>
      <c r="C224" s="238">
        <v>1.97</v>
      </c>
      <c r="D224" s="238">
        <v>16.52</v>
      </c>
    </row>
    <row r="225" spans="1:4" ht="27.75" customHeight="1" x14ac:dyDescent="0.25">
      <c r="A225" s="7" t="s">
        <v>4479</v>
      </c>
      <c r="B225" s="8" t="s">
        <v>4480</v>
      </c>
      <c r="C225" s="238">
        <v>3.74</v>
      </c>
      <c r="D225" s="238">
        <v>0.59</v>
      </c>
    </row>
    <row r="226" spans="1:4" ht="27.75" customHeight="1" x14ac:dyDescent="0.25">
      <c r="A226" s="7" t="s">
        <v>4481</v>
      </c>
      <c r="B226" s="8" t="s">
        <v>4480</v>
      </c>
      <c r="C226" s="238">
        <v>3.74</v>
      </c>
      <c r="D226" s="238">
        <v>0.59</v>
      </c>
    </row>
    <row r="227" spans="1:4" ht="27.75" customHeight="1" x14ac:dyDescent="0.25">
      <c r="A227" s="7" t="s">
        <v>4482</v>
      </c>
      <c r="B227" s="8" t="s">
        <v>4483</v>
      </c>
      <c r="C227" s="238">
        <v>1.29</v>
      </c>
      <c r="D227" s="238">
        <v>1.83</v>
      </c>
    </row>
    <row r="228" spans="1:4" ht="27.75" customHeight="1" x14ac:dyDescent="0.25">
      <c r="A228" s="7" t="s">
        <v>4484</v>
      </c>
      <c r="B228" s="8" t="s">
        <v>4483</v>
      </c>
      <c r="C228" s="238">
        <v>0</v>
      </c>
      <c r="D228" s="238">
        <v>3.07</v>
      </c>
    </row>
    <row r="229" spans="1:4" ht="27.75" customHeight="1" x14ac:dyDescent="0.25">
      <c r="A229" s="7" t="s">
        <v>4485</v>
      </c>
      <c r="B229" s="8" t="s">
        <v>4486</v>
      </c>
      <c r="C229" s="238">
        <v>7.12</v>
      </c>
      <c r="D229" s="238">
        <v>0.56999999999999995</v>
      </c>
    </row>
    <row r="230" spans="1:4" ht="27.75" customHeight="1" x14ac:dyDescent="0.25">
      <c r="A230" s="7" t="s">
        <v>4487</v>
      </c>
      <c r="B230" s="8" t="s">
        <v>4486</v>
      </c>
      <c r="C230" s="238">
        <v>7.13</v>
      </c>
      <c r="D230" s="238">
        <v>0.56999999999999995</v>
      </c>
    </row>
    <row r="231" spans="1:4" ht="27.75" customHeight="1" x14ac:dyDescent="0.25">
      <c r="A231" s="7" t="s">
        <v>4488</v>
      </c>
      <c r="B231" s="8" t="s">
        <v>4486</v>
      </c>
      <c r="C231" s="238">
        <v>0</v>
      </c>
      <c r="D231" s="238">
        <v>9.6199999999999992</v>
      </c>
    </row>
    <row r="232" spans="1:4" ht="27.75" customHeight="1" x14ac:dyDescent="0.25">
      <c r="A232" s="7" t="s">
        <v>4489</v>
      </c>
      <c r="B232" s="8" t="s">
        <v>4486</v>
      </c>
      <c r="C232" s="238">
        <v>1.67</v>
      </c>
      <c r="D232" s="238">
        <v>3.73</v>
      </c>
    </row>
    <row r="233" spans="1:4" ht="27.75" customHeight="1" x14ac:dyDescent="0.25">
      <c r="A233" s="7" t="s">
        <v>4490</v>
      </c>
      <c r="B233" s="8" t="s">
        <v>4491</v>
      </c>
      <c r="C233" s="238">
        <v>1.97</v>
      </c>
      <c r="D233" s="238">
        <v>5.62</v>
      </c>
    </row>
    <row r="234" spans="1:4" ht="27.75" customHeight="1" x14ac:dyDescent="0.25">
      <c r="A234" s="7" t="s">
        <v>4492</v>
      </c>
      <c r="B234" s="8" t="s">
        <v>4493</v>
      </c>
      <c r="C234" s="238">
        <v>0</v>
      </c>
      <c r="D234" s="238">
        <v>5.18</v>
      </c>
    </row>
    <row r="235" spans="1:4" ht="27.75" customHeight="1" x14ac:dyDescent="0.25">
      <c r="A235" s="7" t="s">
        <v>4494</v>
      </c>
      <c r="B235" s="8" t="s">
        <v>4493</v>
      </c>
      <c r="C235" s="238">
        <v>0.66</v>
      </c>
      <c r="D235" s="238">
        <v>4.7</v>
      </c>
    </row>
    <row r="236" spans="1:4" ht="27.75" customHeight="1" x14ac:dyDescent="0.25">
      <c r="A236" s="7" t="s">
        <v>4495</v>
      </c>
      <c r="B236" s="8" t="s">
        <v>4496</v>
      </c>
      <c r="C236" s="238">
        <v>2.15</v>
      </c>
      <c r="D236" s="238">
        <v>1.4</v>
      </c>
    </row>
    <row r="237" spans="1:4" ht="27.75" customHeight="1" x14ac:dyDescent="0.25">
      <c r="A237" s="7" t="s">
        <v>4497</v>
      </c>
      <c r="B237" s="8" t="s">
        <v>4498</v>
      </c>
      <c r="C237" s="238">
        <v>2.83</v>
      </c>
      <c r="D237" s="238">
        <v>3.83</v>
      </c>
    </row>
    <row r="238" spans="1:4" ht="27.75" customHeight="1" x14ac:dyDescent="0.25">
      <c r="A238" s="7" t="s">
        <v>4499</v>
      </c>
      <c r="B238" s="8" t="s">
        <v>4498</v>
      </c>
      <c r="C238" s="238">
        <v>2.83</v>
      </c>
      <c r="D238" s="238">
        <v>3.83</v>
      </c>
    </row>
    <row r="239" spans="1:4" ht="27.75" customHeight="1" x14ac:dyDescent="0.25">
      <c r="A239" s="7" t="s">
        <v>4500</v>
      </c>
      <c r="B239" s="8" t="s">
        <v>4498</v>
      </c>
      <c r="C239" s="238">
        <v>0</v>
      </c>
      <c r="D239" s="238">
        <v>8.32</v>
      </c>
    </row>
    <row r="240" spans="1:4" ht="27.75" customHeight="1" x14ac:dyDescent="0.25">
      <c r="A240" s="7" t="s">
        <v>4501</v>
      </c>
      <c r="B240" s="8" t="s">
        <v>4498</v>
      </c>
      <c r="C240" s="238">
        <v>1.56</v>
      </c>
      <c r="D240" s="238">
        <v>6.03</v>
      </c>
    </row>
    <row r="241" spans="1:4" ht="27.75" customHeight="1" x14ac:dyDescent="0.25">
      <c r="A241" s="7" t="s">
        <v>4502</v>
      </c>
      <c r="B241" s="8" t="s">
        <v>4503</v>
      </c>
      <c r="C241" s="238">
        <v>0.45</v>
      </c>
      <c r="D241" s="238">
        <v>3.81</v>
      </c>
    </row>
    <row r="242" spans="1:4" ht="27.75" customHeight="1" x14ac:dyDescent="0.25">
      <c r="A242" s="7" t="s">
        <v>4504</v>
      </c>
      <c r="B242" s="8" t="s">
        <v>4503</v>
      </c>
      <c r="C242" s="238">
        <v>0.45</v>
      </c>
      <c r="D242" s="238">
        <v>3.81</v>
      </c>
    </row>
    <row r="243" spans="1:4" ht="27.75" customHeight="1" x14ac:dyDescent="0.25">
      <c r="A243" s="7" t="s">
        <v>4505</v>
      </c>
      <c r="B243" s="8" t="s">
        <v>4503</v>
      </c>
      <c r="C243" s="238">
        <v>1.07</v>
      </c>
      <c r="D243" s="238">
        <v>3.73</v>
      </c>
    </row>
    <row r="244" spans="1:4" ht="27.75" customHeight="1" x14ac:dyDescent="0.25">
      <c r="A244" s="7" t="s">
        <v>4506</v>
      </c>
      <c r="B244" s="8" t="s">
        <v>4503</v>
      </c>
      <c r="C244" s="238">
        <v>1.07</v>
      </c>
      <c r="D244" s="238">
        <v>3.73</v>
      </c>
    </row>
    <row r="245" spans="1:4" ht="27.75" customHeight="1" x14ac:dyDescent="0.25">
      <c r="A245" s="7" t="s">
        <v>4507</v>
      </c>
      <c r="B245" s="8" t="s">
        <v>4508</v>
      </c>
      <c r="C245" s="238">
        <v>0</v>
      </c>
      <c r="D245" s="238">
        <v>4.53</v>
      </c>
    </row>
    <row r="246" spans="1:4" ht="27.75" customHeight="1" x14ac:dyDescent="0.25">
      <c r="A246" s="7" t="s">
        <v>4509</v>
      </c>
      <c r="B246" s="8" t="s">
        <v>4510</v>
      </c>
      <c r="C246" s="238">
        <v>6.56</v>
      </c>
      <c r="D246" s="238">
        <v>6.53</v>
      </c>
    </row>
    <row r="247" spans="1:4" ht="27.75" customHeight="1" x14ac:dyDescent="0.25">
      <c r="A247" s="7" t="s">
        <v>4511</v>
      </c>
      <c r="B247" s="8" t="s">
        <v>4512</v>
      </c>
      <c r="C247" s="238">
        <v>0</v>
      </c>
      <c r="D247" s="238">
        <v>19.899999999999999</v>
      </c>
    </row>
    <row r="248" spans="1:4" ht="27.75" customHeight="1" x14ac:dyDescent="0.25">
      <c r="A248" s="7" t="s">
        <v>4513</v>
      </c>
      <c r="B248" s="8" t="s">
        <v>4512</v>
      </c>
      <c r="C248" s="238">
        <v>0</v>
      </c>
      <c r="D248" s="238">
        <v>19.899999999999999</v>
      </c>
    </row>
    <row r="249" spans="1:4" ht="27.75" customHeight="1" x14ac:dyDescent="0.25">
      <c r="A249" s="7" t="s">
        <v>4514</v>
      </c>
      <c r="B249" s="8" t="s">
        <v>4515</v>
      </c>
      <c r="C249" s="238">
        <v>4.21</v>
      </c>
      <c r="D249" s="238">
        <v>12.5</v>
      </c>
    </row>
    <row r="250" spans="1:4" ht="27.75" customHeight="1" x14ac:dyDescent="0.25">
      <c r="A250" s="7" t="s">
        <v>4516</v>
      </c>
      <c r="B250" s="8" t="s">
        <v>4515</v>
      </c>
      <c r="C250" s="238">
        <v>0</v>
      </c>
      <c r="D250" s="238">
        <v>16.55</v>
      </c>
    </row>
    <row r="251" spans="1:4" ht="27.75" customHeight="1" x14ac:dyDescent="0.25">
      <c r="A251" s="7" t="s">
        <v>4517</v>
      </c>
      <c r="B251" s="8" t="s">
        <v>4518</v>
      </c>
      <c r="C251" s="238">
        <v>4.01</v>
      </c>
      <c r="D251" s="238">
        <v>12.53</v>
      </c>
    </row>
    <row r="252" spans="1:4" ht="27.75" customHeight="1" x14ac:dyDescent="0.25">
      <c r="A252" s="7" t="s">
        <v>4519</v>
      </c>
      <c r="B252" s="8" t="s">
        <v>4515</v>
      </c>
      <c r="C252" s="238">
        <v>5.29</v>
      </c>
      <c r="D252" s="238">
        <v>6.84</v>
      </c>
    </row>
    <row r="253" spans="1:4" ht="27.75" customHeight="1" x14ac:dyDescent="0.25">
      <c r="A253" s="7" t="s">
        <v>4520</v>
      </c>
      <c r="B253" s="8" t="s">
        <v>4521</v>
      </c>
      <c r="C253" s="238">
        <v>6.56</v>
      </c>
      <c r="D253" s="238">
        <v>6.53</v>
      </c>
    </row>
    <row r="254" spans="1:4" ht="27.75" customHeight="1" x14ac:dyDescent="0.25">
      <c r="A254" s="7" t="s">
        <v>4522</v>
      </c>
      <c r="B254" s="8" t="s">
        <v>4521</v>
      </c>
      <c r="C254" s="238">
        <v>6.56</v>
      </c>
      <c r="D254" s="238">
        <v>6.53</v>
      </c>
    </row>
    <row r="255" spans="1:4" ht="27.75" customHeight="1" x14ac:dyDescent="0.25">
      <c r="A255" s="7" t="s">
        <v>4523</v>
      </c>
      <c r="B255" s="8" t="s">
        <v>4524</v>
      </c>
      <c r="C255" s="238">
        <v>3.49</v>
      </c>
      <c r="D255" s="238">
        <v>4.3099999999999996</v>
      </c>
    </row>
    <row r="256" spans="1:4" ht="27.75" customHeight="1" x14ac:dyDescent="0.25">
      <c r="A256" s="7" t="s">
        <v>4525</v>
      </c>
      <c r="B256" s="8" t="s">
        <v>4526</v>
      </c>
      <c r="C256" s="238">
        <v>8.15</v>
      </c>
      <c r="D256" s="238">
        <v>6.54</v>
      </c>
    </row>
    <row r="257" spans="1:4" ht="27.75" customHeight="1" x14ac:dyDescent="0.25">
      <c r="A257" s="7" t="s">
        <v>4527</v>
      </c>
      <c r="B257" s="8" t="s">
        <v>4526</v>
      </c>
      <c r="C257" s="238">
        <v>8.15</v>
      </c>
      <c r="D257" s="238">
        <v>6.54</v>
      </c>
    </row>
    <row r="258" spans="1:4" ht="27.75" customHeight="1" x14ac:dyDescent="0.25">
      <c r="A258" s="7" t="s">
        <v>4528</v>
      </c>
      <c r="B258" s="8" t="s">
        <v>4526</v>
      </c>
      <c r="C258" s="238">
        <v>4.62</v>
      </c>
      <c r="D258" s="238">
        <v>9.65</v>
      </c>
    </row>
    <row r="259" spans="1:4" ht="27.75" customHeight="1" x14ac:dyDescent="0.25">
      <c r="A259" s="7" t="s">
        <v>4529</v>
      </c>
      <c r="B259" s="8" t="s">
        <v>4526</v>
      </c>
      <c r="C259" s="238">
        <v>4.62</v>
      </c>
      <c r="D259" s="238">
        <v>9.65</v>
      </c>
    </row>
    <row r="260" spans="1:4" ht="27.75" customHeight="1" x14ac:dyDescent="0.25">
      <c r="A260" s="7" t="s">
        <v>4530</v>
      </c>
      <c r="B260" s="8" t="s">
        <v>4531</v>
      </c>
      <c r="C260" s="238">
        <v>1.68</v>
      </c>
      <c r="D260" s="238">
        <v>12.45</v>
      </c>
    </row>
    <row r="261" spans="1:4" ht="27.75" customHeight="1" x14ac:dyDescent="0.25">
      <c r="A261" s="7" t="s">
        <v>4532</v>
      </c>
      <c r="B261" s="8" t="s">
        <v>4533</v>
      </c>
      <c r="C261" s="238">
        <v>0.91</v>
      </c>
      <c r="D261" s="238">
        <v>12.43</v>
      </c>
    </row>
    <row r="262" spans="1:4" ht="27.75" customHeight="1" x14ac:dyDescent="0.25">
      <c r="A262" s="7" t="s">
        <v>4534</v>
      </c>
      <c r="B262" s="8" t="s">
        <v>4533</v>
      </c>
      <c r="C262" s="238">
        <v>0.91</v>
      </c>
      <c r="D262" s="238">
        <v>12.43</v>
      </c>
    </row>
    <row r="263" spans="1:4" ht="27.75" customHeight="1" x14ac:dyDescent="0.25">
      <c r="A263" s="7" t="s">
        <v>4535</v>
      </c>
      <c r="B263" s="8" t="s">
        <v>4536</v>
      </c>
      <c r="C263" s="238">
        <v>0</v>
      </c>
      <c r="D263" s="238">
        <v>14.2</v>
      </c>
    </row>
    <row r="264" spans="1:4" ht="27.75" customHeight="1" x14ac:dyDescent="0.25">
      <c r="A264" s="7" t="s">
        <v>4537</v>
      </c>
      <c r="B264" s="8" t="s">
        <v>4536</v>
      </c>
      <c r="C264" s="238">
        <v>0</v>
      </c>
      <c r="D264" s="238">
        <v>14.2</v>
      </c>
    </row>
    <row r="265" spans="1:4" ht="27.75" customHeight="1" x14ac:dyDescent="0.25">
      <c r="A265" s="7" t="s">
        <v>4538</v>
      </c>
      <c r="B265" s="8" t="s">
        <v>4536</v>
      </c>
      <c r="C265" s="238">
        <v>10.49</v>
      </c>
      <c r="D265" s="238">
        <v>1.32</v>
      </c>
    </row>
    <row r="266" spans="1:4" ht="27.75" customHeight="1" x14ac:dyDescent="0.25">
      <c r="A266" s="7" t="s">
        <v>4539</v>
      </c>
      <c r="B266" s="8" t="s">
        <v>4536</v>
      </c>
      <c r="C266" s="238">
        <v>10.49</v>
      </c>
      <c r="D266" s="238">
        <v>1.32</v>
      </c>
    </row>
    <row r="267" spans="1:4" ht="27.75" customHeight="1" x14ac:dyDescent="0.25">
      <c r="A267" s="7" t="s">
        <v>4540</v>
      </c>
      <c r="B267" s="8" t="s">
        <v>4541</v>
      </c>
      <c r="C267" s="238">
        <v>0</v>
      </c>
      <c r="D267" s="238">
        <v>6.28</v>
      </c>
    </row>
    <row r="268" spans="1:4" ht="27.75" customHeight="1" x14ac:dyDescent="0.25">
      <c r="A268" s="7" t="s">
        <v>4542</v>
      </c>
      <c r="B268" s="8" t="s">
        <v>4541</v>
      </c>
      <c r="C268" s="238">
        <v>2.33</v>
      </c>
      <c r="D268" s="238">
        <v>3.59</v>
      </c>
    </row>
    <row r="269" spans="1:4" ht="27.75" customHeight="1" x14ac:dyDescent="0.25">
      <c r="A269" s="7" t="s">
        <v>4543</v>
      </c>
      <c r="B269" s="8" t="s">
        <v>4544</v>
      </c>
      <c r="C269" s="238">
        <v>1.35</v>
      </c>
      <c r="D269" s="238">
        <v>15.86</v>
      </c>
    </row>
    <row r="270" spans="1:4" ht="27.75" customHeight="1" x14ac:dyDescent="0.25">
      <c r="A270" s="7" t="s">
        <v>4545</v>
      </c>
      <c r="B270" s="8" t="s">
        <v>4544</v>
      </c>
      <c r="C270" s="238">
        <v>1.35</v>
      </c>
      <c r="D270" s="238">
        <v>15.86</v>
      </c>
    </row>
    <row r="271" spans="1:4" ht="27.75" customHeight="1" x14ac:dyDescent="0.25">
      <c r="A271" s="7" t="s">
        <v>4546</v>
      </c>
      <c r="B271" s="8" t="s">
        <v>4544</v>
      </c>
      <c r="C271" s="238">
        <v>1.35</v>
      </c>
      <c r="D271" s="238">
        <v>15.86</v>
      </c>
    </row>
    <row r="272" spans="1:4" ht="27.75" customHeight="1" x14ac:dyDescent="0.25">
      <c r="A272" s="7" t="s">
        <v>4547</v>
      </c>
      <c r="B272" s="8" t="s">
        <v>4548</v>
      </c>
      <c r="C272" s="238">
        <v>0</v>
      </c>
      <c r="D272" s="238">
        <v>5.95</v>
      </c>
    </row>
    <row r="273" spans="1:4" ht="27.75" customHeight="1" x14ac:dyDescent="0.25">
      <c r="A273" s="7" t="s">
        <v>4549</v>
      </c>
      <c r="B273" s="8" t="s">
        <v>4548</v>
      </c>
      <c r="C273" s="238">
        <v>0.44</v>
      </c>
      <c r="D273" s="238">
        <v>4.7</v>
      </c>
    </row>
    <row r="274" spans="1:4" ht="27.75" customHeight="1" x14ac:dyDescent="0.25">
      <c r="A274" s="7" t="s">
        <v>4550</v>
      </c>
      <c r="B274" s="8" t="s">
        <v>4548</v>
      </c>
      <c r="C274" s="238">
        <v>3.63</v>
      </c>
      <c r="D274" s="238">
        <v>1.75</v>
      </c>
    </row>
    <row r="275" spans="1:4" ht="27.75" customHeight="1" x14ac:dyDescent="0.25">
      <c r="A275" s="7" t="s">
        <v>4551</v>
      </c>
      <c r="B275" s="8" t="s">
        <v>4548</v>
      </c>
      <c r="C275" s="238">
        <v>3.63</v>
      </c>
      <c r="D275" s="238">
        <v>1.75</v>
      </c>
    </row>
    <row r="276" spans="1:4" ht="27.75" customHeight="1" x14ac:dyDescent="0.25">
      <c r="A276" s="7" t="s">
        <v>4552</v>
      </c>
      <c r="B276" s="8" t="s">
        <v>4553</v>
      </c>
      <c r="C276" s="238">
        <v>0.09</v>
      </c>
      <c r="D276" s="238">
        <v>0.52</v>
      </c>
    </row>
    <row r="277" spans="1:4" ht="27.75" customHeight="1" x14ac:dyDescent="0.25">
      <c r="A277" s="7" t="s">
        <v>4554</v>
      </c>
      <c r="B277" s="8" t="s">
        <v>4555</v>
      </c>
      <c r="C277" s="238">
        <v>2.2400000000000002</v>
      </c>
      <c r="D277" s="238">
        <v>1.68</v>
      </c>
    </row>
    <row r="278" spans="1:4" ht="27.75" customHeight="1" x14ac:dyDescent="0.25">
      <c r="A278" s="7" t="s">
        <v>4556</v>
      </c>
      <c r="B278" s="8" t="s">
        <v>4555</v>
      </c>
      <c r="C278" s="238">
        <v>2.2400000000000002</v>
      </c>
      <c r="D278" s="238">
        <v>1.68</v>
      </c>
    </row>
    <row r="279" spans="1:4" ht="27.75" customHeight="1" x14ac:dyDescent="0.25">
      <c r="A279" s="7" t="s">
        <v>4557</v>
      </c>
      <c r="B279" s="8" t="s">
        <v>4555</v>
      </c>
      <c r="C279" s="238">
        <v>2.2400000000000002</v>
      </c>
      <c r="D279" s="238">
        <v>1.68</v>
      </c>
    </row>
    <row r="280" spans="1:4" ht="27.75" customHeight="1" x14ac:dyDescent="0.25">
      <c r="A280" s="7" t="s">
        <v>4558</v>
      </c>
      <c r="B280" s="8" t="s">
        <v>4559</v>
      </c>
      <c r="C280" s="238">
        <v>0</v>
      </c>
      <c r="D280" s="238">
        <v>2.15</v>
      </c>
    </row>
    <row r="281" spans="1:4" ht="27.75" customHeight="1" x14ac:dyDescent="0.25">
      <c r="A281" s="7" t="s">
        <v>4560</v>
      </c>
      <c r="B281" s="8" t="s">
        <v>4559</v>
      </c>
      <c r="C281" s="238">
        <v>0.76</v>
      </c>
      <c r="D281" s="238">
        <v>1.1399999999999999</v>
      </c>
    </row>
    <row r="282" spans="1:4" ht="27.75" customHeight="1" x14ac:dyDescent="0.25">
      <c r="A282" s="7" t="s">
        <v>4561</v>
      </c>
      <c r="B282" s="8" t="s">
        <v>4562</v>
      </c>
      <c r="C282" s="238">
        <v>0</v>
      </c>
      <c r="D282" s="238">
        <v>-0.02</v>
      </c>
    </row>
    <row r="283" spans="1:4" ht="27.75" customHeight="1" x14ac:dyDescent="0.25">
      <c r="A283" s="7" t="s">
        <v>4563</v>
      </c>
      <c r="B283" s="8" t="s">
        <v>4562</v>
      </c>
      <c r="C283" s="238">
        <v>0</v>
      </c>
      <c r="D283" s="238">
        <v>0</v>
      </c>
    </row>
    <row r="284" spans="1:4" ht="27.75" customHeight="1" x14ac:dyDescent="0.25">
      <c r="A284" s="7" t="s">
        <v>4564</v>
      </c>
      <c r="B284" s="8" t="s">
        <v>4562</v>
      </c>
      <c r="C284" s="238">
        <v>0</v>
      </c>
      <c r="D284" s="238">
        <v>0</v>
      </c>
    </row>
    <row r="285" spans="1:4" ht="27.75" customHeight="1" x14ac:dyDescent="0.25">
      <c r="A285" s="7" t="s">
        <v>4565</v>
      </c>
      <c r="B285" s="8" t="s">
        <v>4562</v>
      </c>
      <c r="C285" s="238">
        <v>0</v>
      </c>
      <c r="D285" s="238">
        <v>0</v>
      </c>
    </row>
    <row r="286" spans="1:4" ht="27.75" customHeight="1" x14ac:dyDescent="0.25">
      <c r="A286" s="7" t="s">
        <v>4566</v>
      </c>
      <c r="B286" s="8" t="s">
        <v>4562</v>
      </c>
      <c r="C286" s="238">
        <v>0</v>
      </c>
      <c r="D286" s="238">
        <v>0</v>
      </c>
    </row>
    <row r="287" spans="1:4" ht="27.75" customHeight="1" x14ac:dyDescent="0.25">
      <c r="A287" s="7" t="s">
        <v>4567</v>
      </c>
      <c r="B287" s="8" t="s">
        <v>4562</v>
      </c>
      <c r="C287" s="238">
        <v>0.4</v>
      </c>
      <c r="D287" s="238">
        <v>0.01</v>
      </c>
    </row>
    <row r="288" spans="1:4" ht="27.75" customHeight="1" x14ac:dyDescent="0.25">
      <c r="A288" s="7" t="s">
        <v>4568</v>
      </c>
      <c r="B288" s="8" t="s">
        <v>4562</v>
      </c>
      <c r="C288" s="238">
        <v>0.4</v>
      </c>
      <c r="D288" s="238">
        <v>0.01</v>
      </c>
    </row>
    <row r="289" spans="1:4" ht="27.75" customHeight="1" x14ac:dyDescent="0.25">
      <c r="A289" s="7" t="s">
        <v>4569</v>
      </c>
      <c r="B289" s="8" t="s">
        <v>4570</v>
      </c>
      <c r="C289" s="238">
        <v>2.2799999999999998</v>
      </c>
      <c r="D289" s="238">
        <v>1.46</v>
      </c>
    </row>
    <row r="290" spans="1:4" ht="27.75" customHeight="1" x14ac:dyDescent="0.25">
      <c r="A290" s="7" t="s">
        <v>4571</v>
      </c>
      <c r="B290" s="8" t="s">
        <v>4570</v>
      </c>
      <c r="C290" s="238">
        <v>2.2799999999999998</v>
      </c>
      <c r="D290" s="238">
        <v>1.46</v>
      </c>
    </row>
    <row r="291" spans="1:4" ht="27.75" customHeight="1" x14ac:dyDescent="0.25">
      <c r="A291" s="7" t="s">
        <v>4572</v>
      </c>
      <c r="B291" s="8" t="s">
        <v>4573</v>
      </c>
      <c r="C291" s="238">
        <v>0</v>
      </c>
      <c r="D291" s="238">
        <v>0</v>
      </c>
    </row>
    <row r="292" spans="1:4" ht="27.75" customHeight="1" x14ac:dyDescent="0.25">
      <c r="A292" s="7" t="s">
        <v>4574</v>
      </c>
      <c r="B292" s="8" t="s">
        <v>4573</v>
      </c>
      <c r="C292" s="238">
        <v>0</v>
      </c>
      <c r="D292" s="238">
        <v>0</v>
      </c>
    </row>
    <row r="293" spans="1:4" ht="27.75" customHeight="1" x14ac:dyDescent="0.25">
      <c r="A293" s="7" t="s">
        <v>4575</v>
      </c>
      <c r="B293" s="8" t="s">
        <v>4576</v>
      </c>
      <c r="C293" s="238">
        <v>2.54</v>
      </c>
      <c r="D293" s="238">
        <v>2.16</v>
      </c>
    </row>
    <row r="294" spans="1:4" ht="27.75" customHeight="1" x14ac:dyDescent="0.25">
      <c r="A294" s="7" t="s">
        <v>4577</v>
      </c>
      <c r="B294" s="8" t="s">
        <v>4576</v>
      </c>
      <c r="C294" s="238">
        <v>2.54</v>
      </c>
      <c r="D294" s="238">
        <v>2.16</v>
      </c>
    </row>
    <row r="295" spans="1:4" ht="27.75" customHeight="1" x14ac:dyDescent="0.25">
      <c r="A295" s="7" t="s">
        <v>4578</v>
      </c>
      <c r="B295" s="8" t="s">
        <v>4579</v>
      </c>
      <c r="C295" s="238">
        <v>0.4</v>
      </c>
      <c r="D295" s="238">
        <v>0.01</v>
      </c>
    </row>
    <row r="296" spans="1:4" ht="27.75" customHeight="1" x14ac:dyDescent="0.25">
      <c r="A296" s="7" t="s">
        <v>4580</v>
      </c>
      <c r="B296" s="8" t="s">
        <v>4581</v>
      </c>
      <c r="C296" s="238">
        <v>0.41</v>
      </c>
      <c r="D296" s="238">
        <v>0.01</v>
      </c>
    </row>
    <row r="297" spans="1:4" ht="27.75" customHeight="1" x14ac:dyDescent="0.25">
      <c r="A297" s="7" t="s">
        <v>4582</v>
      </c>
      <c r="B297" s="8" t="s">
        <v>4583</v>
      </c>
      <c r="C297" s="238">
        <v>6.83</v>
      </c>
      <c r="D297" s="238">
        <v>1.23</v>
      </c>
    </row>
    <row r="298" spans="1:4" ht="27.75" customHeight="1" x14ac:dyDescent="0.25">
      <c r="A298" s="7" t="s">
        <v>4584</v>
      </c>
      <c r="B298" s="8" t="s">
        <v>4583</v>
      </c>
      <c r="C298" s="238">
        <v>6.83</v>
      </c>
      <c r="D298" s="238">
        <v>1.23</v>
      </c>
    </row>
    <row r="299" spans="1:4" ht="27.75" customHeight="1" x14ac:dyDescent="0.25">
      <c r="A299" s="7" t="s">
        <v>4585</v>
      </c>
      <c r="B299" s="8" t="s">
        <v>4586</v>
      </c>
      <c r="C299" s="238">
        <v>1.86</v>
      </c>
      <c r="D299" s="238">
        <v>0.09</v>
      </c>
    </row>
    <row r="300" spans="1:4" ht="27.75" customHeight="1" x14ac:dyDescent="0.25">
      <c r="A300" s="7" t="s">
        <v>4587</v>
      </c>
      <c r="B300" s="8" t="s">
        <v>4586</v>
      </c>
      <c r="C300" s="238">
        <v>1.85</v>
      </c>
      <c r="D300" s="238">
        <v>0.09</v>
      </c>
    </row>
    <row r="301" spans="1:4" ht="27.75" customHeight="1" x14ac:dyDescent="0.25">
      <c r="A301" s="7" t="s">
        <v>4588</v>
      </c>
      <c r="B301" s="8" t="s">
        <v>4586</v>
      </c>
      <c r="C301" s="238">
        <v>0.61</v>
      </c>
      <c r="D301" s="238">
        <v>1.91</v>
      </c>
    </row>
    <row r="302" spans="1:4" ht="27.75" customHeight="1" x14ac:dyDescent="0.25">
      <c r="A302" s="7" t="s">
        <v>4589</v>
      </c>
      <c r="B302" s="8" t="s">
        <v>4586</v>
      </c>
      <c r="C302" s="238">
        <v>0.61</v>
      </c>
      <c r="D302" s="238">
        <v>1.91</v>
      </c>
    </row>
    <row r="303" spans="1:4" ht="27.75" customHeight="1" x14ac:dyDescent="0.25">
      <c r="A303" s="7" t="s">
        <v>4590</v>
      </c>
      <c r="B303" s="8" t="s">
        <v>4586</v>
      </c>
      <c r="C303" s="238">
        <v>1.58</v>
      </c>
      <c r="D303" s="238">
        <v>2.12</v>
      </c>
    </row>
    <row r="304" spans="1:4" ht="27.75" customHeight="1" x14ac:dyDescent="0.25">
      <c r="A304" s="7" t="s">
        <v>4591</v>
      </c>
      <c r="B304" s="8" t="s">
        <v>4586</v>
      </c>
      <c r="C304" s="238">
        <v>1.58</v>
      </c>
      <c r="D304" s="238">
        <v>2.12</v>
      </c>
    </row>
    <row r="305" spans="1:4" ht="27.75" customHeight="1" x14ac:dyDescent="0.25">
      <c r="A305" s="7" t="s">
        <v>4592</v>
      </c>
      <c r="B305" s="8" t="s">
        <v>4593</v>
      </c>
      <c r="C305" s="238">
        <v>5.83</v>
      </c>
      <c r="D305" s="238">
        <v>0.56999999999999995</v>
      </c>
    </row>
    <row r="306" spans="1:4" ht="27.75" customHeight="1" x14ac:dyDescent="0.25">
      <c r="A306" s="7" t="s">
        <v>4594</v>
      </c>
      <c r="B306" s="8" t="s">
        <v>4595</v>
      </c>
      <c r="C306" s="238">
        <v>1.6</v>
      </c>
      <c r="D306" s="238">
        <v>0.6</v>
      </c>
    </row>
    <row r="307" spans="1:4" ht="27.75" customHeight="1" x14ac:dyDescent="0.25">
      <c r="A307" s="7" t="s">
        <v>4596</v>
      </c>
      <c r="B307" s="8" t="s">
        <v>4597</v>
      </c>
      <c r="C307" s="238">
        <v>1.03</v>
      </c>
      <c r="D307" s="238">
        <v>0</v>
      </c>
    </row>
    <row r="308" spans="1:4" ht="27.75" customHeight="1" x14ac:dyDescent="0.25">
      <c r="A308" s="7" t="s">
        <v>4598</v>
      </c>
      <c r="B308" s="8" t="s">
        <v>4597</v>
      </c>
      <c r="C308" s="238">
        <v>1.03</v>
      </c>
      <c r="D308" s="238">
        <v>0</v>
      </c>
    </row>
    <row r="309" spans="1:4" ht="27.75" customHeight="1" x14ac:dyDescent="0.25">
      <c r="A309" s="7" t="s">
        <v>4599</v>
      </c>
      <c r="B309" s="8" t="s">
        <v>4600</v>
      </c>
      <c r="C309" s="238">
        <v>0</v>
      </c>
      <c r="D309" s="238">
        <v>11.06</v>
      </c>
    </row>
    <row r="310" spans="1:4" ht="27.75" customHeight="1" x14ac:dyDescent="0.25">
      <c r="A310" s="7" t="s">
        <v>4601</v>
      </c>
      <c r="B310" s="8" t="s">
        <v>4602</v>
      </c>
      <c r="C310" s="238">
        <v>4.16</v>
      </c>
      <c r="D310" s="238">
        <v>9.6199999999999992</v>
      </c>
    </row>
    <row r="311" spans="1:4" ht="27.75" customHeight="1" x14ac:dyDescent="0.25">
      <c r="A311" s="7" t="s">
        <v>4603</v>
      </c>
      <c r="B311" s="8" t="s">
        <v>4602</v>
      </c>
      <c r="C311" s="238">
        <v>4.16</v>
      </c>
      <c r="D311" s="238">
        <v>9.6199999999999992</v>
      </c>
    </row>
    <row r="312" spans="1:4" ht="27.75" customHeight="1" x14ac:dyDescent="0.25">
      <c r="A312" s="7" t="s">
        <v>4604</v>
      </c>
      <c r="B312" s="8" t="s">
        <v>4605</v>
      </c>
      <c r="C312" s="238">
        <v>2.81</v>
      </c>
      <c r="D312" s="238">
        <v>14.12</v>
      </c>
    </row>
    <row r="313" spans="1:4" ht="27.75" customHeight="1" x14ac:dyDescent="0.25">
      <c r="A313" s="7" t="s">
        <v>4606</v>
      </c>
      <c r="B313" s="8" t="s">
        <v>4605</v>
      </c>
      <c r="C313" s="238">
        <v>2.81</v>
      </c>
      <c r="D313" s="238">
        <v>14.12</v>
      </c>
    </row>
    <row r="314" spans="1:4" ht="27.75" customHeight="1" x14ac:dyDescent="0.25">
      <c r="A314" s="7" t="s">
        <v>4607</v>
      </c>
      <c r="B314" s="8" t="s">
        <v>4608</v>
      </c>
      <c r="C314" s="238">
        <v>1.1399999999999999</v>
      </c>
      <c r="D314" s="238">
        <v>7.4</v>
      </c>
    </row>
    <row r="315" spans="1:4" ht="27.75" customHeight="1" x14ac:dyDescent="0.25">
      <c r="A315" s="7" t="s">
        <v>4609</v>
      </c>
      <c r="B315" s="8" t="s">
        <v>4608</v>
      </c>
      <c r="C315" s="238">
        <v>0</v>
      </c>
      <c r="D315" s="238">
        <v>8.3000000000000007</v>
      </c>
    </row>
    <row r="316" spans="1:4" ht="27.75" customHeight="1" x14ac:dyDescent="0.25">
      <c r="A316" s="7" t="s">
        <v>4610</v>
      </c>
      <c r="B316" s="8" t="s">
        <v>4611</v>
      </c>
      <c r="C316" s="238">
        <v>5.75</v>
      </c>
      <c r="D316" s="238">
        <v>11.67</v>
      </c>
    </row>
    <row r="317" spans="1:4" ht="27.75" customHeight="1" x14ac:dyDescent="0.25">
      <c r="A317" s="7" t="s">
        <v>4612</v>
      </c>
      <c r="B317" s="8" t="s">
        <v>4611</v>
      </c>
      <c r="C317" s="238">
        <v>5.75</v>
      </c>
      <c r="D317" s="238">
        <v>11.67</v>
      </c>
    </row>
    <row r="318" spans="1:4" ht="27.75" customHeight="1" x14ac:dyDescent="0.25">
      <c r="A318" s="7" t="s">
        <v>4613</v>
      </c>
      <c r="B318" s="8" t="s">
        <v>4614</v>
      </c>
      <c r="C318" s="238">
        <v>3.74</v>
      </c>
      <c r="D318" s="238">
        <v>0.59</v>
      </c>
    </row>
    <row r="319" spans="1:4" ht="27.75" customHeight="1" x14ac:dyDescent="0.25">
      <c r="A319" s="7" t="s">
        <v>4615</v>
      </c>
      <c r="B319" s="8" t="s">
        <v>4614</v>
      </c>
      <c r="C319" s="238">
        <v>3.74</v>
      </c>
      <c r="D319" s="238">
        <v>0.59</v>
      </c>
    </row>
    <row r="320" spans="1:4" ht="27.75" customHeight="1" x14ac:dyDescent="0.25">
      <c r="A320" s="7" t="s">
        <v>4616</v>
      </c>
      <c r="B320" s="8" t="s">
        <v>4614</v>
      </c>
      <c r="C320" s="238">
        <v>0</v>
      </c>
      <c r="D320" s="238">
        <v>5</v>
      </c>
    </row>
    <row r="321" spans="1:4" ht="27.75" customHeight="1" x14ac:dyDescent="0.25">
      <c r="A321" s="7" t="s">
        <v>4617</v>
      </c>
      <c r="B321" s="8" t="s">
        <v>4614</v>
      </c>
      <c r="C321" s="238">
        <v>0.49</v>
      </c>
      <c r="D321" s="238">
        <v>2.62</v>
      </c>
    </row>
    <row r="322" spans="1:4" ht="27.75" customHeight="1" x14ac:dyDescent="0.25">
      <c r="A322" s="7" t="s">
        <v>4618</v>
      </c>
      <c r="B322" s="8" t="s">
        <v>4614</v>
      </c>
      <c r="C322" s="238">
        <v>0.47</v>
      </c>
      <c r="D322" s="238">
        <v>4.53</v>
      </c>
    </row>
    <row r="323" spans="1:4" ht="27.75" customHeight="1" x14ac:dyDescent="0.25">
      <c r="A323" s="7" t="s">
        <v>4619</v>
      </c>
      <c r="B323" s="8" t="s">
        <v>4614</v>
      </c>
      <c r="C323" s="238">
        <v>0.47</v>
      </c>
      <c r="D323" s="238">
        <v>4.53</v>
      </c>
    </row>
    <row r="324" spans="1:4" ht="27.75" customHeight="1" x14ac:dyDescent="0.25">
      <c r="A324" s="7" t="s">
        <v>4620</v>
      </c>
      <c r="B324" s="8" t="s">
        <v>4621</v>
      </c>
      <c r="C324" s="238">
        <v>0</v>
      </c>
      <c r="D324" s="238">
        <v>20.079999999999998</v>
      </c>
    </row>
    <row r="325" spans="1:4" ht="27.75" customHeight="1" x14ac:dyDescent="0.25">
      <c r="A325" s="7" t="s">
        <v>4622</v>
      </c>
      <c r="B325" s="8" t="s">
        <v>4621</v>
      </c>
      <c r="C325" s="238">
        <v>3.17</v>
      </c>
      <c r="D325" s="238">
        <v>7.99</v>
      </c>
    </row>
    <row r="326" spans="1:4" ht="27.75" customHeight="1" x14ac:dyDescent="0.25">
      <c r="A326" s="7" t="s">
        <v>4623</v>
      </c>
      <c r="B326" s="8" t="s">
        <v>4624</v>
      </c>
      <c r="C326" s="238">
        <v>0.53</v>
      </c>
      <c r="D326" s="238">
        <v>2.77</v>
      </c>
    </row>
    <row r="327" spans="1:4" ht="27.75" customHeight="1" x14ac:dyDescent="0.25">
      <c r="A327" s="7" t="s">
        <v>4625</v>
      </c>
      <c r="B327" s="8" t="s">
        <v>4624</v>
      </c>
      <c r="C327" s="238">
        <v>0.53</v>
      </c>
      <c r="D327" s="238">
        <v>2.77</v>
      </c>
    </row>
    <row r="328" spans="1:4" ht="27.75" customHeight="1" x14ac:dyDescent="0.25">
      <c r="A328" s="7" t="s">
        <v>4626</v>
      </c>
      <c r="B328" s="8" t="s">
        <v>4627</v>
      </c>
      <c r="C328" s="238">
        <v>0</v>
      </c>
      <c r="D328" s="238">
        <v>3.87</v>
      </c>
    </row>
    <row r="329" spans="1:4" ht="27.75" customHeight="1" x14ac:dyDescent="0.25">
      <c r="A329" s="7" t="s">
        <v>4628</v>
      </c>
      <c r="B329" s="8" t="s">
        <v>4627</v>
      </c>
      <c r="C329" s="238">
        <v>1.21</v>
      </c>
      <c r="D329" s="238">
        <v>2.8</v>
      </c>
    </row>
    <row r="330" spans="1:4" ht="27.75" customHeight="1" x14ac:dyDescent="0.25">
      <c r="A330" s="7" t="s">
        <v>4629</v>
      </c>
      <c r="B330" s="8" t="s">
        <v>4630</v>
      </c>
      <c r="C330" s="238">
        <v>0</v>
      </c>
      <c r="D330" s="238">
        <v>2.99</v>
      </c>
    </row>
    <row r="331" spans="1:4" ht="27.75" customHeight="1" x14ac:dyDescent="0.25">
      <c r="A331" s="7" t="s">
        <v>4631</v>
      </c>
      <c r="B331" s="8" t="s">
        <v>4630</v>
      </c>
      <c r="C331" s="238">
        <v>1.26</v>
      </c>
      <c r="D331" s="238">
        <v>1.44</v>
      </c>
    </row>
    <row r="332" spans="1:4" ht="27.75" customHeight="1" x14ac:dyDescent="0.25">
      <c r="A332" s="7" t="s">
        <v>4632</v>
      </c>
      <c r="B332" s="8" t="s">
        <v>4633</v>
      </c>
      <c r="C332" s="238">
        <v>3.17</v>
      </c>
      <c r="D332" s="238">
        <v>2.5099999999999998</v>
      </c>
    </row>
    <row r="333" spans="1:4" ht="27.75" customHeight="1" x14ac:dyDescent="0.25">
      <c r="A333" s="7" t="s">
        <v>4634</v>
      </c>
      <c r="B333" s="8" t="s">
        <v>4633</v>
      </c>
      <c r="C333" s="238">
        <v>3.17</v>
      </c>
      <c r="D333" s="238">
        <v>2.5099999999999998</v>
      </c>
    </row>
    <row r="334" spans="1:4" ht="27.75" customHeight="1" x14ac:dyDescent="0.25">
      <c r="A334" s="7" t="s">
        <v>4635</v>
      </c>
      <c r="B334" s="8" t="s">
        <v>4633</v>
      </c>
      <c r="C334" s="238">
        <v>0</v>
      </c>
      <c r="D334" s="238">
        <v>10.49</v>
      </c>
    </row>
    <row r="335" spans="1:4" ht="27.75" customHeight="1" x14ac:dyDescent="0.25">
      <c r="A335" s="7" t="s">
        <v>4636</v>
      </c>
      <c r="B335" s="8" t="s">
        <v>4633</v>
      </c>
      <c r="C335" s="238">
        <v>0</v>
      </c>
      <c r="D335" s="238">
        <v>10.49</v>
      </c>
    </row>
    <row r="336" spans="1:4" ht="27.75" customHeight="1" x14ac:dyDescent="0.25">
      <c r="A336" s="7" t="s">
        <v>4637</v>
      </c>
      <c r="B336" s="8" t="s">
        <v>4638</v>
      </c>
      <c r="C336" s="238">
        <v>3.21</v>
      </c>
      <c r="D336" s="238">
        <v>6.17</v>
      </c>
    </row>
    <row r="337" spans="1:4" ht="27.75" customHeight="1" x14ac:dyDescent="0.25">
      <c r="A337" s="7" t="s">
        <v>4639</v>
      </c>
      <c r="B337" s="8" t="s">
        <v>4638</v>
      </c>
      <c r="C337" s="238">
        <v>3.21</v>
      </c>
      <c r="D337" s="238">
        <v>6.17</v>
      </c>
    </row>
    <row r="338" spans="1:4" ht="27.75" customHeight="1" x14ac:dyDescent="0.25">
      <c r="A338" s="7" t="s">
        <v>4640</v>
      </c>
      <c r="B338" s="8" t="s">
        <v>4641</v>
      </c>
      <c r="C338" s="238">
        <v>1.95</v>
      </c>
      <c r="D338" s="238">
        <v>7.99</v>
      </c>
    </row>
    <row r="339" spans="1:4" ht="27.75" customHeight="1" x14ac:dyDescent="0.25">
      <c r="A339" s="7" t="s">
        <v>4642</v>
      </c>
      <c r="B339" s="8" t="s">
        <v>4643</v>
      </c>
      <c r="C339" s="238">
        <v>4.3899999999999997</v>
      </c>
      <c r="D339" s="238">
        <v>4.1900000000000004</v>
      </c>
    </row>
    <row r="340" spans="1:4" ht="27.75" customHeight="1" x14ac:dyDescent="0.25">
      <c r="A340" s="7" t="s">
        <v>4644</v>
      </c>
      <c r="B340" s="8" t="s">
        <v>4643</v>
      </c>
      <c r="C340" s="238">
        <v>4.3899999999999997</v>
      </c>
      <c r="D340" s="238">
        <v>4.1900000000000004</v>
      </c>
    </row>
    <row r="341" spans="1:4" ht="27.75" customHeight="1" x14ac:dyDescent="0.25">
      <c r="A341" s="7" t="s">
        <v>4645</v>
      </c>
      <c r="B341" s="8" t="s">
        <v>4646</v>
      </c>
      <c r="C341" s="238">
        <v>2.08</v>
      </c>
      <c r="D341" s="238">
        <v>9.34</v>
      </c>
    </row>
    <row r="342" spans="1:4" ht="27.75" customHeight="1" x14ac:dyDescent="0.25">
      <c r="A342" s="7" t="s">
        <v>4647</v>
      </c>
      <c r="B342" s="8" t="s">
        <v>4646</v>
      </c>
      <c r="C342" s="238">
        <v>2.08</v>
      </c>
      <c r="D342" s="238">
        <v>9.34</v>
      </c>
    </row>
    <row r="343" spans="1:4" ht="27.75" customHeight="1" x14ac:dyDescent="0.25">
      <c r="A343" s="7" t="s">
        <v>4648</v>
      </c>
      <c r="B343" s="8" t="s">
        <v>4646</v>
      </c>
      <c r="C343" s="238">
        <v>0</v>
      </c>
      <c r="D343" s="238">
        <v>6.73</v>
      </c>
    </row>
    <row r="344" spans="1:4" ht="27.75" customHeight="1" x14ac:dyDescent="0.25">
      <c r="A344" s="7" t="s">
        <v>4649</v>
      </c>
      <c r="B344" s="8" t="s">
        <v>4650</v>
      </c>
      <c r="C344" s="238">
        <v>3.26</v>
      </c>
      <c r="D344" s="238">
        <v>14.66</v>
      </c>
    </row>
    <row r="345" spans="1:4" ht="27.75" customHeight="1" x14ac:dyDescent="0.25">
      <c r="A345" s="7" t="s">
        <v>4651</v>
      </c>
      <c r="B345" s="8" t="s">
        <v>4650</v>
      </c>
      <c r="C345" s="238">
        <v>3.26</v>
      </c>
      <c r="D345" s="238">
        <v>14.66</v>
      </c>
    </row>
    <row r="346" spans="1:4" ht="27.75" customHeight="1" x14ac:dyDescent="0.25">
      <c r="A346" s="7" t="s">
        <v>4652</v>
      </c>
      <c r="B346" s="8" t="s">
        <v>4653</v>
      </c>
      <c r="C346" s="238">
        <v>4.26</v>
      </c>
      <c r="D346" s="238">
        <v>5.44</v>
      </c>
    </row>
    <row r="347" spans="1:4" ht="27.75" customHeight="1" x14ac:dyDescent="0.25">
      <c r="A347" s="7" t="s">
        <v>4654</v>
      </c>
      <c r="B347" s="8" t="s">
        <v>4653</v>
      </c>
      <c r="C347" s="238">
        <v>4.2699999999999996</v>
      </c>
      <c r="D347" s="238">
        <v>5.44</v>
      </c>
    </row>
    <row r="348" spans="1:4" ht="27.75" customHeight="1" x14ac:dyDescent="0.25">
      <c r="A348" s="7" t="s">
        <v>4655</v>
      </c>
      <c r="B348" s="8" t="s">
        <v>4653</v>
      </c>
      <c r="C348" s="238">
        <v>0.22</v>
      </c>
      <c r="D348" s="238">
        <v>8.3800000000000008</v>
      </c>
    </row>
    <row r="349" spans="1:4" ht="27.75" customHeight="1" x14ac:dyDescent="0.25">
      <c r="A349" s="7" t="s">
        <v>4656</v>
      </c>
      <c r="B349" s="8" t="s">
        <v>4657</v>
      </c>
      <c r="C349" s="238">
        <v>0</v>
      </c>
      <c r="D349" s="238">
        <v>6.75</v>
      </c>
    </row>
    <row r="350" spans="1:4" ht="27.75" customHeight="1" x14ac:dyDescent="0.25">
      <c r="A350" s="7" t="s">
        <v>4658</v>
      </c>
      <c r="B350" s="8" t="s">
        <v>4657</v>
      </c>
      <c r="C350" s="238">
        <v>0</v>
      </c>
      <c r="D350" s="238">
        <v>6.75</v>
      </c>
    </row>
    <row r="351" spans="1:4" ht="27.75" customHeight="1" x14ac:dyDescent="0.25">
      <c r="A351" s="7" t="s">
        <v>4659</v>
      </c>
      <c r="B351" s="8" t="s">
        <v>4657</v>
      </c>
      <c r="C351" s="238">
        <v>0</v>
      </c>
      <c r="D351" s="238">
        <v>6.75</v>
      </c>
    </row>
    <row r="352" spans="1:4" ht="27.75" customHeight="1" x14ac:dyDescent="0.25">
      <c r="A352" s="7" t="s">
        <v>4660</v>
      </c>
      <c r="B352" s="8" t="s">
        <v>4657</v>
      </c>
      <c r="C352" s="238">
        <v>0</v>
      </c>
      <c r="D352" s="238">
        <v>6.75</v>
      </c>
    </row>
    <row r="353" spans="1:4" ht="27.75" customHeight="1" x14ac:dyDescent="0.25">
      <c r="A353" s="7" t="s">
        <v>4661</v>
      </c>
      <c r="B353" s="8" t="s">
        <v>4662</v>
      </c>
      <c r="C353" s="238">
        <v>0</v>
      </c>
      <c r="D353" s="238">
        <v>7.04</v>
      </c>
    </row>
    <row r="354" spans="1:4" ht="27.75" customHeight="1" x14ac:dyDescent="0.25">
      <c r="A354" s="7" t="s">
        <v>4663</v>
      </c>
      <c r="B354" s="8" t="s">
        <v>4664</v>
      </c>
      <c r="C354" s="238">
        <v>2.5</v>
      </c>
      <c r="D354" s="238">
        <v>5.46</v>
      </c>
    </row>
    <row r="355" spans="1:4" ht="27.75" customHeight="1" x14ac:dyDescent="0.25">
      <c r="A355" s="7" t="s">
        <v>4665</v>
      </c>
      <c r="B355" s="8" t="s">
        <v>4664</v>
      </c>
      <c r="C355" s="238">
        <v>2.5</v>
      </c>
      <c r="D355" s="238">
        <v>5.46</v>
      </c>
    </row>
    <row r="356" spans="1:4" ht="27.75" customHeight="1" x14ac:dyDescent="0.25">
      <c r="A356" s="7" t="s">
        <v>4666</v>
      </c>
      <c r="B356" s="8" t="s">
        <v>4664</v>
      </c>
      <c r="C356" s="238">
        <v>2.65</v>
      </c>
      <c r="D356" s="238">
        <v>5.18</v>
      </c>
    </row>
    <row r="357" spans="1:4" ht="27.75" customHeight="1" x14ac:dyDescent="0.25">
      <c r="A357" s="7" t="s">
        <v>4667</v>
      </c>
      <c r="B357" s="8" t="s">
        <v>4668</v>
      </c>
      <c r="C357" s="238">
        <v>5.5</v>
      </c>
      <c r="D357" s="238">
        <v>1.27</v>
      </c>
    </row>
    <row r="358" spans="1:4" ht="27.75" customHeight="1" x14ac:dyDescent="0.25">
      <c r="A358" s="7" t="s">
        <v>4669</v>
      </c>
      <c r="B358" s="8" t="s">
        <v>4668</v>
      </c>
      <c r="C358" s="238">
        <v>5.5</v>
      </c>
      <c r="D358" s="238">
        <v>1.27</v>
      </c>
    </row>
    <row r="359" spans="1:4" ht="27.75" customHeight="1" x14ac:dyDescent="0.25">
      <c r="A359" s="7" t="s">
        <v>4670</v>
      </c>
      <c r="B359" s="8" t="s">
        <v>4668</v>
      </c>
      <c r="C359" s="238">
        <v>0.09</v>
      </c>
      <c r="D359" s="238">
        <v>5.84</v>
      </c>
    </row>
    <row r="360" spans="1:4" ht="27.75" customHeight="1" x14ac:dyDescent="0.25">
      <c r="A360" s="7" t="s">
        <v>4671</v>
      </c>
      <c r="B360" s="8" t="s">
        <v>4672</v>
      </c>
      <c r="C360" s="238">
        <v>0.06</v>
      </c>
      <c r="D360" s="238">
        <v>14.16</v>
      </c>
    </row>
    <row r="361" spans="1:4" ht="27.75" customHeight="1" x14ac:dyDescent="0.25">
      <c r="A361" s="7" t="s">
        <v>4673</v>
      </c>
      <c r="B361" s="8" t="s">
        <v>4672</v>
      </c>
      <c r="C361" s="238">
        <v>0.06</v>
      </c>
      <c r="D361" s="238">
        <v>14.16</v>
      </c>
    </row>
    <row r="362" spans="1:4" ht="27.75" customHeight="1" x14ac:dyDescent="0.25">
      <c r="A362" s="7" t="s">
        <v>4674</v>
      </c>
      <c r="B362" s="8" t="s">
        <v>4675</v>
      </c>
      <c r="C362" s="238">
        <v>1.68</v>
      </c>
      <c r="D362" s="238">
        <v>4.45</v>
      </c>
    </row>
    <row r="363" spans="1:4" ht="27.75" customHeight="1" x14ac:dyDescent="0.25">
      <c r="A363" s="7" t="s">
        <v>4676</v>
      </c>
      <c r="B363" s="8" t="s">
        <v>4675</v>
      </c>
      <c r="C363" s="238">
        <v>1.68</v>
      </c>
      <c r="D363" s="238">
        <v>4.45</v>
      </c>
    </row>
    <row r="364" spans="1:4" ht="27.75" customHeight="1" x14ac:dyDescent="0.25">
      <c r="A364" s="7" t="s">
        <v>4677</v>
      </c>
      <c r="B364" s="8" t="s">
        <v>4678</v>
      </c>
      <c r="C364" s="238">
        <v>0.28999999999999998</v>
      </c>
      <c r="D364" s="238">
        <v>2.31</v>
      </c>
    </row>
    <row r="365" spans="1:4" ht="27.75" customHeight="1" x14ac:dyDescent="0.25">
      <c r="A365" s="7" t="s">
        <v>4679</v>
      </c>
      <c r="B365" s="8" t="s">
        <v>4678</v>
      </c>
      <c r="C365" s="238">
        <v>5.87</v>
      </c>
      <c r="D365" s="238">
        <v>0.56999999999999995</v>
      </c>
    </row>
    <row r="366" spans="1:4" ht="27.75" customHeight="1" x14ac:dyDescent="0.25">
      <c r="A366" s="7" t="s">
        <v>4680</v>
      </c>
      <c r="B366" s="8" t="s">
        <v>4681</v>
      </c>
      <c r="C366" s="238">
        <v>0.15</v>
      </c>
      <c r="D366" s="238">
        <v>0.51</v>
      </c>
    </row>
    <row r="367" spans="1:4" ht="27.75" customHeight="1" x14ac:dyDescent="0.25">
      <c r="A367" s="7" t="s">
        <v>4682</v>
      </c>
      <c r="B367" s="8" t="s">
        <v>4683</v>
      </c>
      <c r="C367" s="238">
        <v>5.15</v>
      </c>
      <c r="D367" s="238">
        <v>0.13</v>
      </c>
    </row>
    <row r="368" spans="1:4" ht="27.75" customHeight="1" x14ac:dyDescent="0.25">
      <c r="A368" s="7" t="s">
        <v>4684</v>
      </c>
      <c r="B368" s="8" t="s">
        <v>4683</v>
      </c>
      <c r="C368" s="238">
        <v>5.95</v>
      </c>
      <c r="D368" s="238">
        <v>0.14000000000000001</v>
      </c>
    </row>
    <row r="369" spans="1:4" ht="27.75" customHeight="1" x14ac:dyDescent="0.25">
      <c r="A369" s="7" t="s">
        <v>4685</v>
      </c>
      <c r="B369" s="8" t="s">
        <v>4686</v>
      </c>
      <c r="C369" s="238">
        <v>3.06</v>
      </c>
      <c r="D369" s="238">
        <v>4.34</v>
      </c>
    </row>
    <row r="370" spans="1:4" ht="27.75" customHeight="1" x14ac:dyDescent="0.25">
      <c r="A370" s="7" t="s">
        <v>4687</v>
      </c>
      <c r="B370" s="8" t="s">
        <v>4686</v>
      </c>
      <c r="C370" s="238">
        <v>3.06</v>
      </c>
      <c r="D370" s="238">
        <v>4.34</v>
      </c>
    </row>
    <row r="371" spans="1:4" ht="27.75" customHeight="1" x14ac:dyDescent="0.25">
      <c r="A371" s="7" t="s">
        <v>4688</v>
      </c>
      <c r="B371" s="8" t="s">
        <v>4689</v>
      </c>
      <c r="C371" s="238">
        <v>4.28</v>
      </c>
      <c r="D371" s="238">
        <v>1.52</v>
      </c>
    </row>
    <row r="372" spans="1:4" ht="27.75" customHeight="1" x14ac:dyDescent="0.25">
      <c r="A372" s="7" t="s">
        <v>4690</v>
      </c>
      <c r="B372" s="8" t="s">
        <v>4691</v>
      </c>
      <c r="C372" s="238">
        <v>0</v>
      </c>
      <c r="D372" s="238">
        <v>5.97</v>
      </c>
    </row>
    <row r="373" spans="1:4" ht="27.75" customHeight="1" x14ac:dyDescent="0.25">
      <c r="A373" s="7" t="s">
        <v>4692</v>
      </c>
      <c r="B373" s="8" t="s">
        <v>4691</v>
      </c>
      <c r="C373" s="238">
        <v>2.97</v>
      </c>
      <c r="D373" s="238">
        <v>1.68</v>
      </c>
    </row>
    <row r="374" spans="1:4" ht="27.75" customHeight="1" x14ac:dyDescent="0.25">
      <c r="A374" s="7" t="s">
        <v>4693</v>
      </c>
      <c r="B374" s="8" t="s">
        <v>4691</v>
      </c>
      <c r="C374" s="238">
        <v>0</v>
      </c>
      <c r="D374" s="238">
        <v>5.03</v>
      </c>
    </row>
    <row r="375" spans="1:4" ht="27.75" customHeight="1" x14ac:dyDescent="0.25">
      <c r="A375" s="7" t="s">
        <v>4694</v>
      </c>
      <c r="B375" s="8" t="s">
        <v>4691</v>
      </c>
      <c r="C375" s="238">
        <v>2.6</v>
      </c>
      <c r="D375" s="238">
        <v>2.54</v>
      </c>
    </row>
    <row r="376" spans="1:4" ht="27.75" customHeight="1" x14ac:dyDescent="0.25">
      <c r="A376" s="7" t="s">
        <v>4695</v>
      </c>
      <c r="B376" s="8" t="s">
        <v>4696</v>
      </c>
      <c r="C376" s="238">
        <v>1.1499999999999999</v>
      </c>
      <c r="D376" s="238">
        <v>0.1</v>
      </c>
    </row>
    <row r="377" spans="1:4" ht="27.75" customHeight="1" x14ac:dyDescent="0.25">
      <c r="A377" s="7" t="s">
        <v>4697</v>
      </c>
      <c r="B377" s="8" t="s">
        <v>4698</v>
      </c>
      <c r="C377" s="238">
        <v>1.18</v>
      </c>
      <c r="D377" s="238">
        <v>-0.35</v>
      </c>
    </row>
    <row r="378" spans="1:4" ht="27.75" customHeight="1" x14ac:dyDescent="0.25">
      <c r="A378" s="7" t="s">
        <v>4699</v>
      </c>
      <c r="B378" s="8" t="s">
        <v>4700</v>
      </c>
      <c r="C378" s="238">
        <v>0.54</v>
      </c>
      <c r="D378" s="238">
        <v>6.54</v>
      </c>
    </row>
    <row r="379" spans="1:4" ht="27.75" customHeight="1" x14ac:dyDescent="0.25">
      <c r="A379" s="7" t="s">
        <v>4701</v>
      </c>
      <c r="B379" s="8" t="s">
        <v>4700</v>
      </c>
      <c r="C379" s="238">
        <v>0.54</v>
      </c>
      <c r="D379" s="238">
        <v>6.54</v>
      </c>
    </row>
    <row r="380" spans="1:4" ht="27.75" customHeight="1" x14ac:dyDescent="0.25">
      <c r="A380" s="7" t="s">
        <v>4702</v>
      </c>
      <c r="B380" s="8" t="s">
        <v>4703</v>
      </c>
      <c r="C380" s="238">
        <v>1.57</v>
      </c>
      <c r="D380" s="238">
        <v>7.28</v>
      </c>
    </row>
    <row r="381" spans="1:4" ht="27.75" customHeight="1" x14ac:dyDescent="0.25">
      <c r="A381" s="7" t="s">
        <v>4704</v>
      </c>
      <c r="B381" s="8" t="s">
        <v>4703</v>
      </c>
      <c r="C381" s="238">
        <v>1.57</v>
      </c>
      <c r="D381" s="238">
        <v>7.28</v>
      </c>
    </row>
    <row r="382" spans="1:4" ht="27.75" customHeight="1" x14ac:dyDescent="0.25">
      <c r="A382" s="7" t="s">
        <v>4705</v>
      </c>
      <c r="B382" s="8" t="s">
        <v>4706</v>
      </c>
      <c r="C382" s="238">
        <v>0.36</v>
      </c>
      <c r="D382" s="238">
        <v>0.52</v>
      </c>
    </row>
    <row r="383" spans="1:4" ht="27.75" customHeight="1" x14ac:dyDescent="0.25">
      <c r="A383" s="7" t="s">
        <v>4707</v>
      </c>
      <c r="B383" s="8" t="s">
        <v>4708</v>
      </c>
      <c r="C383" s="238">
        <v>0</v>
      </c>
      <c r="D383" s="238">
        <v>20.14</v>
      </c>
    </row>
    <row r="384" spans="1:4" ht="27.75" customHeight="1" x14ac:dyDescent="0.25">
      <c r="A384" s="7" t="s">
        <v>4709</v>
      </c>
      <c r="B384" s="8" t="s">
        <v>4708</v>
      </c>
      <c r="C384" s="238">
        <v>3.51</v>
      </c>
      <c r="D384" s="238">
        <v>13.5</v>
      </c>
    </row>
    <row r="385" spans="1:4" ht="27.75" customHeight="1" x14ac:dyDescent="0.25">
      <c r="A385" s="7" t="s">
        <v>4710</v>
      </c>
      <c r="B385" s="8" t="s">
        <v>4711</v>
      </c>
      <c r="C385" s="238">
        <v>4.67</v>
      </c>
      <c r="D385" s="238">
        <v>9.5399999999999991</v>
      </c>
    </row>
    <row r="386" spans="1:4" ht="27.75" customHeight="1" x14ac:dyDescent="0.25">
      <c r="A386" s="7" t="s">
        <v>4712</v>
      </c>
      <c r="B386" s="8" t="s">
        <v>4711</v>
      </c>
      <c r="C386" s="238">
        <v>4.67</v>
      </c>
      <c r="D386" s="238">
        <v>9.5399999999999991</v>
      </c>
    </row>
    <row r="387" spans="1:4" ht="27.75" customHeight="1" x14ac:dyDescent="0.25">
      <c r="A387" s="7" t="s">
        <v>4713</v>
      </c>
      <c r="B387" s="8" t="s">
        <v>4714</v>
      </c>
      <c r="C387" s="238">
        <v>3.49</v>
      </c>
      <c r="D387" s="238">
        <v>4.3099999999999996</v>
      </c>
    </row>
    <row r="388" spans="1:4" ht="27.75" customHeight="1" x14ac:dyDescent="0.25">
      <c r="A388" s="7" t="s">
        <v>4715</v>
      </c>
      <c r="B388" s="8" t="s">
        <v>4716</v>
      </c>
      <c r="C388" s="238">
        <v>0.48</v>
      </c>
      <c r="D388" s="238">
        <v>1.18</v>
      </c>
    </row>
    <row r="389" spans="1:4" ht="27.75" customHeight="1" x14ac:dyDescent="0.25">
      <c r="A389" s="7" t="s">
        <v>4717</v>
      </c>
      <c r="B389" s="8" t="s">
        <v>4716</v>
      </c>
      <c r="C389" s="238">
        <v>0.06</v>
      </c>
      <c r="D389" s="238">
        <v>1.01</v>
      </c>
    </row>
    <row r="390" spans="1:4" ht="27.75" customHeight="1" x14ac:dyDescent="0.25">
      <c r="A390" s="7" t="s">
        <v>4718</v>
      </c>
      <c r="B390" s="8" t="s">
        <v>4719</v>
      </c>
      <c r="C390" s="238">
        <v>0</v>
      </c>
      <c r="D390" s="238">
        <v>13</v>
      </c>
    </row>
    <row r="391" spans="1:4" ht="27.75" customHeight="1" x14ac:dyDescent="0.25">
      <c r="A391" s="7" t="s">
        <v>4720</v>
      </c>
      <c r="B391" s="8" t="s">
        <v>4719</v>
      </c>
      <c r="C391" s="238">
        <v>0</v>
      </c>
      <c r="D391" s="238">
        <v>13</v>
      </c>
    </row>
    <row r="392" spans="1:4" ht="27.75" customHeight="1" x14ac:dyDescent="0.25">
      <c r="A392" s="7" t="s">
        <v>4721</v>
      </c>
      <c r="B392" s="8" t="s">
        <v>4722</v>
      </c>
      <c r="C392" s="238">
        <v>0</v>
      </c>
      <c r="D392" s="238">
        <v>11.57</v>
      </c>
    </row>
    <row r="393" spans="1:4" ht="27.75" customHeight="1" x14ac:dyDescent="0.25">
      <c r="A393" s="7" t="s">
        <v>4723</v>
      </c>
      <c r="B393" s="8" t="s">
        <v>4722</v>
      </c>
      <c r="C393" s="238">
        <v>0.26</v>
      </c>
      <c r="D393" s="238">
        <v>10.54</v>
      </c>
    </row>
    <row r="394" spans="1:4" ht="27.75" customHeight="1" x14ac:dyDescent="0.25">
      <c r="A394" s="7" t="s">
        <v>4724</v>
      </c>
      <c r="B394" s="8" t="s">
        <v>4725</v>
      </c>
      <c r="C394" s="238">
        <v>0</v>
      </c>
      <c r="D394" s="238">
        <v>0.68</v>
      </c>
    </row>
    <row r="395" spans="1:4" ht="27.75" customHeight="1" x14ac:dyDescent="0.25">
      <c r="A395" s="7" t="s">
        <v>4726</v>
      </c>
      <c r="B395" s="8" t="s">
        <v>4725</v>
      </c>
      <c r="C395" s="238">
        <v>-0.14000000000000001</v>
      </c>
      <c r="D395" s="238">
        <v>0.32</v>
      </c>
    </row>
    <row r="396" spans="1:4" ht="27.75" customHeight="1" x14ac:dyDescent="0.25">
      <c r="A396" s="7" t="s">
        <v>4727</v>
      </c>
      <c r="B396" s="8" t="s">
        <v>4728</v>
      </c>
      <c r="C396" s="238">
        <v>0.56000000000000005</v>
      </c>
      <c r="D396" s="238">
        <v>0.05</v>
      </c>
    </row>
    <row r="397" spans="1:4" ht="27.75" customHeight="1" x14ac:dyDescent="0.25">
      <c r="A397" s="7" t="s">
        <v>4729</v>
      </c>
      <c r="B397" s="8" t="s">
        <v>4728</v>
      </c>
      <c r="C397" s="238">
        <v>0.56000000000000005</v>
      </c>
      <c r="D397" s="238">
        <v>0.05</v>
      </c>
    </row>
    <row r="398" spans="1:4" ht="27.75" customHeight="1" x14ac:dyDescent="0.25">
      <c r="A398" s="7" t="s">
        <v>4730</v>
      </c>
      <c r="B398" s="8" t="s">
        <v>4731</v>
      </c>
      <c r="C398" s="238">
        <v>2.52</v>
      </c>
      <c r="D398" s="238">
        <v>2.02</v>
      </c>
    </row>
    <row r="399" spans="1:4" ht="27.75" customHeight="1" x14ac:dyDescent="0.25">
      <c r="A399" s="7" t="s">
        <v>4732</v>
      </c>
      <c r="B399" s="8" t="s">
        <v>4731</v>
      </c>
      <c r="C399" s="238">
        <v>0</v>
      </c>
      <c r="D399" s="238">
        <v>4.55</v>
      </c>
    </row>
    <row r="400" spans="1:4" ht="27.75" customHeight="1" x14ac:dyDescent="0.25">
      <c r="A400" s="7" t="s">
        <v>4733</v>
      </c>
      <c r="B400" s="8" t="s">
        <v>4734</v>
      </c>
      <c r="C400" s="238">
        <v>0.99</v>
      </c>
      <c r="D400" s="238">
        <v>0.09</v>
      </c>
    </row>
    <row r="401" spans="1:4" ht="27.75" customHeight="1" x14ac:dyDescent="0.25">
      <c r="A401" s="7" t="s">
        <v>4735</v>
      </c>
      <c r="B401" s="8" t="s">
        <v>4734</v>
      </c>
      <c r="C401" s="238">
        <v>0.98</v>
      </c>
      <c r="D401" s="238">
        <v>0.09</v>
      </c>
    </row>
    <row r="402" spans="1:4" ht="27.75" customHeight="1" x14ac:dyDescent="0.25">
      <c r="A402" s="7" t="s">
        <v>4736</v>
      </c>
      <c r="B402" s="8" t="s">
        <v>4737</v>
      </c>
      <c r="C402" s="238">
        <v>0</v>
      </c>
      <c r="D402" s="238">
        <v>1.73</v>
      </c>
    </row>
    <row r="403" spans="1:4" ht="27.75" customHeight="1" x14ac:dyDescent="0.25">
      <c r="A403" s="7" t="s">
        <v>4738</v>
      </c>
      <c r="B403" s="8" t="s">
        <v>4737</v>
      </c>
      <c r="C403" s="238">
        <v>0</v>
      </c>
      <c r="D403" s="238">
        <v>1.73</v>
      </c>
    </row>
    <row r="404" spans="1:4" ht="27.75" customHeight="1" x14ac:dyDescent="0.25">
      <c r="A404" s="7" t="s">
        <v>4739</v>
      </c>
      <c r="B404" s="8" t="s">
        <v>4737</v>
      </c>
      <c r="C404" s="238">
        <v>0</v>
      </c>
      <c r="D404" s="238">
        <v>1.62</v>
      </c>
    </row>
    <row r="405" spans="1:4" ht="27.75" customHeight="1" x14ac:dyDescent="0.25">
      <c r="A405" s="7" t="s">
        <v>4740</v>
      </c>
      <c r="B405" s="8" t="s">
        <v>4737</v>
      </c>
      <c r="C405" s="238">
        <v>0</v>
      </c>
      <c r="D405" s="238">
        <v>1.62</v>
      </c>
    </row>
    <row r="406" spans="1:4" ht="27.75" customHeight="1" x14ac:dyDescent="0.25">
      <c r="A406" s="7" t="s">
        <v>4741</v>
      </c>
      <c r="B406" s="8" t="s">
        <v>4737</v>
      </c>
      <c r="C406" s="238">
        <v>0</v>
      </c>
      <c r="D406" s="238">
        <v>1.62</v>
      </c>
    </row>
    <row r="407" spans="1:4" ht="27.75" customHeight="1" x14ac:dyDescent="0.25">
      <c r="A407" s="7" t="s">
        <v>4742</v>
      </c>
      <c r="B407" s="8" t="s">
        <v>4737</v>
      </c>
      <c r="C407" s="238">
        <v>0</v>
      </c>
      <c r="D407" s="238">
        <v>1.62</v>
      </c>
    </row>
    <row r="408" spans="1:4" ht="27.75" customHeight="1" x14ac:dyDescent="0.25">
      <c r="A408" s="7" t="s">
        <v>4743</v>
      </c>
      <c r="B408" s="8" t="s">
        <v>4744</v>
      </c>
      <c r="C408" s="238">
        <v>2.17</v>
      </c>
      <c r="D408" s="238">
        <v>17.059999999999999</v>
      </c>
    </row>
    <row r="409" spans="1:4" ht="27.75" customHeight="1" x14ac:dyDescent="0.25">
      <c r="A409" s="7" t="s">
        <v>4745</v>
      </c>
      <c r="B409" s="8" t="s">
        <v>4744</v>
      </c>
      <c r="C409" s="238">
        <v>2.17</v>
      </c>
      <c r="D409" s="238">
        <v>17.059999999999999</v>
      </c>
    </row>
    <row r="410" spans="1:4" ht="27.75" customHeight="1" x14ac:dyDescent="0.25">
      <c r="A410" s="7" t="s">
        <v>4746</v>
      </c>
      <c r="B410" s="8" t="s">
        <v>4747</v>
      </c>
      <c r="C410" s="238">
        <v>2.83</v>
      </c>
      <c r="D410" s="238">
        <v>1.64</v>
      </c>
    </row>
    <row r="411" spans="1:4" ht="27.75" customHeight="1" x14ac:dyDescent="0.25">
      <c r="A411" s="7" t="s">
        <v>4748</v>
      </c>
      <c r="B411" s="8" t="s">
        <v>4749</v>
      </c>
      <c r="C411" s="238">
        <v>2.83</v>
      </c>
      <c r="D411" s="238">
        <v>1.64</v>
      </c>
    </row>
    <row r="412" spans="1:4" ht="27.75" customHeight="1" x14ac:dyDescent="0.25">
      <c r="A412" s="7" t="s">
        <v>4750</v>
      </c>
      <c r="B412" s="8" t="s">
        <v>4747</v>
      </c>
      <c r="C412" s="238">
        <v>1.78</v>
      </c>
      <c r="D412" s="238">
        <v>4.83</v>
      </c>
    </row>
    <row r="413" spans="1:4" ht="27.75" customHeight="1" x14ac:dyDescent="0.25">
      <c r="A413" s="7" t="s">
        <v>4751</v>
      </c>
      <c r="B413" s="8" t="s">
        <v>4749</v>
      </c>
      <c r="C413" s="238">
        <v>1.78</v>
      </c>
      <c r="D413" s="238">
        <v>4.83</v>
      </c>
    </row>
    <row r="414" spans="1:4" ht="27.75" customHeight="1" x14ac:dyDescent="0.25">
      <c r="A414" s="7" t="s">
        <v>4752</v>
      </c>
      <c r="B414" s="8" t="s">
        <v>4753</v>
      </c>
      <c r="C414" s="238">
        <v>3.12</v>
      </c>
      <c r="D414" s="238">
        <v>1.64</v>
      </c>
    </row>
    <row r="415" spans="1:4" ht="27.75" customHeight="1" x14ac:dyDescent="0.25">
      <c r="A415" s="7" t="s">
        <v>4754</v>
      </c>
      <c r="B415" s="8" t="s">
        <v>4753</v>
      </c>
      <c r="C415" s="238">
        <v>3.12</v>
      </c>
      <c r="D415" s="238">
        <v>1.64</v>
      </c>
    </row>
    <row r="416" spans="1:4" ht="27.75" customHeight="1" x14ac:dyDescent="0.25">
      <c r="A416" s="7" t="s">
        <v>4755</v>
      </c>
      <c r="B416" s="8" t="s">
        <v>4753</v>
      </c>
      <c r="C416" s="238">
        <v>2.1800000000000002</v>
      </c>
      <c r="D416" s="238">
        <v>5.18</v>
      </c>
    </row>
    <row r="417" spans="1:4" ht="27.75" customHeight="1" x14ac:dyDescent="0.25">
      <c r="A417" s="7" t="s">
        <v>4756</v>
      </c>
      <c r="B417" s="8" t="s">
        <v>4753</v>
      </c>
      <c r="C417" s="238">
        <v>2.1800000000000002</v>
      </c>
      <c r="D417" s="238">
        <v>5.18</v>
      </c>
    </row>
    <row r="418" spans="1:4" ht="27.75" customHeight="1" x14ac:dyDescent="0.25">
      <c r="A418" s="7" t="s">
        <v>4757</v>
      </c>
      <c r="B418" s="8" t="s">
        <v>4758</v>
      </c>
      <c r="C418" s="238">
        <v>2.7</v>
      </c>
      <c r="D418" s="238">
        <v>16.75</v>
      </c>
    </row>
    <row r="419" spans="1:4" ht="27.75" customHeight="1" x14ac:dyDescent="0.25">
      <c r="A419" s="7" t="s">
        <v>4759</v>
      </c>
      <c r="B419" s="8" t="s">
        <v>4758</v>
      </c>
      <c r="C419" s="238">
        <v>2.7</v>
      </c>
      <c r="D419" s="238">
        <v>16.75</v>
      </c>
    </row>
    <row r="420" spans="1:4" ht="27.75" customHeight="1" x14ac:dyDescent="0.25">
      <c r="A420" s="7" t="s">
        <v>4760</v>
      </c>
      <c r="B420" s="8" t="s">
        <v>4758</v>
      </c>
      <c r="C420" s="238">
        <v>2.7</v>
      </c>
      <c r="D420" s="238">
        <v>16.75</v>
      </c>
    </row>
    <row r="421" spans="1:4" ht="27.75" customHeight="1" x14ac:dyDescent="0.25">
      <c r="A421" s="7" t="s">
        <v>4761</v>
      </c>
      <c r="B421" s="8" t="s">
        <v>4762</v>
      </c>
      <c r="C421" s="238">
        <v>3.53</v>
      </c>
      <c r="D421" s="238">
        <v>5.46</v>
      </c>
    </row>
    <row r="422" spans="1:4" ht="27.75" customHeight="1" x14ac:dyDescent="0.25">
      <c r="A422" s="7" t="s">
        <v>4763</v>
      </c>
      <c r="B422" s="8" t="s">
        <v>4762</v>
      </c>
      <c r="C422" s="238">
        <v>3.53</v>
      </c>
      <c r="D422" s="238">
        <v>5.46</v>
      </c>
    </row>
    <row r="423" spans="1:4" ht="27.75" customHeight="1" x14ac:dyDescent="0.25">
      <c r="A423" s="7" t="s">
        <v>4764</v>
      </c>
      <c r="B423" s="8" t="s">
        <v>4762</v>
      </c>
      <c r="C423" s="238">
        <v>3.76</v>
      </c>
      <c r="D423" s="238">
        <v>9.2899999999999991</v>
      </c>
    </row>
    <row r="424" spans="1:4" ht="27.75" customHeight="1" x14ac:dyDescent="0.25">
      <c r="A424" s="7" t="s">
        <v>4765</v>
      </c>
      <c r="B424" s="8" t="s">
        <v>4762</v>
      </c>
      <c r="C424" s="238">
        <v>3.76</v>
      </c>
      <c r="D424" s="238">
        <v>9.2899999999999991</v>
      </c>
    </row>
    <row r="425" spans="1:4" ht="27.75" customHeight="1" x14ac:dyDescent="0.25">
      <c r="A425" s="7" t="s">
        <v>4766</v>
      </c>
      <c r="B425" s="8" t="s">
        <v>4767</v>
      </c>
      <c r="C425" s="238">
        <v>0.11</v>
      </c>
      <c r="D425" s="238">
        <v>9.2899999999999991</v>
      </c>
    </row>
    <row r="426" spans="1:4" ht="27.75" customHeight="1" x14ac:dyDescent="0.25">
      <c r="A426" s="7" t="s">
        <v>4768</v>
      </c>
      <c r="B426" s="8" t="s">
        <v>4769</v>
      </c>
      <c r="C426" s="238">
        <v>0.11</v>
      </c>
      <c r="D426" s="238">
        <v>9.2899999999999991</v>
      </c>
    </row>
    <row r="427" spans="1:4" ht="27.75" customHeight="1" x14ac:dyDescent="0.25">
      <c r="A427" s="7" t="s">
        <v>4770</v>
      </c>
      <c r="B427" s="8" t="s">
        <v>4771</v>
      </c>
      <c r="C427" s="238">
        <v>0</v>
      </c>
      <c r="D427" s="238">
        <v>2.38</v>
      </c>
    </row>
    <row r="428" spans="1:4" ht="27.75" customHeight="1" x14ac:dyDescent="0.25">
      <c r="A428" s="7" t="s">
        <v>4772</v>
      </c>
      <c r="B428" s="8" t="s">
        <v>4771</v>
      </c>
      <c r="C428" s="238">
        <v>0.47</v>
      </c>
      <c r="D428" s="238">
        <v>2.12</v>
      </c>
    </row>
    <row r="429" spans="1:4" ht="27.75" customHeight="1" x14ac:dyDescent="0.25">
      <c r="A429" s="7" t="s">
        <v>4773</v>
      </c>
      <c r="B429" s="8" t="s">
        <v>4774</v>
      </c>
      <c r="C429" s="238">
        <v>2.83</v>
      </c>
      <c r="D429" s="238">
        <v>3.82</v>
      </c>
    </row>
    <row r="430" spans="1:4" ht="27.75" customHeight="1" x14ac:dyDescent="0.25">
      <c r="A430" s="7" t="s">
        <v>4775</v>
      </c>
      <c r="B430" s="8" t="s">
        <v>4774</v>
      </c>
      <c r="C430" s="238">
        <v>0</v>
      </c>
      <c r="D430" s="238">
        <v>6.16</v>
      </c>
    </row>
    <row r="431" spans="1:4" ht="27.75" customHeight="1" x14ac:dyDescent="0.25">
      <c r="A431" s="7" t="s">
        <v>4776</v>
      </c>
      <c r="B431" s="8" t="s">
        <v>4777</v>
      </c>
      <c r="C431" s="238">
        <v>2.97</v>
      </c>
      <c r="D431" s="238">
        <v>3.7</v>
      </c>
    </row>
    <row r="432" spans="1:4" ht="27.75" customHeight="1" x14ac:dyDescent="0.25">
      <c r="A432" s="7" t="s">
        <v>4778</v>
      </c>
      <c r="B432" s="8" t="s">
        <v>4777</v>
      </c>
      <c r="C432" s="238">
        <v>2.97</v>
      </c>
      <c r="D432" s="238">
        <v>3.7</v>
      </c>
    </row>
    <row r="433" spans="1:4" ht="27.75" customHeight="1" x14ac:dyDescent="0.25">
      <c r="A433" s="7" t="s">
        <v>4779</v>
      </c>
      <c r="B433" s="8" t="s">
        <v>4780</v>
      </c>
      <c r="C433" s="238">
        <v>1.41</v>
      </c>
      <c r="D433" s="238">
        <v>1.62</v>
      </c>
    </row>
    <row r="434" spans="1:4" ht="27.75" customHeight="1" x14ac:dyDescent="0.25">
      <c r="A434" s="7" t="s">
        <v>4781</v>
      </c>
      <c r="B434" s="8" t="s">
        <v>4780</v>
      </c>
      <c r="C434" s="238">
        <v>1.41</v>
      </c>
      <c r="D434" s="238">
        <v>1.62</v>
      </c>
    </row>
    <row r="435" spans="1:4" ht="27.75" customHeight="1" x14ac:dyDescent="0.25">
      <c r="A435" s="7" t="s">
        <v>4782</v>
      </c>
      <c r="B435" s="8" t="s">
        <v>4783</v>
      </c>
      <c r="C435" s="238">
        <v>0</v>
      </c>
      <c r="D435" s="238">
        <v>3.12</v>
      </c>
    </row>
    <row r="436" spans="1:4" ht="27.75" customHeight="1" x14ac:dyDescent="0.25">
      <c r="A436" s="7" t="s">
        <v>4784</v>
      </c>
      <c r="B436" s="8" t="s">
        <v>4783</v>
      </c>
      <c r="C436" s="238">
        <v>1.2</v>
      </c>
      <c r="D436" s="238">
        <v>2.2200000000000002</v>
      </c>
    </row>
    <row r="437" spans="1:4" ht="27.75" customHeight="1" x14ac:dyDescent="0.25">
      <c r="A437" s="7" t="s">
        <v>4785</v>
      </c>
      <c r="B437" s="8" t="s">
        <v>4786</v>
      </c>
      <c r="C437" s="238">
        <v>1.94</v>
      </c>
      <c r="D437" s="238">
        <v>9.8699999999999992</v>
      </c>
    </row>
    <row r="438" spans="1:4" ht="27.75" customHeight="1" x14ac:dyDescent="0.25">
      <c r="A438" s="7" t="s">
        <v>4787</v>
      </c>
      <c r="B438" s="8" t="s">
        <v>4786</v>
      </c>
      <c r="C438" s="238">
        <v>0</v>
      </c>
      <c r="D438" s="238">
        <v>17.64</v>
      </c>
    </row>
    <row r="439" spans="1:4" ht="27.75" customHeight="1" x14ac:dyDescent="0.25">
      <c r="A439" s="7" t="s">
        <v>4788</v>
      </c>
      <c r="B439" s="8" t="s">
        <v>4786</v>
      </c>
      <c r="C439" s="238">
        <v>8.51</v>
      </c>
      <c r="D439" s="238">
        <v>6.58</v>
      </c>
    </row>
    <row r="440" spans="1:4" ht="27.75" customHeight="1" x14ac:dyDescent="0.25">
      <c r="A440" s="7" t="s">
        <v>4789</v>
      </c>
      <c r="B440" s="8" t="s">
        <v>4786</v>
      </c>
      <c r="C440" s="238">
        <v>8.51</v>
      </c>
      <c r="D440" s="238">
        <v>6.58</v>
      </c>
    </row>
    <row r="441" spans="1:4" ht="27.75" customHeight="1" x14ac:dyDescent="0.25">
      <c r="A441" s="7" t="s">
        <v>4790</v>
      </c>
      <c r="B441" s="8" t="s">
        <v>4791</v>
      </c>
      <c r="C441" s="238">
        <v>0.57999999999999996</v>
      </c>
      <c r="D441" s="238">
        <v>1.82</v>
      </c>
    </row>
    <row r="442" spans="1:4" ht="27.75" customHeight="1" x14ac:dyDescent="0.25">
      <c r="A442" s="7" t="s">
        <v>4792</v>
      </c>
      <c r="B442" s="8" t="s">
        <v>4791</v>
      </c>
      <c r="C442" s="238">
        <v>0.57999999999999996</v>
      </c>
      <c r="D442" s="238">
        <v>1.82</v>
      </c>
    </row>
    <row r="443" spans="1:4" ht="27.75" customHeight="1" x14ac:dyDescent="0.25">
      <c r="A443" s="7" t="s">
        <v>4793</v>
      </c>
      <c r="B443" s="8" t="s">
        <v>4794</v>
      </c>
      <c r="C443" s="238">
        <v>0</v>
      </c>
      <c r="D443" s="238">
        <v>4.38</v>
      </c>
    </row>
    <row r="444" spans="1:4" ht="27.75" customHeight="1" x14ac:dyDescent="0.25">
      <c r="A444" s="7" t="s">
        <v>4795</v>
      </c>
      <c r="B444" s="8" t="s">
        <v>4796</v>
      </c>
      <c r="C444" s="238">
        <v>3</v>
      </c>
      <c r="D444" s="238">
        <v>0.53</v>
      </c>
    </row>
    <row r="445" spans="1:4" ht="27.75" customHeight="1" x14ac:dyDescent="0.25">
      <c r="A445" s="7" t="s">
        <v>4797</v>
      </c>
      <c r="B445" s="8" t="s">
        <v>4798</v>
      </c>
      <c r="C445" s="238">
        <v>3</v>
      </c>
      <c r="D445" s="238">
        <v>0.53</v>
      </c>
    </row>
    <row r="446" spans="1:4" ht="27.75" customHeight="1" x14ac:dyDescent="0.25">
      <c r="A446" s="7" t="s">
        <v>4799</v>
      </c>
      <c r="B446" s="8" t="s">
        <v>4800</v>
      </c>
      <c r="C446" s="238">
        <v>2.2999999999999998</v>
      </c>
      <c r="D446" s="238">
        <v>6.7</v>
      </c>
    </row>
    <row r="447" spans="1:4" ht="27.75" customHeight="1" x14ac:dyDescent="0.25">
      <c r="A447" s="7" t="s">
        <v>4801</v>
      </c>
      <c r="B447" s="8" t="s">
        <v>4800</v>
      </c>
      <c r="C447" s="238">
        <v>2.2999999999999998</v>
      </c>
      <c r="D447" s="238">
        <v>6.7</v>
      </c>
    </row>
    <row r="448" spans="1:4" ht="27.75" customHeight="1" x14ac:dyDescent="0.25">
      <c r="A448" s="7" t="s">
        <v>4802</v>
      </c>
      <c r="B448" s="8" t="s">
        <v>4803</v>
      </c>
      <c r="C448" s="238">
        <v>7.71</v>
      </c>
      <c r="D448" s="238">
        <v>0.95</v>
      </c>
    </row>
    <row r="449" spans="1:4" ht="27.75" customHeight="1" x14ac:dyDescent="0.25">
      <c r="A449" s="7" t="s">
        <v>4804</v>
      </c>
      <c r="B449" s="8" t="s">
        <v>4805</v>
      </c>
      <c r="C449" s="238">
        <v>0</v>
      </c>
      <c r="D449" s="238">
        <v>1.21</v>
      </c>
    </row>
    <row r="450" spans="1:4" ht="27.75" customHeight="1" x14ac:dyDescent="0.25">
      <c r="A450" s="7" t="s">
        <v>4806</v>
      </c>
      <c r="B450" s="8" t="s">
        <v>4807</v>
      </c>
      <c r="C450" s="238">
        <v>0</v>
      </c>
      <c r="D450" s="238">
        <v>6.15</v>
      </c>
    </row>
    <row r="451" spans="1:4" ht="27.75" customHeight="1" x14ac:dyDescent="0.25">
      <c r="A451" s="7" t="s">
        <v>4808</v>
      </c>
      <c r="B451" s="8" t="s">
        <v>4807</v>
      </c>
      <c r="C451" s="238">
        <v>5.58</v>
      </c>
      <c r="D451" s="238">
        <v>0.26</v>
      </c>
    </row>
    <row r="452" spans="1:4" ht="27.75" customHeight="1" x14ac:dyDescent="0.25">
      <c r="A452" s="7" t="s">
        <v>4809</v>
      </c>
      <c r="B452" s="8" t="s">
        <v>4807</v>
      </c>
      <c r="C452" s="238">
        <v>0.15</v>
      </c>
      <c r="D452" s="238">
        <v>0.51</v>
      </c>
    </row>
    <row r="453" spans="1:4" ht="27.75" customHeight="1" x14ac:dyDescent="0.25">
      <c r="A453" s="7" t="s">
        <v>4810</v>
      </c>
      <c r="B453" s="8" t="s">
        <v>4807</v>
      </c>
      <c r="C453" s="238">
        <v>0.15</v>
      </c>
      <c r="D453" s="238">
        <v>0.51</v>
      </c>
    </row>
    <row r="454" spans="1:4" ht="27.75" customHeight="1" x14ac:dyDescent="0.25">
      <c r="A454" s="7" t="s">
        <v>4811</v>
      </c>
      <c r="B454" s="8" t="s">
        <v>4812</v>
      </c>
      <c r="C454" s="238">
        <v>5.94</v>
      </c>
      <c r="D454" s="238">
        <v>4.2</v>
      </c>
    </row>
    <row r="455" spans="1:4" ht="27.75" customHeight="1" x14ac:dyDescent="0.25">
      <c r="A455" s="7" t="s">
        <v>4813</v>
      </c>
      <c r="B455" s="8" t="s">
        <v>4814</v>
      </c>
      <c r="C455" s="238">
        <v>0</v>
      </c>
      <c r="D455" s="238">
        <v>4.5599999999999996</v>
      </c>
    </row>
    <row r="456" spans="1:4" ht="27.75" customHeight="1" x14ac:dyDescent="0.25">
      <c r="A456" s="7" t="s">
        <v>4815</v>
      </c>
      <c r="B456" s="8" t="s">
        <v>4814</v>
      </c>
      <c r="C456" s="238">
        <v>1.57</v>
      </c>
      <c r="D456" s="238">
        <v>2.99</v>
      </c>
    </row>
    <row r="457" spans="1:4" ht="27.75" customHeight="1" x14ac:dyDescent="0.25">
      <c r="A457" s="7" t="s">
        <v>4816</v>
      </c>
      <c r="B457" s="8" t="s">
        <v>4814</v>
      </c>
      <c r="C457" s="238">
        <v>1.9</v>
      </c>
      <c r="D457" s="238">
        <v>1.07</v>
      </c>
    </row>
    <row r="458" spans="1:4" ht="27.75" customHeight="1" x14ac:dyDescent="0.25">
      <c r="A458" s="7" t="s">
        <v>4817</v>
      </c>
      <c r="B458" s="8" t="s">
        <v>4814</v>
      </c>
      <c r="C458" s="238">
        <v>1.9</v>
      </c>
      <c r="D458" s="238">
        <v>1.07</v>
      </c>
    </row>
    <row r="459" spans="1:4" ht="27.75" customHeight="1" x14ac:dyDescent="0.25">
      <c r="A459" s="7" t="s">
        <v>4818</v>
      </c>
      <c r="B459" s="8" t="s">
        <v>4819</v>
      </c>
      <c r="C459" s="238">
        <v>0.05</v>
      </c>
      <c r="D459" s="238">
        <v>6.78</v>
      </c>
    </row>
    <row r="460" spans="1:4" ht="27.75" customHeight="1" x14ac:dyDescent="0.25">
      <c r="A460" s="7" t="s">
        <v>4820</v>
      </c>
      <c r="B460" s="8" t="s">
        <v>4819</v>
      </c>
      <c r="C460" s="238">
        <v>-0.02</v>
      </c>
      <c r="D460" s="238">
        <v>7.09</v>
      </c>
    </row>
    <row r="461" spans="1:4" ht="27.75" customHeight="1" x14ac:dyDescent="0.25">
      <c r="A461" s="7" t="s">
        <v>4821</v>
      </c>
      <c r="B461" s="8" t="s">
        <v>4819</v>
      </c>
      <c r="C461" s="238">
        <v>3.44</v>
      </c>
      <c r="D461" s="238">
        <v>3.4</v>
      </c>
    </row>
    <row r="462" spans="1:4" ht="27.75" customHeight="1" x14ac:dyDescent="0.25">
      <c r="A462" s="7" t="s">
        <v>4822</v>
      </c>
      <c r="B462" s="8" t="s">
        <v>4823</v>
      </c>
      <c r="C462" s="238">
        <v>3.74</v>
      </c>
      <c r="D462" s="238">
        <v>3.32</v>
      </c>
    </row>
    <row r="463" spans="1:4" ht="27.75" customHeight="1" x14ac:dyDescent="0.25">
      <c r="A463" s="7" t="s">
        <v>4824</v>
      </c>
      <c r="B463" s="8" t="s">
        <v>4819</v>
      </c>
      <c r="C463" s="238">
        <v>3.98</v>
      </c>
      <c r="D463" s="238">
        <v>6.64</v>
      </c>
    </row>
    <row r="464" spans="1:4" ht="27.75" customHeight="1" x14ac:dyDescent="0.25">
      <c r="A464" s="7" t="s">
        <v>4825</v>
      </c>
      <c r="B464" s="8" t="s">
        <v>4819</v>
      </c>
      <c r="C464" s="238">
        <v>3.98</v>
      </c>
      <c r="D464" s="238">
        <v>6.64</v>
      </c>
    </row>
    <row r="465" spans="1:4" ht="27.75" customHeight="1" x14ac:dyDescent="0.25">
      <c r="A465" s="7" t="s">
        <v>4826</v>
      </c>
      <c r="B465" s="8" t="s">
        <v>4827</v>
      </c>
      <c r="C465" s="238">
        <v>0.98</v>
      </c>
      <c r="D465" s="238">
        <v>11.26</v>
      </c>
    </row>
    <row r="466" spans="1:4" ht="27.75" customHeight="1" x14ac:dyDescent="0.25">
      <c r="A466" s="7" t="s">
        <v>4828</v>
      </c>
      <c r="B466" s="8" t="s">
        <v>4829</v>
      </c>
      <c r="C466" s="238">
        <v>10.67</v>
      </c>
      <c r="D466" s="238">
        <v>0.59</v>
      </c>
    </row>
    <row r="467" spans="1:4" ht="27.75" customHeight="1" x14ac:dyDescent="0.25">
      <c r="A467" s="7" t="s">
        <v>4830</v>
      </c>
      <c r="B467" s="8" t="s">
        <v>4829</v>
      </c>
      <c r="C467" s="238">
        <v>10.67</v>
      </c>
      <c r="D467" s="238">
        <v>0.59</v>
      </c>
    </row>
    <row r="468" spans="1:4" ht="27.75" customHeight="1" x14ac:dyDescent="0.25">
      <c r="A468" s="7" t="s">
        <v>4831</v>
      </c>
      <c r="B468" s="8" t="s">
        <v>4829</v>
      </c>
      <c r="C468" s="238">
        <v>0</v>
      </c>
      <c r="D468" s="238">
        <v>14.5</v>
      </c>
    </row>
    <row r="469" spans="1:4" ht="27.75" customHeight="1" x14ac:dyDescent="0.25">
      <c r="A469" s="7" t="s">
        <v>4832</v>
      </c>
      <c r="B469" s="8" t="s">
        <v>4829</v>
      </c>
      <c r="C469" s="238">
        <v>2.78</v>
      </c>
      <c r="D469" s="238">
        <v>7.92</v>
      </c>
    </row>
    <row r="470" spans="1:4" ht="27.75" customHeight="1" x14ac:dyDescent="0.25">
      <c r="A470" s="7" t="s">
        <v>4833</v>
      </c>
      <c r="B470" s="8" t="s">
        <v>4834</v>
      </c>
      <c r="C470" s="238">
        <v>3.36</v>
      </c>
      <c r="D470" s="238">
        <v>5.46</v>
      </c>
    </row>
    <row r="471" spans="1:4" ht="27.75" customHeight="1" x14ac:dyDescent="0.25">
      <c r="A471" s="7" t="s">
        <v>4835</v>
      </c>
      <c r="B471" s="8" t="s">
        <v>4834</v>
      </c>
      <c r="C471" s="238">
        <v>3.36</v>
      </c>
      <c r="D471" s="238">
        <v>5.46</v>
      </c>
    </row>
    <row r="472" spans="1:4" ht="27.75" customHeight="1" x14ac:dyDescent="0.25">
      <c r="A472" s="7" t="s">
        <v>4836</v>
      </c>
      <c r="B472" s="8" t="s">
        <v>4834</v>
      </c>
      <c r="C472" s="238">
        <v>3.02</v>
      </c>
      <c r="D472" s="238">
        <v>9.01</v>
      </c>
    </row>
    <row r="473" spans="1:4" ht="27.75" customHeight="1" x14ac:dyDescent="0.25">
      <c r="A473" s="7" t="s">
        <v>4837</v>
      </c>
      <c r="B473" s="8" t="s">
        <v>4834</v>
      </c>
      <c r="C473" s="238">
        <v>3.02</v>
      </c>
      <c r="D473" s="238">
        <v>9.01</v>
      </c>
    </row>
    <row r="474" spans="1:4" ht="27.75" customHeight="1" x14ac:dyDescent="0.25">
      <c r="A474" s="7" t="s">
        <v>4838</v>
      </c>
      <c r="B474" s="8" t="s">
        <v>4839</v>
      </c>
      <c r="C474" s="238">
        <v>2.82</v>
      </c>
      <c r="D474" s="238">
        <v>3.27</v>
      </c>
    </row>
    <row r="475" spans="1:4" ht="27.75" customHeight="1" x14ac:dyDescent="0.25">
      <c r="A475" s="7" t="s">
        <v>4840</v>
      </c>
      <c r="B475" s="8" t="s">
        <v>4839</v>
      </c>
      <c r="C475" s="238">
        <v>2.82</v>
      </c>
      <c r="D475" s="238">
        <v>3.27</v>
      </c>
    </row>
    <row r="476" spans="1:4" ht="27.75" customHeight="1" x14ac:dyDescent="0.25">
      <c r="A476" s="7" t="s">
        <v>4841</v>
      </c>
      <c r="B476" s="8" t="s">
        <v>4842</v>
      </c>
      <c r="C476" s="238">
        <v>0.69</v>
      </c>
      <c r="D476" s="238">
        <v>14.87</v>
      </c>
    </row>
    <row r="477" spans="1:4" ht="27.75" customHeight="1" x14ac:dyDescent="0.25">
      <c r="A477" s="7" t="s">
        <v>4843</v>
      </c>
      <c r="B477" s="8" t="s">
        <v>4842</v>
      </c>
      <c r="C477" s="238">
        <v>0.69</v>
      </c>
      <c r="D477" s="238">
        <v>14.87</v>
      </c>
    </row>
    <row r="478" spans="1:4" ht="27.75" customHeight="1" x14ac:dyDescent="0.25">
      <c r="A478" s="7" t="s">
        <v>4844</v>
      </c>
      <c r="B478" s="8" t="s">
        <v>4842</v>
      </c>
      <c r="C478" s="238">
        <v>0.69</v>
      </c>
      <c r="D478" s="238">
        <v>14.87</v>
      </c>
    </row>
    <row r="479" spans="1:4" ht="27.75" customHeight="1" x14ac:dyDescent="0.25">
      <c r="A479" s="7" t="s">
        <v>4845</v>
      </c>
      <c r="B479" s="8" t="s">
        <v>4846</v>
      </c>
      <c r="C479" s="238">
        <v>0.47</v>
      </c>
      <c r="D479" s="238">
        <v>0</v>
      </c>
    </row>
    <row r="480" spans="1:4" ht="27.75" customHeight="1" x14ac:dyDescent="0.25">
      <c r="A480" s="7" t="s">
        <v>4847</v>
      </c>
      <c r="B480" s="8" t="s">
        <v>4846</v>
      </c>
      <c r="C480" s="238">
        <v>0.47</v>
      </c>
      <c r="D480" s="238">
        <v>0</v>
      </c>
    </row>
    <row r="481" spans="1:4" ht="27.75" customHeight="1" x14ac:dyDescent="0.25">
      <c r="A481" s="7" t="s">
        <v>4848</v>
      </c>
      <c r="B481" s="8" t="s">
        <v>4846</v>
      </c>
      <c r="C481" s="238">
        <v>0.47</v>
      </c>
      <c r="D481" s="238">
        <v>0</v>
      </c>
    </row>
    <row r="482" spans="1:4" ht="27.75" customHeight="1" x14ac:dyDescent="0.25">
      <c r="A482" s="7" t="s">
        <v>4849</v>
      </c>
      <c r="B482" s="8" t="s">
        <v>4846</v>
      </c>
      <c r="C482" s="238">
        <v>0.47</v>
      </c>
      <c r="D482" s="238">
        <v>0</v>
      </c>
    </row>
    <row r="483" spans="1:4" ht="27.75" customHeight="1" x14ac:dyDescent="0.25">
      <c r="A483" s="7" t="s">
        <v>4850</v>
      </c>
      <c r="B483" s="8" t="s">
        <v>4851</v>
      </c>
      <c r="C483" s="238">
        <v>3.44</v>
      </c>
      <c r="D483" s="238">
        <v>3.35</v>
      </c>
    </row>
    <row r="484" spans="1:4" ht="27.75" customHeight="1" x14ac:dyDescent="0.25">
      <c r="A484" s="7" t="s">
        <v>4852</v>
      </c>
      <c r="B484" s="8" t="s">
        <v>4851</v>
      </c>
      <c r="C484" s="238">
        <v>0.02</v>
      </c>
      <c r="D484" s="238">
        <v>6</v>
      </c>
    </row>
    <row r="485" spans="1:4" ht="27.75" customHeight="1" x14ac:dyDescent="0.25">
      <c r="A485" s="7" t="s">
        <v>4853</v>
      </c>
      <c r="B485" s="8" t="s">
        <v>4854</v>
      </c>
      <c r="C485" s="238">
        <v>0.69</v>
      </c>
      <c r="D485" s="238">
        <v>14.87</v>
      </c>
    </row>
    <row r="486" spans="1:4" ht="27.75" customHeight="1" x14ac:dyDescent="0.25">
      <c r="A486" s="7" t="s">
        <v>4855</v>
      </c>
      <c r="B486" s="8" t="s">
        <v>4854</v>
      </c>
      <c r="C486" s="238">
        <v>0.69</v>
      </c>
      <c r="D486" s="238">
        <v>14.87</v>
      </c>
    </row>
    <row r="487" spans="1:4" ht="27.75" customHeight="1" x14ac:dyDescent="0.25">
      <c r="A487" s="7" t="s">
        <v>4856</v>
      </c>
      <c r="B487" s="8" t="s">
        <v>4857</v>
      </c>
      <c r="C487" s="238">
        <v>0</v>
      </c>
      <c r="D487" s="238">
        <v>17.32</v>
      </c>
    </row>
    <row r="488" spans="1:4" ht="27.75" customHeight="1" x14ac:dyDescent="0.25">
      <c r="A488" s="7" t="s">
        <v>4858</v>
      </c>
      <c r="B488" s="8" t="s">
        <v>4857</v>
      </c>
      <c r="C488" s="238">
        <v>14.01</v>
      </c>
      <c r="D488" s="238">
        <v>2.68</v>
      </c>
    </row>
    <row r="489" spans="1:4" ht="27.75" customHeight="1" x14ac:dyDescent="0.25">
      <c r="A489" s="7" t="s">
        <v>4859</v>
      </c>
      <c r="B489" s="8" t="s">
        <v>4857</v>
      </c>
      <c r="C489" s="238">
        <v>14.01</v>
      </c>
      <c r="D489" s="238">
        <v>2.68</v>
      </c>
    </row>
    <row r="490" spans="1:4" ht="27.75" customHeight="1" x14ac:dyDescent="0.25">
      <c r="A490" s="7" t="s">
        <v>4860</v>
      </c>
      <c r="B490" s="8" t="s">
        <v>4861</v>
      </c>
      <c r="C490" s="238">
        <v>1.31</v>
      </c>
      <c r="D490" s="238">
        <v>0.94</v>
      </c>
    </row>
    <row r="491" spans="1:4" ht="27.75" customHeight="1" x14ac:dyDescent="0.25">
      <c r="A491" s="7" t="s">
        <v>4862</v>
      </c>
      <c r="B491" s="8" t="s">
        <v>4863</v>
      </c>
      <c r="C491" s="238">
        <v>1.41</v>
      </c>
      <c r="D491" s="238">
        <v>0.8</v>
      </c>
    </row>
    <row r="492" spans="1:4" ht="27.75" customHeight="1" x14ac:dyDescent="0.25">
      <c r="A492" s="7" t="s">
        <v>4864</v>
      </c>
      <c r="B492" s="8" t="s">
        <v>4865</v>
      </c>
      <c r="C492" s="238">
        <v>1.58</v>
      </c>
      <c r="D492" s="238">
        <v>9.48</v>
      </c>
    </row>
    <row r="493" spans="1:4" ht="27.75" customHeight="1" x14ac:dyDescent="0.25">
      <c r="A493" s="7" t="s">
        <v>4866</v>
      </c>
      <c r="B493" s="8" t="s">
        <v>4867</v>
      </c>
      <c r="C493" s="238">
        <v>2.5499999999999998</v>
      </c>
      <c r="D493" s="238">
        <v>0.26</v>
      </c>
    </row>
    <row r="494" spans="1:4" ht="27.75" customHeight="1" x14ac:dyDescent="0.25">
      <c r="A494" s="7" t="s">
        <v>4868</v>
      </c>
      <c r="B494" s="8" t="s">
        <v>4867</v>
      </c>
      <c r="C494" s="238">
        <v>2.5499999999999998</v>
      </c>
      <c r="D494" s="238">
        <v>0.26</v>
      </c>
    </row>
    <row r="495" spans="1:4" ht="27.75" customHeight="1" x14ac:dyDescent="0.25">
      <c r="A495" s="7" t="s">
        <v>4869</v>
      </c>
      <c r="B495" s="8" t="s">
        <v>4867</v>
      </c>
      <c r="C495" s="238">
        <v>2.5499999999999998</v>
      </c>
      <c r="D495" s="238">
        <v>0.26</v>
      </c>
    </row>
    <row r="496" spans="1:4" ht="27.75" customHeight="1" x14ac:dyDescent="0.25">
      <c r="A496" s="7" t="s">
        <v>4870</v>
      </c>
      <c r="B496" s="8" t="s">
        <v>4871</v>
      </c>
      <c r="C496" s="238">
        <v>2.08</v>
      </c>
      <c r="D496" s="238">
        <v>2.82</v>
      </c>
    </row>
    <row r="497" spans="1:4" ht="27.75" customHeight="1" x14ac:dyDescent="0.25">
      <c r="A497" s="7" t="s">
        <v>4872</v>
      </c>
      <c r="B497" s="8" t="s">
        <v>4871</v>
      </c>
      <c r="C497" s="238">
        <v>2.08</v>
      </c>
      <c r="D497" s="238">
        <v>2.82</v>
      </c>
    </row>
    <row r="498" spans="1:4" ht="27.75" customHeight="1" x14ac:dyDescent="0.25">
      <c r="A498" s="7" t="s">
        <v>4873</v>
      </c>
      <c r="B498" s="8" t="s">
        <v>4874</v>
      </c>
      <c r="C498" s="238">
        <v>3.6</v>
      </c>
      <c r="D498" s="238">
        <v>9.27</v>
      </c>
    </row>
    <row r="499" spans="1:4" ht="27.75" customHeight="1" x14ac:dyDescent="0.25">
      <c r="A499" s="7" t="s">
        <v>4875</v>
      </c>
      <c r="B499" s="8" t="s">
        <v>4874</v>
      </c>
      <c r="C499" s="238">
        <v>3.6</v>
      </c>
      <c r="D499" s="238">
        <v>9.27</v>
      </c>
    </row>
    <row r="500" spans="1:4" ht="27.75" customHeight="1" x14ac:dyDescent="0.25">
      <c r="A500" s="7" t="s">
        <v>4876</v>
      </c>
      <c r="B500" s="8" t="s">
        <v>4877</v>
      </c>
      <c r="C500" s="238">
        <v>7.87</v>
      </c>
      <c r="D500" s="238">
        <v>1.69</v>
      </c>
    </row>
    <row r="501" spans="1:4" ht="27.75" customHeight="1" x14ac:dyDescent="0.25">
      <c r="A501" s="7" t="s">
        <v>4878</v>
      </c>
      <c r="B501" s="8" t="s">
        <v>4877</v>
      </c>
      <c r="C501" s="238">
        <v>7.87</v>
      </c>
      <c r="D501" s="238">
        <v>1.69</v>
      </c>
    </row>
    <row r="502" spans="1:4" ht="27.75" customHeight="1" x14ac:dyDescent="0.25">
      <c r="A502" s="7" t="s">
        <v>4879</v>
      </c>
      <c r="B502" s="8" t="s">
        <v>4880</v>
      </c>
      <c r="C502" s="238">
        <v>2.72</v>
      </c>
      <c r="D502" s="238">
        <v>1.19</v>
      </c>
    </row>
    <row r="503" spans="1:4" ht="27.75" customHeight="1" x14ac:dyDescent="0.25">
      <c r="A503" s="7" t="s">
        <v>4881</v>
      </c>
      <c r="B503" s="8" t="s">
        <v>4880</v>
      </c>
      <c r="C503" s="238">
        <v>2.72</v>
      </c>
      <c r="D503" s="238">
        <v>1.19</v>
      </c>
    </row>
    <row r="504" spans="1:4" ht="27.75" customHeight="1" x14ac:dyDescent="0.25">
      <c r="A504" s="7" t="s">
        <v>4882</v>
      </c>
      <c r="B504" s="8" t="s">
        <v>4880</v>
      </c>
      <c r="C504" s="238">
        <v>0.8</v>
      </c>
      <c r="D504" s="238">
        <v>3.33</v>
      </c>
    </row>
    <row r="505" spans="1:4" ht="27.75" customHeight="1" x14ac:dyDescent="0.25">
      <c r="A505" s="7" t="s">
        <v>4883</v>
      </c>
      <c r="B505" s="8" t="s">
        <v>4880</v>
      </c>
      <c r="C505" s="238">
        <v>0.8</v>
      </c>
      <c r="D505" s="238">
        <v>3.33</v>
      </c>
    </row>
    <row r="506" spans="1:4" ht="27.75" customHeight="1" x14ac:dyDescent="0.25">
      <c r="A506" s="7" t="s">
        <v>4884</v>
      </c>
      <c r="B506" s="8" t="s">
        <v>4880</v>
      </c>
      <c r="C506" s="238">
        <v>0</v>
      </c>
      <c r="D506" s="238">
        <v>5.51</v>
      </c>
    </row>
    <row r="507" spans="1:4" ht="27.75" customHeight="1" x14ac:dyDescent="0.25">
      <c r="A507" s="7" t="s">
        <v>4885</v>
      </c>
      <c r="B507" s="8" t="s">
        <v>4880</v>
      </c>
      <c r="C507" s="238">
        <v>0</v>
      </c>
      <c r="D507" s="238">
        <v>5.51</v>
      </c>
    </row>
    <row r="508" spans="1:4" ht="27.75" customHeight="1" x14ac:dyDescent="0.25">
      <c r="A508" s="7" t="s">
        <v>4886</v>
      </c>
      <c r="B508" s="8" t="s">
        <v>4880</v>
      </c>
      <c r="C508" s="238">
        <v>2.42</v>
      </c>
      <c r="D508" s="238">
        <v>2.42</v>
      </c>
    </row>
    <row r="509" spans="1:4" ht="27.75" customHeight="1" x14ac:dyDescent="0.25">
      <c r="A509" s="7" t="s">
        <v>4887</v>
      </c>
      <c r="B509" s="8" t="s">
        <v>4880</v>
      </c>
      <c r="C509" s="238">
        <v>2.42</v>
      </c>
      <c r="D509" s="238">
        <v>2.42</v>
      </c>
    </row>
    <row r="510" spans="1:4" ht="27.75" customHeight="1" x14ac:dyDescent="0.25">
      <c r="A510" s="7" t="s">
        <v>4888</v>
      </c>
      <c r="B510" s="8" t="s">
        <v>4889</v>
      </c>
      <c r="C510" s="238">
        <v>0</v>
      </c>
      <c r="D510" s="238">
        <v>9.1199999999999992</v>
      </c>
    </row>
    <row r="511" spans="1:4" ht="27.75" customHeight="1" x14ac:dyDescent="0.25">
      <c r="A511" s="7" t="s">
        <v>4890</v>
      </c>
      <c r="B511" s="8" t="s">
        <v>4889</v>
      </c>
      <c r="C511" s="238">
        <v>0.96</v>
      </c>
      <c r="D511" s="238">
        <v>7.34</v>
      </c>
    </row>
    <row r="512" spans="1:4" ht="27.75" customHeight="1" x14ac:dyDescent="0.25">
      <c r="A512" s="7" t="s">
        <v>4891</v>
      </c>
      <c r="B512" s="8" t="s">
        <v>4892</v>
      </c>
      <c r="C512" s="238">
        <v>0.97</v>
      </c>
      <c r="D512" s="238">
        <v>8.14</v>
      </c>
    </row>
    <row r="513" spans="1:4" ht="27.75" customHeight="1" x14ac:dyDescent="0.25">
      <c r="A513" s="7" t="s">
        <v>4893</v>
      </c>
      <c r="B513" s="8" t="s">
        <v>4894</v>
      </c>
      <c r="C513" s="238">
        <v>3.74</v>
      </c>
      <c r="D513" s="238">
        <v>0.59</v>
      </c>
    </row>
    <row r="514" spans="1:4" ht="27.75" customHeight="1" x14ac:dyDescent="0.25">
      <c r="A514" s="7" t="s">
        <v>4895</v>
      </c>
      <c r="B514" s="8" t="s">
        <v>4896</v>
      </c>
      <c r="C514" s="238">
        <v>3.32</v>
      </c>
      <c r="D514" s="238">
        <v>1.92</v>
      </c>
    </row>
    <row r="515" spans="1:4" ht="27.75" customHeight="1" x14ac:dyDescent="0.25">
      <c r="A515" s="7" t="s">
        <v>4897</v>
      </c>
      <c r="B515" s="8" t="s">
        <v>4896</v>
      </c>
      <c r="C515" s="238">
        <v>3.32</v>
      </c>
      <c r="D515" s="238">
        <v>1.92</v>
      </c>
    </row>
    <row r="516" spans="1:4" ht="27.75" customHeight="1" x14ac:dyDescent="0.25">
      <c r="A516" s="7" t="s">
        <v>4898</v>
      </c>
      <c r="B516" s="8" t="s">
        <v>4896</v>
      </c>
      <c r="C516" s="238">
        <v>0.44</v>
      </c>
      <c r="D516" s="238">
        <v>5.7</v>
      </c>
    </row>
    <row r="517" spans="1:4" ht="27.75" customHeight="1" x14ac:dyDescent="0.25">
      <c r="A517" s="7" t="s">
        <v>4899</v>
      </c>
      <c r="B517" s="8" t="s">
        <v>4900</v>
      </c>
      <c r="C517" s="238">
        <v>0.37</v>
      </c>
      <c r="D517" s="238">
        <v>3.86</v>
      </c>
    </row>
    <row r="518" spans="1:4" ht="27.75" customHeight="1" x14ac:dyDescent="0.25">
      <c r="A518" s="7" t="s">
        <v>4901</v>
      </c>
      <c r="B518" s="8" t="s">
        <v>4900</v>
      </c>
      <c r="C518" s="238">
        <v>0.37</v>
      </c>
      <c r="D518" s="238">
        <v>3.86</v>
      </c>
    </row>
    <row r="519" spans="1:4" ht="27.75" customHeight="1" x14ac:dyDescent="0.25">
      <c r="A519" s="7" t="s">
        <v>4902</v>
      </c>
      <c r="B519" s="8" t="s">
        <v>4900</v>
      </c>
      <c r="C519" s="238">
        <v>0.37</v>
      </c>
      <c r="D519" s="238">
        <v>3.86</v>
      </c>
    </row>
    <row r="520" spans="1:4" ht="27.75" customHeight="1" x14ac:dyDescent="0.25">
      <c r="A520" s="7" t="s">
        <v>4903</v>
      </c>
      <c r="B520" s="8" t="s">
        <v>4900</v>
      </c>
      <c r="C520" s="238">
        <v>0.37</v>
      </c>
      <c r="D520" s="238">
        <v>3.86</v>
      </c>
    </row>
    <row r="521" spans="1:4" ht="27.75" customHeight="1" x14ac:dyDescent="0.25">
      <c r="A521" s="7" t="s">
        <v>4904</v>
      </c>
      <c r="B521" s="8" t="s">
        <v>4900</v>
      </c>
      <c r="C521" s="238">
        <v>0.37</v>
      </c>
      <c r="D521" s="238">
        <v>3.86</v>
      </c>
    </row>
    <row r="522" spans="1:4" ht="27.75" customHeight="1" x14ac:dyDescent="0.25">
      <c r="A522" s="7" t="s">
        <v>4905</v>
      </c>
      <c r="B522" s="8" t="s">
        <v>4900</v>
      </c>
      <c r="C522" s="238">
        <v>0.37</v>
      </c>
      <c r="D522" s="238">
        <v>3.86</v>
      </c>
    </row>
    <row r="523" spans="1:4" ht="27.75" customHeight="1" x14ac:dyDescent="0.25">
      <c r="A523" s="7" t="s">
        <v>4906</v>
      </c>
      <c r="B523" s="8" t="s">
        <v>4907</v>
      </c>
      <c r="C523" s="238">
        <v>1.2</v>
      </c>
      <c r="D523" s="238">
        <v>1.1499999999999999</v>
      </c>
    </row>
    <row r="524" spans="1:4" ht="27.75" customHeight="1" x14ac:dyDescent="0.25">
      <c r="A524" s="7" t="s">
        <v>4908</v>
      </c>
      <c r="B524" s="8" t="s">
        <v>4907</v>
      </c>
      <c r="C524" s="238">
        <v>1.2</v>
      </c>
      <c r="D524" s="238">
        <v>1.1499999999999999</v>
      </c>
    </row>
    <row r="525" spans="1:4" ht="27.75" customHeight="1" x14ac:dyDescent="0.25">
      <c r="A525" s="7" t="s">
        <v>4909</v>
      </c>
      <c r="B525" s="8" t="s">
        <v>4907</v>
      </c>
      <c r="C525" s="238">
        <v>4.2699999999999996</v>
      </c>
      <c r="D525" s="238">
        <v>2.66</v>
      </c>
    </row>
    <row r="526" spans="1:4" ht="27.75" customHeight="1" x14ac:dyDescent="0.25">
      <c r="A526" s="7" t="s">
        <v>4910</v>
      </c>
      <c r="B526" s="8" t="s">
        <v>4907</v>
      </c>
      <c r="C526" s="238">
        <v>4.2699999999999996</v>
      </c>
      <c r="D526" s="238">
        <v>2.66</v>
      </c>
    </row>
    <row r="527" spans="1:4" ht="27.75" customHeight="1" x14ac:dyDescent="0.25">
      <c r="A527" s="7" t="s">
        <v>4911</v>
      </c>
      <c r="B527" s="8" t="s">
        <v>4912</v>
      </c>
      <c r="C527" s="238">
        <v>0</v>
      </c>
      <c r="D527" s="238">
        <v>11.53</v>
      </c>
    </row>
    <row r="528" spans="1:4" ht="27.75" customHeight="1" x14ac:dyDescent="0.25">
      <c r="A528" s="7" t="s">
        <v>4913</v>
      </c>
      <c r="B528" s="8" t="s">
        <v>4914</v>
      </c>
      <c r="C528" s="238">
        <v>0.55000000000000004</v>
      </c>
      <c r="D528" s="238">
        <v>1.01</v>
      </c>
    </row>
    <row r="529" spans="1:4" ht="27.75" customHeight="1" x14ac:dyDescent="0.25">
      <c r="A529" s="7" t="s">
        <v>4915</v>
      </c>
      <c r="B529" s="8" t="s">
        <v>4914</v>
      </c>
      <c r="C529" s="238">
        <v>0.62</v>
      </c>
      <c r="D529" s="238">
        <v>0.86</v>
      </c>
    </row>
    <row r="530" spans="1:4" ht="27.75" customHeight="1" x14ac:dyDescent="0.25">
      <c r="A530" s="7" t="s">
        <v>4916</v>
      </c>
      <c r="B530" s="8" t="s">
        <v>4917</v>
      </c>
      <c r="C530" s="238">
        <v>0.62</v>
      </c>
      <c r="D530" s="238">
        <v>0.86</v>
      </c>
    </row>
    <row r="531" spans="1:4" ht="27.75" customHeight="1" x14ac:dyDescent="0.25">
      <c r="A531" s="7" t="s">
        <v>4918</v>
      </c>
      <c r="B531" s="8" t="s">
        <v>4917</v>
      </c>
      <c r="C531" s="238">
        <v>0.62</v>
      </c>
      <c r="D531" s="238">
        <v>0.86</v>
      </c>
    </row>
    <row r="532" spans="1:4" ht="27.75" customHeight="1" x14ac:dyDescent="0.25">
      <c r="A532" s="7" t="s">
        <v>4919</v>
      </c>
      <c r="B532" s="8" t="s">
        <v>4920</v>
      </c>
      <c r="C532" s="238">
        <v>0.85</v>
      </c>
      <c r="D532" s="238">
        <v>0.5</v>
      </c>
    </row>
    <row r="533" spans="1:4" ht="27.75" customHeight="1" x14ac:dyDescent="0.25">
      <c r="A533" s="7" t="s">
        <v>4921</v>
      </c>
      <c r="B533" s="8" t="s">
        <v>4922</v>
      </c>
      <c r="C533" s="238">
        <v>0.89</v>
      </c>
      <c r="D533" s="238">
        <v>0.53</v>
      </c>
    </row>
    <row r="534" spans="1:4" ht="27.75" customHeight="1" x14ac:dyDescent="0.25">
      <c r="A534" s="7" t="s">
        <v>4923</v>
      </c>
      <c r="B534" s="8" t="s">
        <v>4924</v>
      </c>
      <c r="C534" s="238">
        <v>2.11</v>
      </c>
      <c r="D534" s="238">
        <v>5.86</v>
      </c>
    </row>
    <row r="535" spans="1:4" ht="27.75" customHeight="1" x14ac:dyDescent="0.25">
      <c r="A535" s="7" t="s">
        <v>4925</v>
      </c>
      <c r="B535" s="8" t="s">
        <v>4924</v>
      </c>
      <c r="C535" s="238">
        <v>2.11</v>
      </c>
      <c r="D535" s="238">
        <v>5.86</v>
      </c>
    </row>
    <row r="536" spans="1:4" ht="27.75" customHeight="1" x14ac:dyDescent="0.25">
      <c r="A536" s="7" t="s">
        <v>4926</v>
      </c>
      <c r="B536" s="8" t="s">
        <v>4927</v>
      </c>
      <c r="C536" s="238">
        <v>0</v>
      </c>
      <c r="D536" s="238">
        <v>14.22</v>
      </c>
    </row>
    <row r="537" spans="1:4" ht="27.75" customHeight="1" x14ac:dyDescent="0.25">
      <c r="A537" s="7" t="s">
        <v>4928</v>
      </c>
      <c r="B537" s="8" t="s">
        <v>4927</v>
      </c>
      <c r="C537" s="238">
        <v>3.28</v>
      </c>
      <c r="D537" s="238">
        <v>9.89</v>
      </c>
    </row>
    <row r="538" spans="1:4" ht="27.75" customHeight="1" x14ac:dyDescent="0.25">
      <c r="A538" s="7" t="s">
        <v>4929</v>
      </c>
      <c r="B538" s="8" t="s">
        <v>4927</v>
      </c>
      <c r="C538" s="238">
        <v>3.06</v>
      </c>
      <c r="D538" s="238">
        <v>6.87</v>
      </c>
    </row>
    <row r="539" spans="1:4" ht="27.75" customHeight="1" x14ac:dyDescent="0.25">
      <c r="A539" s="7" t="s">
        <v>4930</v>
      </c>
      <c r="B539" s="8" t="s">
        <v>4927</v>
      </c>
      <c r="C539" s="238">
        <v>3.06</v>
      </c>
      <c r="D539" s="238">
        <v>6.87</v>
      </c>
    </row>
    <row r="540" spans="1:4" ht="27.75" customHeight="1" x14ac:dyDescent="0.25">
      <c r="A540" s="7" t="s">
        <v>4931</v>
      </c>
      <c r="B540" s="8" t="s">
        <v>4932</v>
      </c>
      <c r="C540" s="238">
        <v>3.43</v>
      </c>
      <c r="D540" s="238">
        <v>3.38</v>
      </c>
    </row>
    <row r="541" spans="1:4" ht="27.75" customHeight="1" x14ac:dyDescent="0.25">
      <c r="A541" s="7" t="s">
        <v>4933</v>
      </c>
      <c r="B541" s="8" t="s">
        <v>4934</v>
      </c>
      <c r="C541" s="238">
        <v>3.43</v>
      </c>
      <c r="D541" s="238">
        <v>3.38</v>
      </c>
    </row>
    <row r="542" spans="1:4" ht="27.75" customHeight="1" x14ac:dyDescent="0.25">
      <c r="A542" s="7" t="s">
        <v>4935</v>
      </c>
      <c r="B542" s="8" t="s">
        <v>4934</v>
      </c>
      <c r="C542" s="238">
        <v>3.41</v>
      </c>
      <c r="D542" s="238">
        <v>2.54</v>
      </c>
    </row>
    <row r="543" spans="1:4" ht="27.75" customHeight="1" x14ac:dyDescent="0.25">
      <c r="A543" s="7" t="s">
        <v>4936</v>
      </c>
      <c r="B543" s="8" t="s">
        <v>4937</v>
      </c>
      <c r="C543" s="238">
        <v>3.01</v>
      </c>
      <c r="D543" s="238">
        <v>14.42</v>
      </c>
    </row>
    <row r="544" spans="1:4" ht="27.75" customHeight="1" x14ac:dyDescent="0.25">
      <c r="A544" s="7" t="s">
        <v>4938</v>
      </c>
      <c r="B544" s="8" t="s">
        <v>4937</v>
      </c>
      <c r="C544" s="238">
        <v>0</v>
      </c>
      <c r="D544" s="238">
        <v>18.010000000000002</v>
      </c>
    </row>
    <row r="545" spans="1:4" ht="27.75" customHeight="1" x14ac:dyDescent="0.25">
      <c r="A545" s="7" t="s">
        <v>4939</v>
      </c>
      <c r="B545" s="8" t="s">
        <v>4940</v>
      </c>
      <c r="C545" s="238">
        <v>3.04</v>
      </c>
      <c r="D545" s="238">
        <v>17.829999999999998</v>
      </c>
    </row>
    <row r="546" spans="1:4" ht="27.75" customHeight="1" x14ac:dyDescent="0.25">
      <c r="A546" s="7" t="s">
        <v>4941</v>
      </c>
      <c r="B546" s="8" t="s">
        <v>4940</v>
      </c>
      <c r="C546" s="238">
        <v>3.04</v>
      </c>
      <c r="D546" s="238">
        <v>17.829999999999998</v>
      </c>
    </row>
    <row r="547" spans="1:4" ht="27.75" customHeight="1" x14ac:dyDescent="0.25">
      <c r="A547" s="7" t="s">
        <v>4942</v>
      </c>
      <c r="B547" s="8" t="s">
        <v>4940</v>
      </c>
      <c r="C547" s="238">
        <v>17.78</v>
      </c>
      <c r="D547" s="238">
        <v>0.21</v>
      </c>
    </row>
    <row r="548" spans="1:4" ht="27.75" customHeight="1" x14ac:dyDescent="0.25">
      <c r="A548" s="7" t="s">
        <v>4943</v>
      </c>
      <c r="B548" s="8" t="s">
        <v>4940</v>
      </c>
      <c r="C548" s="238">
        <v>17.78</v>
      </c>
      <c r="D548" s="238">
        <v>0.21</v>
      </c>
    </row>
    <row r="549" spans="1:4" ht="27.75" customHeight="1" x14ac:dyDescent="0.25">
      <c r="A549" s="7" t="s">
        <v>4944</v>
      </c>
      <c r="B549" s="8" t="s">
        <v>4945</v>
      </c>
      <c r="C549" s="238">
        <v>6.59</v>
      </c>
      <c r="D549" s="238">
        <v>1.49</v>
      </c>
    </row>
    <row r="550" spans="1:4" ht="27.75" customHeight="1" x14ac:dyDescent="0.25">
      <c r="A550" s="7" t="s">
        <v>4946</v>
      </c>
      <c r="B550" s="8" t="s">
        <v>4945</v>
      </c>
      <c r="C550" s="238">
        <v>6.59</v>
      </c>
      <c r="D550" s="238">
        <v>1.49</v>
      </c>
    </row>
    <row r="551" spans="1:4" ht="27.75" customHeight="1" x14ac:dyDescent="0.25">
      <c r="A551" s="7" t="s">
        <v>4947</v>
      </c>
      <c r="B551" s="8" t="s">
        <v>4948</v>
      </c>
      <c r="C551" s="238">
        <v>0</v>
      </c>
      <c r="D551" s="238">
        <v>9.2200000000000006</v>
      </c>
    </row>
    <row r="552" spans="1:4" ht="27.75" customHeight="1" x14ac:dyDescent="0.25">
      <c r="A552" s="7" t="s">
        <v>4949</v>
      </c>
      <c r="B552" s="8" t="s">
        <v>4948</v>
      </c>
      <c r="C552" s="238">
        <v>1.01</v>
      </c>
      <c r="D552" s="238">
        <v>7.27</v>
      </c>
    </row>
    <row r="553" spans="1:4" ht="27.75" customHeight="1" x14ac:dyDescent="0.25">
      <c r="A553" s="7" t="s">
        <v>4950</v>
      </c>
      <c r="B553" s="8" t="s">
        <v>4951</v>
      </c>
      <c r="C553" s="238">
        <v>0.72</v>
      </c>
      <c r="D553" s="238">
        <v>3.3</v>
      </c>
    </row>
    <row r="554" spans="1:4" ht="27.75" customHeight="1" x14ac:dyDescent="0.25">
      <c r="A554" s="7" t="s">
        <v>4952</v>
      </c>
      <c r="B554" s="8" t="s">
        <v>4951</v>
      </c>
      <c r="C554" s="238">
        <v>0.72</v>
      </c>
      <c r="D554" s="238">
        <v>3.3</v>
      </c>
    </row>
    <row r="555" spans="1:4" ht="27.75" customHeight="1" x14ac:dyDescent="0.25">
      <c r="A555" s="7" t="s">
        <v>4953</v>
      </c>
      <c r="B555" s="8" t="s">
        <v>4954</v>
      </c>
      <c r="C555" s="238">
        <v>1.97</v>
      </c>
      <c r="D555" s="238">
        <v>5.62</v>
      </c>
    </row>
    <row r="556" spans="1:4" ht="27.75" customHeight="1" x14ac:dyDescent="0.25">
      <c r="A556" s="7" t="s">
        <v>4955</v>
      </c>
      <c r="B556" s="8" t="s">
        <v>4954</v>
      </c>
      <c r="C556" s="238">
        <v>1.97</v>
      </c>
      <c r="D556" s="238">
        <v>5.62</v>
      </c>
    </row>
    <row r="557" spans="1:4" ht="27.75" customHeight="1" x14ac:dyDescent="0.25">
      <c r="A557" s="7" t="s">
        <v>4956</v>
      </c>
      <c r="B557" s="8" t="s">
        <v>4954</v>
      </c>
      <c r="C557" s="238">
        <v>0</v>
      </c>
      <c r="D557" s="238">
        <v>9.9499999999999993</v>
      </c>
    </row>
    <row r="558" spans="1:4" ht="27.75" customHeight="1" x14ac:dyDescent="0.25">
      <c r="A558" s="7" t="s">
        <v>4957</v>
      </c>
      <c r="B558" s="8" t="s">
        <v>4954</v>
      </c>
      <c r="C558" s="238">
        <v>2</v>
      </c>
      <c r="D558" s="238">
        <v>8.6300000000000008</v>
      </c>
    </row>
    <row r="559" spans="1:4" ht="27.75" customHeight="1" x14ac:dyDescent="0.25">
      <c r="A559" s="7" t="s">
        <v>4958</v>
      </c>
      <c r="B559" s="8" t="s">
        <v>4954</v>
      </c>
      <c r="C559" s="238">
        <v>2</v>
      </c>
      <c r="D559" s="238">
        <v>8.6300000000000008</v>
      </c>
    </row>
    <row r="560" spans="1:4" ht="27.75" customHeight="1" x14ac:dyDescent="0.25">
      <c r="A560" s="7" t="s">
        <v>4959</v>
      </c>
      <c r="B560" s="8" t="s">
        <v>4960</v>
      </c>
      <c r="C560" s="238">
        <v>2.14</v>
      </c>
      <c r="D560" s="238">
        <v>4.59</v>
      </c>
    </row>
    <row r="561" spans="1:4" ht="27.75" customHeight="1" x14ac:dyDescent="0.25">
      <c r="A561" s="7" t="s">
        <v>4961</v>
      </c>
      <c r="B561" s="8" t="s">
        <v>4960</v>
      </c>
      <c r="C561" s="238">
        <v>2.14</v>
      </c>
      <c r="D561" s="238">
        <v>4.59</v>
      </c>
    </row>
    <row r="562" spans="1:4" ht="27.75" customHeight="1" x14ac:dyDescent="0.25">
      <c r="A562" s="7" t="s">
        <v>4962</v>
      </c>
      <c r="B562" s="8" t="s">
        <v>4963</v>
      </c>
      <c r="C562" s="238">
        <v>0</v>
      </c>
      <c r="D562" s="238">
        <v>2.94</v>
      </c>
    </row>
    <row r="563" spans="1:4" ht="27.75" customHeight="1" x14ac:dyDescent="0.25">
      <c r="A563" s="7" t="s">
        <v>4964</v>
      </c>
      <c r="B563" s="8" t="s">
        <v>4965</v>
      </c>
      <c r="C563" s="238">
        <v>0</v>
      </c>
      <c r="D563" s="238">
        <v>5.24</v>
      </c>
    </row>
    <row r="564" spans="1:4" ht="27.75" customHeight="1" x14ac:dyDescent="0.25">
      <c r="A564" s="7" t="s">
        <v>4966</v>
      </c>
      <c r="B564" s="8" t="s">
        <v>4965</v>
      </c>
      <c r="C564" s="238">
        <v>0</v>
      </c>
      <c r="D564" s="238">
        <v>5.24</v>
      </c>
    </row>
    <row r="565" spans="1:4" ht="27.75" customHeight="1" x14ac:dyDescent="0.25">
      <c r="A565" s="7" t="s">
        <v>4967</v>
      </c>
      <c r="B565" s="8" t="s">
        <v>4968</v>
      </c>
      <c r="C565" s="238">
        <v>0.53</v>
      </c>
      <c r="D565" s="238">
        <v>4.32</v>
      </c>
    </row>
    <row r="566" spans="1:4" ht="27.75" customHeight="1" x14ac:dyDescent="0.25">
      <c r="A566" s="7" t="s">
        <v>4969</v>
      </c>
      <c r="B566" s="8" t="s">
        <v>4968</v>
      </c>
      <c r="C566" s="238">
        <v>0</v>
      </c>
      <c r="D566" s="238">
        <v>5.66</v>
      </c>
    </row>
    <row r="567" spans="1:4" ht="27.75" customHeight="1" x14ac:dyDescent="0.25">
      <c r="A567" s="7" t="s">
        <v>4970</v>
      </c>
      <c r="B567" s="8" t="s">
        <v>4971</v>
      </c>
      <c r="C567" s="238">
        <v>9.25</v>
      </c>
      <c r="D567" s="238">
        <v>3.35</v>
      </c>
    </row>
    <row r="568" spans="1:4" ht="27.75" customHeight="1" x14ac:dyDescent="0.25">
      <c r="A568" s="7" t="s">
        <v>4972</v>
      </c>
      <c r="B568" s="8" t="s">
        <v>4971</v>
      </c>
      <c r="C568" s="238">
        <v>9.25</v>
      </c>
      <c r="D568" s="238">
        <v>3.35</v>
      </c>
    </row>
    <row r="569" spans="1:4" ht="27.75" customHeight="1" x14ac:dyDescent="0.25">
      <c r="A569" s="7" t="s">
        <v>4973</v>
      </c>
      <c r="B569" s="8" t="s">
        <v>4971</v>
      </c>
      <c r="C569" s="238">
        <v>3.19</v>
      </c>
      <c r="D569" s="238">
        <v>12.21</v>
      </c>
    </row>
    <row r="570" spans="1:4" ht="27.75" customHeight="1" x14ac:dyDescent="0.25">
      <c r="A570" s="7" t="s">
        <v>4974</v>
      </c>
      <c r="B570" s="8" t="s">
        <v>4971</v>
      </c>
      <c r="C570" s="238">
        <v>3.19</v>
      </c>
      <c r="D570" s="238">
        <v>12.21</v>
      </c>
    </row>
    <row r="571" spans="1:4" ht="27.75" customHeight="1" x14ac:dyDescent="0.25">
      <c r="A571" s="7" t="s">
        <v>4975</v>
      </c>
      <c r="B571" s="8" t="s">
        <v>4976</v>
      </c>
      <c r="C571" s="238">
        <v>3.36</v>
      </c>
      <c r="D571" s="238">
        <v>7.7</v>
      </c>
    </row>
    <row r="572" spans="1:4" ht="27.75" customHeight="1" x14ac:dyDescent="0.25">
      <c r="A572" s="7" t="s">
        <v>4977</v>
      </c>
      <c r="B572" s="8" t="s">
        <v>4976</v>
      </c>
      <c r="C572" s="238">
        <v>0</v>
      </c>
      <c r="D572" s="238">
        <v>10.8</v>
      </c>
    </row>
    <row r="573" spans="1:4" ht="27.75" customHeight="1" x14ac:dyDescent="0.25">
      <c r="A573" s="7" t="s">
        <v>4978</v>
      </c>
      <c r="B573" s="8" t="s">
        <v>4979</v>
      </c>
      <c r="C573" s="238">
        <v>1</v>
      </c>
      <c r="D573" s="238">
        <v>0.94</v>
      </c>
    </row>
    <row r="574" spans="1:4" ht="27.75" customHeight="1" x14ac:dyDescent="0.25">
      <c r="A574" s="7" t="s">
        <v>4980</v>
      </c>
      <c r="B574" s="8" t="s">
        <v>4981</v>
      </c>
      <c r="C574" s="238">
        <v>1.1000000000000001</v>
      </c>
      <c r="D574" s="238">
        <v>0.8</v>
      </c>
    </row>
    <row r="575" spans="1:4" ht="27.75" customHeight="1" x14ac:dyDescent="0.25">
      <c r="A575" s="7" t="s">
        <v>4982</v>
      </c>
      <c r="B575" s="8" t="s">
        <v>4983</v>
      </c>
      <c r="C575" s="238">
        <v>1.01</v>
      </c>
      <c r="D575" s="238">
        <v>4.43</v>
      </c>
    </row>
    <row r="576" spans="1:4" ht="27.75" customHeight="1" x14ac:dyDescent="0.25">
      <c r="A576" s="7" t="s">
        <v>4984</v>
      </c>
      <c r="B576" s="8" t="s">
        <v>4983</v>
      </c>
      <c r="C576" s="238">
        <v>0</v>
      </c>
      <c r="D576" s="238">
        <v>5.0999999999999996</v>
      </c>
    </row>
    <row r="577" spans="1:4" ht="27.75" customHeight="1" x14ac:dyDescent="0.25">
      <c r="A577" s="7" t="s">
        <v>4985</v>
      </c>
      <c r="B577" s="8" t="s">
        <v>4983</v>
      </c>
      <c r="C577" s="238">
        <v>3.5</v>
      </c>
      <c r="D577" s="238">
        <v>0.49</v>
      </c>
    </row>
    <row r="578" spans="1:4" ht="27.75" customHeight="1" x14ac:dyDescent="0.25">
      <c r="A578" s="7" t="s">
        <v>4986</v>
      </c>
      <c r="B578" s="8" t="s">
        <v>4983</v>
      </c>
      <c r="C578" s="238">
        <v>3.5</v>
      </c>
      <c r="D578" s="238">
        <v>0.49</v>
      </c>
    </row>
    <row r="579" spans="1:4" ht="27.75" customHeight="1" x14ac:dyDescent="0.25">
      <c r="A579" s="7" t="s">
        <v>4987</v>
      </c>
      <c r="B579" s="8" t="s">
        <v>4988</v>
      </c>
      <c r="C579" s="238">
        <v>3.09</v>
      </c>
      <c r="D579" s="238">
        <v>1.72</v>
      </c>
    </row>
    <row r="580" spans="1:4" ht="27.75" customHeight="1" x14ac:dyDescent="0.25">
      <c r="A580" s="7" t="s">
        <v>4989</v>
      </c>
      <c r="B580" s="8" t="s">
        <v>4990</v>
      </c>
      <c r="C580" s="238">
        <v>3.09</v>
      </c>
      <c r="D580" s="238">
        <v>1.72</v>
      </c>
    </row>
    <row r="581" spans="1:4" ht="27.75" customHeight="1" x14ac:dyDescent="0.25">
      <c r="A581" s="7" t="s">
        <v>4991</v>
      </c>
      <c r="B581" s="8" t="s">
        <v>4990</v>
      </c>
      <c r="C581" s="238">
        <v>2.5499999999999998</v>
      </c>
      <c r="D581" s="238">
        <v>1.5</v>
      </c>
    </row>
    <row r="582" spans="1:4" ht="27.75" customHeight="1" x14ac:dyDescent="0.25">
      <c r="A582" s="7" t="s">
        <v>4992</v>
      </c>
      <c r="B582" s="8" t="s">
        <v>4993</v>
      </c>
      <c r="C582" s="238">
        <v>7.97</v>
      </c>
      <c r="D582" s="238">
        <v>1.64</v>
      </c>
    </row>
    <row r="583" spans="1:4" ht="27.75" customHeight="1" x14ac:dyDescent="0.25">
      <c r="A583" s="7" t="s">
        <v>4994</v>
      </c>
      <c r="B583" s="8" t="s">
        <v>4993</v>
      </c>
      <c r="C583" s="238">
        <v>7.97</v>
      </c>
      <c r="D583" s="238">
        <v>1.64</v>
      </c>
    </row>
    <row r="584" spans="1:4" ht="27.75" customHeight="1" x14ac:dyDescent="0.25">
      <c r="A584" s="7" t="s">
        <v>4995</v>
      </c>
      <c r="B584" s="8" t="s">
        <v>4993</v>
      </c>
      <c r="C584" s="238">
        <v>0</v>
      </c>
      <c r="D584" s="238">
        <v>16.170000000000002</v>
      </c>
    </row>
    <row r="585" spans="1:4" ht="27.75" customHeight="1" x14ac:dyDescent="0.25">
      <c r="A585" s="7" t="s">
        <v>4996</v>
      </c>
      <c r="B585" s="8" t="s">
        <v>4993</v>
      </c>
      <c r="C585" s="238">
        <v>0</v>
      </c>
      <c r="D585" s="238">
        <v>16.170000000000002</v>
      </c>
    </row>
    <row r="586" spans="1:4" ht="27.75" customHeight="1" x14ac:dyDescent="0.25">
      <c r="A586" s="7" t="s">
        <v>4997</v>
      </c>
      <c r="B586" s="8" t="s">
        <v>4998</v>
      </c>
      <c r="C586" s="238">
        <v>2.74</v>
      </c>
      <c r="D586" s="238">
        <v>1.25</v>
      </c>
    </row>
    <row r="587" spans="1:4" ht="27.75" customHeight="1" x14ac:dyDescent="0.25">
      <c r="A587" s="7" t="s">
        <v>4999</v>
      </c>
      <c r="B587" s="8" t="s">
        <v>4998</v>
      </c>
      <c r="C587" s="238">
        <v>2.74</v>
      </c>
      <c r="D587" s="238">
        <v>1.25</v>
      </c>
    </row>
    <row r="588" spans="1:4" ht="27.75" customHeight="1" x14ac:dyDescent="0.25">
      <c r="A588" s="7" t="s">
        <v>5000</v>
      </c>
      <c r="B588" s="8" t="s">
        <v>5001</v>
      </c>
      <c r="C588" s="238">
        <v>2.74</v>
      </c>
      <c r="D588" s="238">
        <v>1.25</v>
      </c>
    </row>
    <row r="589" spans="1:4" ht="27.75" customHeight="1" x14ac:dyDescent="0.25">
      <c r="A589" s="7" t="s">
        <v>5002</v>
      </c>
      <c r="B589" s="8" t="s">
        <v>5001</v>
      </c>
      <c r="C589" s="238">
        <v>2.38</v>
      </c>
      <c r="D589" s="238">
        <v>1.35</v>
      </c>
    </row>
    <row r="590" spans="1:4" ht="27.75" customHeight="1" x14ac:dyDescent="0.25">
      <c r="A590" s="7" t="s">
        <v>5003</v>
      </c>
      <c r="B590" s="8" t="s">
        <v>5001</v>
      </c>
      <c r="C590" s="238">
        <v>2.38</v>
      </c>
      <c r="D590" s="238">
        <v>1.35</v>
      </c>
    </row>
    <row r="591" spans="1:4" ht="27.75" customHeight="1" x14ac:dyDescent="0.25">
      <c r="A591" s="7" t="s">
        <v>5004</v>
      </c>
      <c r="B591" s="8" t="s">
        <v>5001</v>
      </c>
      <c r="C591" s="238">
        <v>0</v>
      </c>
      <c r="D591" s="238">
        <v>3.99</v>
      </c>
    </row>
    <row r="592" spans="1:4" ht="27.75" customHeight="1" x14ac:dyDescent="0.25">
      <c r="A592" s="7" t="s">
        <v>5005</v>
      </c>
      <c r="B592" s="8" t="s">
        <v>5006</v>
      </c>
      <c r="C592" s="238">
        <v>1.81</v>
      </c>
      <c r="D592" s="238">
        <v>6.03</v>
      </c>
    </row>
    <row r="593" spans="1:4" ht="27.75" customHeight="1" x14ac:dyDescent="0.25">
      <c r="A593" s="7" t="s">
        <v>5007</v>
      </c>
      <c r="B593" s="8" t="s">
        <v>5006</v>
      </c>
      <c r="C593" s="238">
        <v>1.81</v>
      </c>
      <c r="D593" s="238">
        <v>6.03</v>
      </c>
    </row>
    <row r="594" spans="1:4" ht="27.75" customHeight="1" x14ac:dyDescent="0.25">
      <c r="A594" s="7" t="s">
        <v>5008</v>
      </c>
      <c r="B594" s="8" t="s">
        <v>5006</v>
      </c>
      <c r="C594" s="238">
        <v>3.87</v>
      </c>
      <c r="D594" s="238">
        <v>1.91</v>
      </c>
    </row>
    <row r="595" spans="1:4" ht="27.75" customHeight="1" x14ac:dyDescent="0.25">
      <c r="A595" s="7" t="s">
        <v>5009</v>
      </c>
      <c r="B595" s="8" t="s">
        <v>5006</v>
      </c>
      <c r="C595" s="238">
        <v>3.87</v>
      </c>
      <c r="D595" s="238">
        <v>1.91</v>
      </c>
    </row>
    <row r="596" spans="1:4" ht="27.75" customHeight="1" x14ac:dyDescent="0.25">
      <c r="A596" s="7" t="s">
        <v>5010</v>
      </c>
      <c r="B596" s="8" t="s">
        <v>5011</v>
      </c>
      <c r="C596" s="238">
        <v>0</v>
      </c>
      <c r="D596" s="238">
        <v>13.56</v>
      </c>
    </row>
    <row r="597" spans="1:4" ht="27.75" customHeight="1" x14ac:dyDescent="0.25">
      <c r="A597" s="7" t="s">
        <v>5012</v>
      </c>
      <c r="B597" s="8" t="s">
        <v>5011</v>
      </c>
      <c r="C597" s="238">
        <v>4.29</v>
      </c>
      <c r="D597" s="238">
        <v>6.82</v>
      </c>
    </row>
    <row r="598" spans="1:4" ht="27.75" customHeight="1" x14ac:dyDescent="0.25">
      <c r="A598" s="7" t="s">
        <v>5013</v>
      </c>
      <c r="B598" s="8" t="s">
        <v>5011</v>
      </c>
      <c r="C598" s="238">
        <v>4.29</v>
      </c>
      <c r="D598" s="238">
        <v>6.82</v>
      </c>
    </row>
    <row r="599" spans="1:4" ht="27.75" customHeight="1" x14ac:dyDescent="0.25">
      <c r="A599" s="7" t="s">
        <v>5014</v>
      </c>
      <c r="B599" s="8" t="s">
        <v>5015</v>
      </c>
      <c r="C599" s="238">
        <v>2.68</v>
      </c>
      <c r="D599" s="238">
        <v>5.7</v>
      </c>
    </row>
    <row r="600" spans="1:4" ht="27.75" customHeight="1" x14ac:dyDescent="0.25">
      <c r="A600" s="7" t="s">
        <v>5016</v>
      </c>
      <c r="B600" s="8" t="s">
        <v>5015</v>
      </c>
      <c r="C600" s="238">
        <v>0</v>
      </c>
      <c r="D600" s="238">
        <v>9.44</v>
      </c>
    </row>
    <row r="601" spans="1:4" ht="27.75" customHeight="1" x14ac:dyDescent="0.25">
      <c r="A601" s="7" t="s">
        <v>5017</v>
      </c>
      <c r="B601" s="8" t="s">
        <v>5018</v>
      </c>
      <c r="C601" s="238">
        <v>0.4</v>
      </c>
      <c r="D601" s="238">
        <v>0.06</v>
      </c>
    </row>
    <row r="602" spans="1:4" ht="27.75" customHeight="1" x14ac:dyDescent="0.25">
      <c r="A602" s="7" t="s">
        <v>5019</v>
      </c>
      <c r="B602" s="8" t="s">
        <v>5020</v>
      </c>
      <c r="C602" s="238">
        <v>8.17</v>
      </c>
      <c r="D602" s="238">
        <v>12.62</v>
      </c>
    </row>
    <row r="603" spans="1:4" ht="27.75" customHeight="1" x14ac:dyDescent="0.25">
      <c r="A603" s="7" t="s">
        <v>5021</v>
      </c>
      <c r="B603" s="8" t="s">
        <v>5020</v>
      </c>
      <c r="C603" s="238">
        <v>8.17</v>
      </c>
      <c r="D603" s="238">
        <v>12.62</v>
      </c>
    </row>
    <row r="604" spans="1:4" ht="27.75" customHeight="1" x14ac:dyDescent="0.25">
      <c r="A604" s="7" t="s">
        <v>5022</v>
      </c>
      <c r="B604" s="8" t="s">
        <v>5020</v>
      </c>
      <c r="C604" s="238">
        <v>1.4</v>
      </c>
      <c r="D604" s="238">
        <v>18.899999999999999</v>
      </c>
    </row>
    <row r="605" spans="1:4" ht="27.75" customHeight="1" x14ac:dyDescent="0.25">
      <c r="A605" s="7" t="s">
        <v>5023</v>
      </c>
      <c r="B605" s="8" t="s">
        <v>5020</v>
      </c>
      <c r="C605" s="238">
        <v>1.4</v>
      </c>
      <c r="D605" s="238">
        <v>18.899999999999999</v>
      </c>
    </row>
    <row r="606" spans="1:4" ht="27.75" customHeight="1" x14ac:dyDescent="0.25">
      <c r="A606" s="7" t="s">
        <v>5024</v>
      </c>
      <c r="B606" s="8" t="s">
        <v>5025</v>
      </c>
      <c r="C606" s="238">
        <v>3.93</v>
      </c>
      <c r="D606" s="238">
        <v>4.78</v>
      </c>
    </row>
    <row r="607" spans="1:4" ht="27.75" customHeight="1" x14ac:dyDescent="0.25">
      <c r="A607" s="7" t="s">
        <v>5026</v>
      </c>
      <c r="B607" s="8" t="s">
        <v>5025</v>
      </c>
      <c r="C607" s="238">
        <v>3.93</v>
      </c>
      <c r="D607" s="238">
        <v>4.78</v>
      </c>
    </row>
    <row r="608" spans="1:4" ht="27.75" customHeight="1" x14ac:dyDescent="0.25">
      <c r="A608" s="7" t="s">
        <v>5027</v>
      </c>
      <c r="B608" s="8" t="s">
        <v>5028</v>
      </c>
      <c r="C608" s="238">
        <v>0</v>
      </c>
      <c r="D608" s="238">
        <v>4.68</v>
      </c>
    </row>
    <row r="609" spans="1:4" ht="27.75" customHeight="1" x14ac:dyDescent="0.25">
      <c r="A609" s="7" t="s">
        <v>5029</v>
      </c>
      <c r="B609" s="8" t="s">
        <v>5028</v>
      </c>
      <c r="C609" s="238">
        <v>2.2400000000000002</v>
      </c>
      <c r="D609" s="238">
        <v>2.5499999999999998</v>
      </c>
    </row>
    <row r="610" spans="1:4" ht="27.75" customHeight="1" x14ac:dyDescent="0.25">
      <c r="A610" s="7" t="s">
        <v>5030</v>
      </c>
      <c r="B610" s="8" t="s">
        <v>5028</v>
      </c>
      <c r="C610" s="238">
        <v>2.4300000000000002</v>
      </c>
      <c r="D610" s="238">
        <v>0.49</v>
      </c>
    </row>
    <row r="611" spans="1:4" ht="27.75" customHeight="1" x14ac:dyDescent="0.25">
      <c r="A611" s="7" t="s">
        <v>5031</v>
      </c>
      <c r="B611" s="8" t="s">
        <v>5028</v>
      </c>
      <c r="C611" s="238">
        <v>2.4300000000000002</v>
      </c>
      <c r="D611" s="238">
        <v>0.49</v>
      </c>
    </row>
    <row r="612" spans="1:4" ht="27.75" customHeight="1" x14ac:dyDescent="0.25">
      <c r="A612" s="7" t="s">
        <v>5032</v>
      </c>
      <c r="B612" s="8" t="s">
        <v>5033</v>
      </c>
      <c r="C612" s="238">
        <v>2.77</v>
      </c>
      <c r="D612" s="238">
        <v>11.9</v>
      </c>
    </row>
    <row r="613" spans="1:4" ht="27.75" customHeight="1" x14ac:dyDescent="0.25">
      <c r="A613" s="7" t="s">
        <v>5034</v>
      </c>
      <c r="B613" s="8" t="s">
        <v>5033</v>
      </c>
      <c r="C613" s="238">
        <v>2.77</v>
      </c>
      <c r="D613" s="238">
        <v>11.9</v>
      </c>
    </row>
    <row r="614" spans="1:4" ht="27.75" customHeight="1" x14ac:dyDescent="0.25">
      <c r="A614" s="7" t="s">
        <v>5035</v>
      </c>
      <c r="B614" s="8" t="s">
        <v>5033</v>
      </c>
      <c r="C614" s="238">
        <v>11.86</v>
      </c>
      <c r="D614" s="238">
        <v>0.21</v>
      </c>
    </row>
    <row r="615" spans="1:4" ht="27.75" customHeight="1" x14ac:dyDescent="0.25">
      <c r="A615" s="7" t="s">
        <v>5036</v>
      </c>
      <c r="B615" s="8" t="s">
        <v>5033</v>
      </c>
      <c r="C615" s="238">
        <v>11.87</v>
      </c>
      <c r="D615" s="238">
        <v>0.21</v>
      </c>
    </row>
    <row r="616" spans="1:4" ht="27.75" customHeight="1" x14ac:dyDescent="0.25">
      <c r="A616" s="7" t="s">
        <v>5037</v>
      </c>
      <c r="B616" s="8" t="s">
        <v>5038</v>
      </c>
      <c r="C616" s="238">
        <v>0</v>
      </c>
      <c r="D616" s="238">
        <v>4.6900000000000004</v>
      </c>
    </row>
    <row r="617" spans="1:4" ht="27.75" customHeight="1" x14ac:dyDescent="0.25">
      <c r="A617" s="7" t="s">
        <v>5039</v>
      </c>
      <c r="B617" s="8" t="s">
        <v>5038</v>
      </c>
      <c r="C617" s="238">
        <v>0</v>
      </c>
      <c r="D617" s="238">
        <v>4.6900000000000004</v>
      </c>
    </row>
    <row r="618" spans="1:4" ht="27.75" customHeight="1" x14ac:dyDescent="0.25">
      <c r="A618" s="7" t="s">
        <v>5040</v>
      </c>
      <c r="B618" s="8" t="s">
        <v>5041</v>
      </c>
      <c r="C618" s="238">
        <v>1.1200000000000001</v>
      </c>
      <c r="D618" s="238">
        <v>3.58</v>
      </c>
    </row>
    <row r="619" spans="1:4" ht="27.75" customHeight="1" x14ac:dyDescent="0.25">
      <c r="A619" s="7" t="s">
        <v>5042</v>
      </c>
      <c r="B619" s="8" t="s">
        <v>5038</v>
      </c>
      <c r="C619" s="238">
        <v>0.41</v>
      </c>
      <c r="D619" s="238">
        <v>2.67</v>
      </c>
    </row>
    <row r="620" spans="1:4" ht="27.75" customHeight="1" x14ac:dyDescent="0.25">
      <c r="A620" s="7" t="s">
        <v>5043</v>
      </c>
      <c r="B620" s="8" t="s">
        <v>5038</v>
      </c>
      <c r="C620" s="238">
        <v>0.41</v>
      </c>
      <c r="D620" s="238">
        <v>2.67</v>
      </c>
    </row>
    <row r="621" spans="1:4" ht="27.75" customHeight="1" x14ac:dyDescent="0.25">
      <c r="A621" s="7" t="s">
        <v>5044</v>
      </c>
      <c r="B621" s="8" t="s">
        <v>5045</v>
      </c>
      <c r="C621" s="238">
        <v>1.43</v>
      </c>
      <c r="D621" s="238">
        <v>9.2200000000000006</v>
      </c>
    </row>
    <row r="622" spans="1:4" ht="27.75" customHeight="1" x14ac:dyDescent="0.25">
      <c r="A622" s="7" t="s">
        <v>5046</v>
      </c>
      <c r="B622" s="8" t="s">
        <v>5045</v>
      </c>
      <c r="C622" s="238">
        <v>1.43</v>
      </c>
      <c r="D622" s="238">
        <v>9.2200000000000006</v>
      </c>
    </row>
    <row r="623" spans="1:4" ht="27.75" customHeight="1" x14ac:dyDescent="0.25">
      <c r="A623" s="7" t="s">
        <v>5047</v>
      </c>
      <c r="B623" s="8" t="s">
        <v>5045</v>
      </c>
      <c r="C623" s="238">
        <v>3.23</v>
      </c>
      <c r="D623" s="238">
        <v>5.46</v>
      </c>
    </row>
    <row r="624" spans="1:4" ht="27.75" customHeight="1" x14ac:dyDescent="0.25">
      <c r="A624" s="7" t="s">
        <v>5048</v>
      </c>
      <c r="B624" s="8" t="s">
        <v>5045</v>
      </c>
      <c r="C624" s="238">
        <v>3.23</v>
      </c>
      <c r="D624" s="238">
        <v>5.46</v>
      </c>
    </row>
    <row r="625" spans="1:4" ht="27.75" customHeight="1" x14ac:dyDescent="0.25">
      <c r="A625" s="7" t="s">
        <v>5049</v>
      </c>
      <c r="B625" s="8" t="s">
        <v>5050</v>
      </c>
      <c r="C625" s="238">
        <v>0</v>
      </c>
      <c r="D625" s="238">
        <v>18.79</v>
      </c>
    </row>
    <row r="626" spans="1:4" ht="27.75" customHeight="1" x14ac:dyDescent="0.25">
      <c r="A626" s="7" t="s">
        <v>5051</v>
      </c>
      <c r="B626" s="8" t="s">
        <v>5050</v>
      </c>
      <c r="C626" s="238">
        <v>0</v>
      </c>
      <c r="D626" s="238">
        <v>18.79</v>
      </c>
    </row>
    <row r="627" spans="1:4" ht="27.75" customHeight="1" x14ac:dyDescent="0.25">
      <c r="A627" s="7" t="s">
        <v>5052</v>
      </c>
      <c r="B627" s="8" t="s">
        <v>5050</v>
      </c>
      <c r="C627" s="238">
        <v>9.57</v>
      </c>
      <c r="D627" s="238">
        <v>6.93</v>
      </c>
    </row>
    <row r="628" spans="1:4" ht="27.75" customHeight="1" x14ac:dyDescent="0.25">
      <c r="A628" s="7" t="s">
        <v>5053</v>
      </c>
      <c r="B628" s="8" t="s">
        <v>5050</v>
      </c>
      <c r="C628" s="238">
        <v>9.56</v>
      </c>
      <c r="D628" s="238">
        <v>6.93</v>
      </c>
    </row>
    <row r="629" spans="1:4" ht="27.75" customHeight="1" x14ac:dyDescent="0.25">
      <c r="A629" s="7" t="s">
        <v>5054</v>
      </c>
      <c r="B629" s="8" t="s">
        <v>5055</v>
      </c>
      <c r="C629" s="238">
        <v>1.1399999999999999</v>
      </c>
      <c r="D629" s="238">
        <v>5.41</v>
      </c>
    </row>
    <row r="630" spans="1:4" ht="27.75" customHeight="1" x14ac:dyDescent="0.25">
      <c r="A630" s="7" t="s">
        <v>5056</v>
      </c>
      <c r="B630" s="8" t="s">
        <v>5055</v>
      </c>
      <c r="C630" s="238">
        <v>1.1399999999999999</v>
      </c>
      <c r="D630" s="238">
        <v>5.41</v>
      </c>
    </row>
    <row r="631" spans="1:4" ht="27.75" customHeight="1" x14ac:dyDescent="0.25">
      <c r="A631" s="7" t="s">
        <v>5057</v>
      </c>
      <c r="B631" s="8" t="s">
        <v>5058</v>
      </c>
      <c r="C631" s="238">
        <v>0</v>
      </c>
      <c r="D631" s="238">
        <v>2.67</v>
      </c>
    </row>
    <row r="632" spans="1:4" ht="27.75" customHeight="1" x14ac:dyDescent="0.25">
      <c r="A632" s="7" t="s">
        <v>5059</v>
      </c>
      <c r="B632" s="8" t="s">
        <v>5058</v>
      </c>
      <c r="C632" s="238">
        <v>0</v>
      </c>
      <c r="D632" s="238">
        <v>0</v>
      </c>
    </row>
    <row r="633" spans="1:4" ht="27.75" customHeight="1" x14ac:dyDescent="0.25">
      <c r="A633" s="7" t="s">
        <v>5060</v>
      </c>
      <c r="B633" s="8" t="s">
        <v>5061</v>
      </c>
      <c r="C633" s="238">
        <v>0</v>
      </c>
      <c r="D633" s="238">
        <v>2.69</v>
      </c>
    </row>
    <row r="634" spans="1:4" ht="27.75" customHeight="1" x14ac:dyDescent="0.25">
      <c r="A634" s="7" t="s">
        <v>5062</v>
      </c>
      <c r="B634" s="8" t="s">
        <v>5063</v>
      </c>
      <c r="C634" s="238">
        <v>8.94</v>
      </c>
      <c r="D634" s="238">
        <v>6.58</v>
      </c>
    </row>
    <row r="635" spans="1:4" ht="27.75" customHeight="1" x14ac:dyDescent="0.25">
      <c r="A635" s="7" t="s">
        <v>5064</v>
      </c>
      <c r="B635" s="8" t="s">
        <v>5063</v>
      </c>
      <c r="C635" s="238">
        <v>8.94</v>
      </c>
      <c r="D635" s="238">
        <v>6.58</v>
      </c>
    </row>
    <row r="636" spans="1:4" ht="27.75" customHeight="1" x14ac:dyDescent="0.25">
      <c r="A636" s="7" t="s">
        <v>5065</v>
      </c>
      <c r="B636" s="8" t="s">
        <v>5063</v>
      </c>
      <c r="C636" s="238">
        <v>1.83</v>
      </c>
      <c r="D636" s="238">
        <v>10.83</v>
      </c>
    </row>
    <row r="637" spans="1:4" ht="27.75" customHeight="1" x14ac:dyDescent="0.25">
      <c r="A637" s="7" t="s">
        <v>5066</v>
      </c>
      <c r="B637" s="8" t="s">
        <v>5063</v>
      </c>
      <c r="C637" s="238">
        <v>0</v>
      </c>
      <c r="D637" s="238">
        <v>18.54</v>
      </c>
    </row>
    <row r="638" spans="1:4" ht="27.75" customHeight="1" x14ac:dyDescent="0.25">
      <c r="A638" s="7" t="s">
        <v>5067</v>
      </c>
      <c r="B638" s="8" t="s">
        <v>5068</v>
      </c>
      <c r="C638" s="238">
        <v>0.86</v>
      </c>
      <c r="D638" s="238">
        <v>1.93</v>
      </c>
    </row>
    <row r="639" spans="1:4" ht="27.75" customHeight="1" x14ac:dyDescent="0.25">
      <c r="A639" s="7" t="s">
        <v>5069</v>
      </c>
      <c r="B639" s="8" t="s">
        <v>5068</v>
      </c>
      <c r="C639" s="238">
        <v>0.86</v>
      </c>
      <c r="D639" s="238">
        <v>1.93</v>
      </c>
    </row>
    <row r="640" spans="1:4" ht="27.75" customHeight="1" x14ac:dyDescent="0.25">
      <c r="A640" s="7" t="s">
        <v>5070</v>
      </c>
      <c r="B640" s="8" t="s">
        <v>5068</v>
      </c>
      <c r="C640" s="238">
        <v>3.52</v>
      </c>
      <c r="D640" s="238">
        <v>2.4</v>
      </c>
    </row>
    <row r="641" spans="1:4" ht="27.75" customHeight="1" x14ac:dyDescent="0.25">
      <c r="A641" s="7" t="s">
        <v>5071</v>
      </c>
      <c r="B641" s="8" t="s">
        <v>5068</v>
      </c>
      <c r="C641" s="238">
        <v>3.52</v>
      </c>
      <c r="D641" s="238">
        <v>2.4</v>
      </c>
    </row>
    <row r="642" spans="1:4" ht="27.75" customHeight="1" x14ac:dyDescent="0.25">
      <c r="A642" s="7" t="s">
        <v>5072</v>
      </c>
      <c r="B642" s="8" t="s">
        <v>5073</v>
      </c>
      <c r="C642" s="238">
        <v>2.14</v>
      </c>
      <c r="D642" s="238">
        <v>3.82</v>
      </c>
    </row>
    <row r="643" spans="1:4" ht="27.75" customHeight="1" x14ac:dyDescent="0.25">
      <c r="A643" s="7" t="s">
        <v>5074</v>
      </c>
      <c r="B643" s="8" t="s">
        <v>5073</v>
      </c>
      <c r="C643" s="238">
        <v>2.15</v>
      </c>
      <c r="D643" s="238">
        <v>3.82</v>
      </c>
    </row>
    <row r="644" spans="1:4" ht="27.75" customHeight="1" x14ac:dyDescent="0.25">
      <c r="A644" s="7" t="s">
        <v>5075</v>
      </c>
      <c r="B644" s="8" t="s">
        <v>5073</v>
      </c>
      <c r="C644" s="238">
        <v>0.74</v>
      </c>
      <c r="D644" s="238">
        <v>5.13</v>
      </c>
    </row>
    <row r="645" spans="1:4" ht="27.75" customHeight="1" x14ac:dyDescent="0.25">
      <c r="A645" s="7" t="s">
        <v>5076</v>
      </c>
      <c r="B645" s="8" t="s">
        <v>5073</v>
      </c>
      <c r="C645" s="238">
        <v>0</v>
      </c>
      <c r="D645" s="238">
        <v>6.78</v>
      </c>
    </row>
    <row r="646" spans="1:4" ht="27.75" customHeight="1" x14ac:dyDescent="0.25">
      <c r="A646" s="7" t="s">
        <v>5077</v>
      </c>
      <c r="B646" s="8" t="s">
        <v>5078</v>
      </c>
      <c r="C646" s="238">
        <v>3.81</v>
      </c>
      <c r="D646" s="238">
        <v>2.5299999999999998</v>
      </c>
    </row>
    <row r="647" spans="1:4" ht="27.75" customHeight="1" x14ac:dyDescent="0.25">
      <c r="A647" s="7" t="s">
        <v>5079</v>
      </c>
      <c r="B647" s="8" t="s">
        <v>5078</v>
      </c>
      <c r="C647" s="238">
        <v>5.97</v>
      </c>
      <c r="D647" s="238">
        <v>0.21</v>
      </c>
    </row>
    <row r="648" spans="1:4" ht="27.75" customHeight="1" x14ac:dyDescent="0.25">
      <c r="A648" s="7" t="s">
        <v>5080</v>
      </c>
      <c r="B648" s="8" t="s">
        <v>5078</v>
      </c>
      <c r="C648" s="238">
        <v>3.87</v>
      </c>
      <c r="D648" s="238">
        <v>6.14</v>
      </c>
    </row>
    <row r="649" spans="1:4" ht="27.75" customHeight="1" x14ac:dyDescent="0.25">
      <c r="A649" s="7" t="s">
        <v>5081</v>
      </c>
      <c r="B649" s="8" t="s">
        <v>5078</v>
      </c>
      <c r="C649" s="238">
        <v>3.87</v>
      </c>
      <c r="D649" s="238">
        <v>6.14</v>
      </c>
    </row>
    <row r="650" spans="1:4" ht="27.75" customHeight="1" x14ac:dyDescent="0.25">
      <c r="A650" s="7" t="s">
        <v>5082</v>
      </c>
      <c r="B650" s="8" t="s">
        <v>5083</v>
      </c>
      <c r="C650" s="238">
        <v>5.55</v>
      </c>
      <c r="D650" s="238">
        <v>0.2</v>
      </c>
    </row>
    <row r="651" spans="1:4" ht="27.75" customHeight="1" x14ac:dyDescent="0.25">
      <c r="A651" s="7" t="s">
        <v>5084</v>
      </c>
      <c r="B651" s="8" t="s">
        <v>5083</v>
      </c>
      <c r="C651" s="238">
        <v>5.54</v>
      </c>
      <c r="D651" s="238">
        <v>0.2</v>
      </c>
    </row>
    <row r="652" spans="1:4" ht="27.75" customHeight="1" x14ac:dyDescent="0.25">
      <c r="A652" s="7" t="s">
        <v>5085</v>
      </c>
      <c r="B652" s="8" t="s">
        <v>5083</v>
      </c>
      <c r="C652" s="238">
        <v>0</v>
      </c>
      <c r="D652" s="238">
        <v>10.02</v>
      </c>
    </row>
    <row r="653" spans="1:4" ht="27.75" customHeight="1" x14ac:dyDescent="0.25">
      <c r="A653" s="7" t="s">
        <v>5086</v>
      </c>
      <c r="B653" s="8" t="s">
        <v>5083</v>
      </c>
      <c r="C653" s="238">
        <v>3.83</v>
      </c>
      <c r="D653" s="238">
        <v>5.86</v>
      </c>
    </row>
    <row r="654" spans="1:4" ht="27.75" customHeight="1" x14ac:dyDescent="0.25">
      <c r="A654" s="7" t="s">
        <v>5087</v>
      </c>
      <c r="B654" s="8" t="s">
        <v>5088</v>
      </c>
      <c r="C654" s="238">
        <v>0</v>
      </c>
      <c r="D654" s="238">
        <v>7.31</v>
      </c>
    </row>
    <row r="655" spans="1:4" ht="27.75" customHeight="1" x14ac:dyDescent="0.25">
      <c r="A655" s="7" t="s">
        <v>5089</v>
      </c>
      <c r="B655" s="8" t="s">
        <v>5088</v>
      </c>
      <c r="C655" s="238">
        <v>1.33</v>
      </c>
      <c r="D655" s="238">
        <v>3.81</v>
      </c>
    </row>
    <row r="656" spans="1:4" ht="27.75" customHeight="1" x14ac:dyDescent="0.25">
      <c r="A656" s="7" t="s">
        <v>5090</v>
      </c>
      <c r="B656" s="8" t="s">
        <v>5091</v>
      </c>
      <c r="C656" s="238">
        <v>0.1</v>
      </c>
      <c r="D656" s="238">
        <v>15.83</v>
      </c>
    </row>
    <row r="657" spans="1:4" ht="27.75" customHeight="1" x14ac:dyDescent="0.25">
      <c r="A657" s="7" t="s">
        <v>5092</v>
      </c>
      <c r="B657" s="8" t="s">
        <v>5091</v>
      </c>
      <c r="C657" s="238">
        <v>15</v>
      </c>
      <c r="D657" s="238">
        <v>2.83</v>
      </c>
    </row>
    <row r="658" spans="1:4" ht="27.75" customHeight="1" x14ac:dyDescent="0.25">
      <c r="A658" s="7" t="s">
        <v>5093</v>
      </c>
      <c r="B658" s="8" t="s">
        <v>5094</v>
      </c>
      <c r="C658" s="238">
        <v>3.41</v>
      </c>
      <c r="D658" s="238">
        <v>1.84</v>
      </c>
    </row>
    <row r="659" spans="1:4" ht="27.75" customHeight="1" x14ac:dyDescent="0.25">
      <c r="A659" s="7" t="s">
        <v>5095</v>
      </c>
      <c r="B659" s="8" t="s">
        <v>5096</v>
      </c>
      <c r="C659" s="238">
        <v>2.91</v>
      </c>
      <c r="D659" s="238">
        <v>1.62</v>
      </c>
    </row>
    <row r="660" spans="1:4" ht="27.75" customHeight="1" x14ac:dyDescent="0.25">
      <c r="A660" s="7" t="s">
        <v>5097</v>
      </c>
      <c r="B660" s="8" t="s">
        <v>5098</v>
      </c>
      <c r="C660" s="238">
        <v>0</v>
      </c>
      <c r="D660" s="238">
        <v>5.51</v>
      </c>
    </row>
    <row r="661" spans="1:4" ht="27.75" customHeight="1" x14ac:dyDescent="0.25">
      <c r="A661" s="7" t="s">
        <v>5099</v>
      </c>
      <c r="B661" s="8" t="s">
        <v>5098</v>
      </c>
      <c r="C661" s="238">
        <v>0.69</v>
      </c>
      <c r="D661" s="238">
        <v>4.1500000000000004</v>
      </c>
    </row>
    <row r="662" spans="1:4" ht="27.75" customHeight="1" x14ac:dyDescent="0.25">
      <c r="A662" s="7" t="s">
        <v>5100</v>
      </c>
      <c r="B662" s="8" t="s">
        <v>5098</v>
      </c>
      <c r="C662" s="238">
        <v>4.29</v>
      </c>
      <c r="D662" s="238">
        <v>0.52</v>
      </c>
    </row>
    <row r="663" spans="1:4" ht="27.75" customHeight="1" x14ac:dyDescent="0.25">
      <c r="A663" s="7" t="s">
        <v>5101</v>
      </c>
      <c r="B663" s="8" t="s">
        <v>5098</v>
      </c>
      <c r="C663" s="238">
        <v>4.29</v>
      </c>
      <c r="D663" s="238">
        <v>0.52</v>
      </c>
    </row>
    <row r="664" spans="1:4" ht="27.75" customHeight="1" x14ac:dyDescent="0.25">
      <c r="A664" s="7" t="s">
        <v>5102</v>
      </c>
      <c r="B664" s="8" t="s">
        <v>5103</v>
      </c>
      <c r="C664" s="238">
        <v>0</v>
      </c>
      <c r="D664" s="238">
        <v>0</v>
      </c>
    </row>
    <row r="665" spans="1:4" ht="27.75" customHeight="1" x14ac:dyDescent="0.25">
      <c r="A665" s="7" t="s">
        <v>5104</v>
      </c>
      <c r="B665" s="8" t="s">
        <v>5105</v>
      </c>
      <c r="C665" s="238">
        <v>1.22</v>
      </c>
      <c r="D665" s="238">
        <v>1.42</v>
      </c>
    </row>
    <row r="666" spans="1:4" ht="27.75" customHeight="1" x14ac:dyDescent="0.25">
      <c r="A666" s="7" t="s">
        <v>5106</v>
      </c>
      <c r="B666" s="8" t="s">
        <v>5105</v>
      </c>
      <c r="C666" s="238">
        <v>1.22</v>
      </c>
      <c r="D666" s="238">
        <v>1.42</v>
      </c>
    </row>
    <row r="667" spans="1:4" ht="27.75" customHeight="1" x14ac:dyDescent="0.25">
      <c r="A667" s="7" t="s">
        <v>5107</v>
      </c>
      <c r="B667" s="8" t="s">
        <v>5105</v>
      </c>
      <c r="C667" s="238">
        <v>1.21</v>
      </c>
      <c r="D667" s="238">
        <v>1.42</v>
      </c>
    </row>
    <row r="668" spans="1:4" ht="27.75" customHeight="1" x14ac:dyDescent="0.25">
      <c r="A668" s="7" t="s">
        <v>5108</v>
      </c>
      <c r="B668" s="8" t="s">
        <v>5105</v>
      </c>
      <c r="C668" s="238">
        <v>2.12</v>
      </c>
      <c r="D668" s="238">
        <v>2.86</v>
      </c>
    </row>
    <row r="669" spans="1:4" ht="27.75" customHeight="1" x14ac:dyDescent="0.25">
      <c r="A669" s="7" t="s">
        <v>5109</v>
      </c>
      <c r="B669" s="8" t="s">
        <v>5105</v>
      </c>
      <c r="C669" s="238">
        <v>2.12</v>
      </c>
      <c r="D669" s="238">
        <v>2.86</v>
      </c>
    </row>
    <row r="670" spans="1:4" ht="27.75" customHeight="1" x14ac:dyDescent="0.25">
      <c r="A670" s="7" t="s">
        <v>5110</v>
      </c>
      <c r="B670" s="8" t="s">
        <v>5111</v>
      </c>
      <c r="C670" s="238">
        <v>0</v>
      </c>
      <c r="D670" s="238">
        <v>0</v>
      </c>
    </row>
    <row r="671" spans="1:4" ht="27.75" customHeight="1" x14ac:dyDescent="0.25">
      <c r="A671" s="7" t="s">
        <v>5112</v>
      </c>
      <c r="B671" s="8" t="s">
        <v>5111</v>
      </c>
      <c r="C671" s="238">
        <v>0</v>
      </c>
      <c r="D671" s="238">
        <v>0</v>
      </c>
    </row>
    <row r="672" spans="1:4" ht="27.75" customHeight="1" x14ac:dyDescent="0.25">
      <c r="A672" s="7" t="s">
        <v>5113</v>
      </c>
      <c r="B672" s="8" t="s">
        <v>5111</v>
      </c>
      <c r="C672" s="238">
        <v>0</v>
      </c>
      <c r="D672" s="238">
        <v>0</v>
      </c>
    </row>
    <row r="673" spans="1:4" ht="27.75" customHeight="1" x14ac:dyDescent="0.25">
      <c r="A673" s="7" t="s">
        <v>5114</v>
      </c>
      <c r="B673" s="8" t="s">
        <v>5111</v>
      </c>
      <c r="C673" s="238">
        <v>0</v>
      </c>
      <c r="D673" s="238">
        <v>0</v>
      </c>
    </row>
    <row r="674" spans="1:4" ht="27.75" customHeight="1" x14ac:dyDescent="0.25">
      <c r="A674" s="7" t="s">
        <v>5115</v>
      </c>
      <c r="B674" s="8" t="s">
        <v>5116</v>
      </c>
      <c r="C674" s="238">
        <v>0</v>
      </c>
      <c r="D674" s="238">
        <v>2</v>
      </c>
    </row>
    <row r="675" spans="1:4" ht="27.75" customHeight="1" x14ac:dyDescent="0.25">
      <c r="A675" s="7" t="s">
        <v>5117</v>
      </c>
      <c r="B675" s="8" t="s">
        <v>5116</v>
      </c>
      <c r="C675" s="238">
        <v>0.99</v>
      </c>
      <c r="D675" s="238">
        <v>1.08</v>
      </c>
    </row>
    <row r="676" spans="1:4" ht="27.75" customHeight="1" x14ac:dyDescent="0.25">
      <c r="A676" s="7" t="s">
        <v>5118</v>
      </c>
      <c r="B676" s="8" t="s">
        <v>5119</v>
      </c>
      <c r="C676" s="238">
        <v>0</v>
      </c>
      <c r="D676" s="238">
        <v>4.22</v>
      </c>
    </row>
    <row r="677" spans="1:4" ht="27.75" customHeight="1" x14ac:dyDescent="0.25">
      <c r="A677" s="7" t="s">
        <v>5120</v>
      </c>
      <c r="B677" s="8" t="s">
        <v>5119</v>
      </c>
      <c r="C677" s="238">
        <v>1.33</v>
      </c>
      <c r="D677" s="238">
        <v>2.5</v>
      </c>
    </row>
    <row r="678" spans="1:4" ht="27.75" customHeight="1" x14ac:dyDescent="0.25">
      <c r="A678" s="7" t="s">
        <v>5121</v>
      </c>
      <c r="B678" s="8" t="s">
        <v>5122</v>
      </c>
      <c r="C678" s="238">
        <v>2.23</v>
      </c>
      <c r="D678" s="238">
        <v>6.2</v>
      </c>
    </row>
    <row r="679" spans="1:4" ht="27.75" customHeight="1" x14ac:dyDescent="0.25">
      <c r="A679" s="7" t="s">
        <v>5123</v>
      </c>
      <c r="B679" s="8" t="s">
        <v>5122</v>
      </c>
      <c r="C679" s="238">
        <v>2.23</v>
      </c>
      <c r="D679" s="238">
        <v>6.2</v>
      </c>
    </row>
    <row r="680" spans="1:4" ht="27.75" customHeight="1" x14ac:dyDescent="0.25">
      <c r="A680" s="7" t="s">
        <v>5124</v>
      </c>
      <c r="B680" s="8" t="s">
        <v>5125</v>
      </c>
      <c r="C680" s="238">
        <v>3.92</v>
      </c>
      <c r="D680" s="238">
        <v>0.45</v>
      </c>
    </row>
    <row r="681" spans="1:4" ht="27.75" customHeight="1" x14ac:dyDescent="0.25">
      <c r="A681" s="7" t="s">
        <v>5126</v>
      </c>
      <c r="B681" s="8" t="s">
        <v>5125</v>
      </c>
      <c r="C681" s="238">
        <v>3.92</v>
      </c>
      <c r="D681" s="238">
        <v>0.45</v>
      </c>
    </row>
    <row r="682" spans="1:4" ht="27.75" customHeight="1" x14ac:dyDescent="0.25">
      <c r="A682" s="7" t="s">
        <v>5127</v>
      </c>
      <c r="B682" s="8" t="s">
        <v>5128</v>
      </c>
      <c r="C682" s="238">
        <v>0</v>
      </c>
      <c r="D682" s="238">
        <v>6.87</v>
      </c>
    </row>
    <row r="683" spans="1:4" ht="27.75" customHeight="1" x14ac:dyDescent="0.25">
      <c r="A683" s="7" t="s">
        <v>5129</v>
      </c>
      <c r="B683" s="8" t="s">
        <v>5128</v>
      </c>
      <c r="C683" s="238">
        <v>2.31</v>
      </c>
      <c r="D683" s="238">
        <v>4.59</v>
      </c>
    </row>
    <row r="684" spans="1:4" ht="27.75" customHeight="1" x14ac:dyDescent="0.25">
      <c r="A684" s="7" t="s">
        <v>5130</v>
      </c>
      <c r="B684" s="8" t="s">
        <v>5128</v>
      </c>
      <c r="C684" s="238">
        <v>3.97</v>
      </c>
      <c r="D684" s="238">
        <v>0.87</v>
      </c>
    </row>
    <row r="685" spans="1:4" ht="27.75" customHeight="1" x14ac:dyDescent="0.25">
      <c r="A685" s="7" t="s">
        <v>5131</v>
      </c>
      <c r="B685" s="8" t="s">
        <v>5128</v>
      </c>
      <c r="C685" s="238">
        <v>4.1500000000000004</v>
      </c>
      <c r="D685" s="238">
        <v>0.05</v>
      </c>
    </row>
    <row r="686" spans="1:4" ht="27.75" customHeight="1" x14ac:dyDescent="0.25">
      <c r="A686" s="7" t="s">
        <v>5132</v>
      </c>
      <c r="B686" s="8" t="s">
        <v>5128</v>
      </c>
      <c r="C686" s="238">
        <v>4.1500000000000004</v>
      </c>
      <c r="D686" s="238">
        <v>0.05</v>
      </c>
    </row>
    <row r="687" spans="1:4" ht="27.75" customHeight="1" x14ac:dyDescent="0.25">
      <c r="A687" s="7" t="s">
        <v>5133</v>
      </c>
      <c r="B687" s="8" t="s">
        <v>5134</v>
      </c>
      <c r="C687" s="238">
        <v>0.98</v>
      </c>
      <c r="D687" s="238">
        <v>11.26</v>
      </c>
    </row>
    <row r="688" spans="1:4" ht="27.75" customHeight="1" x14ac:dyDescent="0.25">
      <c r="A688" s="7" t="s">
        <v>5135</v>
      </c>
      <c r="B688" s="8" t="s">
        <v>5136</v>
      </c>
      <c r="C688" s="238">
        <v>0.98</v>
      </c>
      <c r="D688" s="238">
        <v>11.26</v>
      </c>
    </row>
    <row r="689" spans="1:4" ht="27.75" customHeight="1" x14ac:dyDescent="0.25">
      <c r="A689" s="7" t="s">
        <v>5137</v>
      </c>
      <c r="B689" s="8" t="s">
        <v>5138</v>
      </c>
      <c r="C689" s="238">
        <v>3.87</v>
      </c>
      <c r="D689" s="238">
        <v>6.36</v>
      </c>
    </row>
    <row r="690" spans="1:4" ht="27.75" customHeight="1" x14ac:dyDescent="0.25">
      <c r="A690" s="7" t="s">
        <v>5139</v>
      </c>
      <c r="B690" s="8" t="s">
        <v>5138</v>
      </c>
      <c r="C690" s="238">
        <v>0</v>
      </c>
      <c r="D690" s="238">
        <v>14.3</v>
      </c>
    </row>
    <row r="691" spans="1:4" ht="27.75" customHeight="1" x14ac:dyDescent="0.25">
      <c r="A691" s="7" t="s">
        <v>5140</v>
      </c>
      <c r="B691" s="8" t="s">
        <v>5138</v>
      </c>
      <c r="C691" s="238">
        <v>3.87</v>
      </c>
      <c r="D691" s="238">
        <v>6.36</v>
      </c>
    </row>
    <row r="692" spans="1:4" ht="27.75" customHeight="1" x14ac:dyDescent="0.25">
      <c r="A692" s="7" t="s">
        <v>5141</v>
      </c>
      <c r="B692" s="8" t="s">
        <v>5138</v>
      </c>
      <c r="C692" s="238">
        <v>7.84</v>
      </c>
      <c r="D692" s="238">
        <v>1.71</v>
      </c>
    </row>
    <row r="693" spans="1:4" ht="27.75" customHeight="1" x14ac:dyDescent="0.25">
      <c r="A693" s="7" t="s">
        <v>5142</v>
      </c>
      <c r="B693" s="8" t="s">
        <v>5138</v>
      </c>
      <c r="C693" s="238">
        <v>7.84</v>
      </c>
      <c r="D693" s="238">
        <v>1.71</v>
      </c>
    </row>
    <row r="694" spans="1:4" ht="27.75" customHeight="1" x14ac:dyDescent="0.25">
      <c r="A694" s="7" t="s">
        <v>5143</v>
      </c>
      <c r="B694" s="8" t="s">
        <v>5144</v>
      </c>
      <c r="C694" s="238">
        <v>9.25</v>
      </c>
      <c r="D694" s="238">
        <v>0.59</v>
      </c>
    </row>
    <row r="695" spans="1:4" ht="27.75" customHeight="1" x14ac:dyDescent="0.25">
      <c r="A695" s="7" t="s">
        <v>5145</v>
      </c>
      <c r="B695" s="8" t="s">
        <v>5144</v>
      </c>
      <c r="C695" s="238">
        <v>0</v>
      </c>
      <c r="D695" s="238">
        <v>10.87</v>
      </c>
    </row>
    <row r="696" spans="1:4" ht="27.75" customHeight="1" x14ac:dyDescent="0.25">
      <c r="A696" s="7" t="s">
        <v>5146</v>
      </c>
      <c r="B696" s="8" t="s">
        <v>5144</v>
      </c>
      <c r="C696" s="238">
        <v>0.78</v>
      </c>
      <c r="D696" s="238">
        <v>5.72</v>
      </c>
    </row>
    <row r="697" spans="1:4" ht="27.75" customHeight="1" x14ac:dyDescent="0.25">
      <c r="A697" s="7" t="s">
        <v>5147</v>
      </c>
      <c r="B697" s="8" t="s">
        <v>5148</v>
      </c>
      <c r="C697" s="238">
        <v>3.04</v>
      </c>
      <c r="D697" s="238">
        <v>2.93</v>
      </c>
    </row>
    <row r="698" spans="1:4" ht="27.75" customHeight="1" x14ac:dyDescent="0.25">
      <c r="A698" s="7" t="s">
        <v>5149</v>
      </c>
      <c r="B698" s="8" t="s">
        <v>5148</v>
      </c>
      <c r="C698" s="238">
        <v>0</v>
      </c>
      <c r="D698" s="238">
        <v>5.76</v>
      </c>
    </row>
    <row r="699" spans="1:4" ht="27.75" customHeight="1" x14ac:dyDescent="0.25">
      <c r="A699" s="7" t="s">
        <v>5150</v>
      </c>
      <c r="B699" s="8" t="s">
        <v>5151</v>
      </c>
      <c r="C699" s="238">
        <v>5.25</v>
      </c>
      <c r="D699" s="238">
        <v>15.45</v>
      </c>
    </row>
    <row r="700" spans="1:4" ht="27.75" customHeight="1" x14ac:dyDescent="0.25">
      <c r="A700" s="7" t="s">
        <v>5152</v>
      </c>
      <c r="B700" s="8" t="s">
        <v>5151</v>
      </c>
      <c r="C700" s="238">
        <v>5.25</v>
      </c>
      <c r="D700" s="238">
        <v>15.45</v>
      </c>
    </row>
    <row r="701" spans="1:4" ht="27.75" customHeight="1" x14ac:dyDescent="0.25">
      <c r="A701" s="7" t="s">
        <v>5153</v>
      </c>
      <c r="B701" s="8" t="s">
        <v>5154</v>
      </c>
      <c r="C701" s="238">
        <v>14.02</v>
      </c>
      <c r="D701" s="238">
        <v>6.65</v>
      </c>
    </row>
    <row r="702" spans="1:4" ht="27.75" customHeight="1" x14ac:dyDescent="0.25">
      <c r="A702" s="7" t="s">
        <v>5155</v>
      </c>
      <c r="B702" s="8" t="s">
        <v>5154</v>
      </c>
      <c r="C702" s="238">
        <v>14.02</v>
      </c>
      <c r="D702" s="238">
        <v>6.65</v>
      </c>
    </row>
    <row r="703" spans="1:4" ht="27.75" customHeight="1" x14ac:dyDescent="0.25">
      <c r="A703" s="7" t="s">
        <v>5156</v>
      </c>
      <c r="B703" s="8" t="s">
        <v>5157</v>
      </c>
      <c r="C703" s="238">
        <v>2.52</v>
      </c>
      <c r="D703" s="238">
        <v>0.81</v>
      </c>
    </row>
    <row r="704" spans="1:4" ht="27.75" customHeight="1" x14ac:dyDescent="0.25">
      <c r="A704" s="7" t="s">
        <v>5158</v>
      </c>
      <c r="B704" s="8" t="s">
        <v>5159</v>
      </c>
      <c r="C704" s="238">
        <v>0</v>
      </c>
      <c r="D704" s="238">
        <v>8.82</v>
      </c>
    </row>
    <row r="705" spans="1:4" ht="27.75" customHeight="1" x14ac:dyDescent="0.25">
      <c r="A705" s="7" t="s">
        <v>5160</v>
      </c>
      <c r="B705" s="8" t="s">
        <v>5159</v>
      </c>
      <c r="C705" s="238">
        <v>4.22</v>
      </c>
      <c r="D705" s="238">
        <v>5.0199999999999996</v>
      </c>
    </row>
    <row r="706" spans="1:4" ht="27.75" customHeight="1" x14ac:dyDescent="0.25">
      <c r="A706" s="7" t="s">
        <v>5161</v>
      </c>
      <c r="B706" s="8" t="s">
        <v>5159</v>
      </c>
      <c r="C706" s="238">
        <v>3.12</v>
      </c>
      <c r="D706" s="238">
        <v>1.43</v>
      </c>
    </row>
    <row r="707" spans="1:4" ht="27.75" customHeight="1" x14ac:dyDescent="0.25">
      <c r="A707" s="7" t="s">
        <v>5162</v>
      </c>
      <c r="B707" s="8" t="s">
        <v>5159</v>
      </c>
      <c r="C707" s="238">
        <v>3.12</v>
      </c>
      <c r="D707" s="238">
        <v>1.43</v>
      </c>
    </row>
    <row r="708" spans="1:4" ht="27.75" customHeight="1" x14ac:dyDescent="0.25">
      <c r="A708" s="7" t="s">
        <v>5163</v>
      </c>
      <c r="B708" s="8" t="s">
        <v>5164</v>
      </c>
      <c r="C708" s="238">
        <v>0</v>
      </c>
      <c r="D708" s="238">
        <v>0</v>
      </c>
    </row>
    <row r="709" spans="1:4" ht="27.75" customHeight="1" x14ac:dyDescent="0.25">
      <c r="A709" s="7" t="s">
        <v>5165</v>
      </c>
      <c r="B709" s="8" t="s">
        <v>5166</v>
      </c>
      <c r="C709" s="238">
        <v>2.14</v>
      </c>
      <c r="D709" s="238">
        <v>1.24</v>
      </c>
    </row>
    <row r="710" spans="1:4" ht="27.75" customHeight="1" x14ac:dyDescent="0.25">
      <c r="A710" s="7" t="s">
        <v>5167</v>
      </c>
      <c r="B710" s="8" t="s">
        <v>5166</v>
      </c>
      <c r="C710" s="238">
        <v>2.14</v>
      </c>
      <c r="D710" s="238">
        <v>1.24</v>
      </c>
    </row>
    <row r="711" spans="1:4" ht="27.75" customHeight="1" x14ac:dyDescent="0.25">
      <c r="A711" s="7" t="s">
        <v>5168</v>
      </c>
      <c r="B711" s="8" t="s">
        <v>5169</v>
      </c>
      <c r="C711" s="238">
        <v>3.22</v>
      </c>
      <c r="D711" s="238">
        <v>1.44</v>
      </c>
    </row>
    <row r="712" spans="1:4" ht="27.75" customHeight="1" x14ac:dyDescent="0.25">
      <c r="A712" s="7" t="s">
        <v>5170</v>
      </c>
      <c r="B712" s="8" t="s">
        <v>5169</v>
      </c>
      <c r="C712" s="238">
        <v>3.22</v>
      </c>
      <c r="D712" s="238">
        <v>1.44</v>
      </c>
    </row>
    <row r="713" spans="1:4" ht="27.75" customHeight="1" x14ac:dyDescent="0.25">
      <c r="A713" s="7" t="s">
        <v>5171</v>
      </c>
      <c r="B713" s="8" t="s">
        <v>5169</v>
      </c>
      <c r="C713" s="238">
        <v>0</v>
      </c>
      <c r="D713" s="238">
        <v>8.6</v>
      </c>
    </row>
    <row r="714" spans="1:4" ht="27.75" customHeight="1" x14ac:dyDescent="0.25">
      <c r="A714" s="7" t="s">
        <v>5172</v>
      </c>
      <c r="B714" s="8" t="s">
        <v>5169</v>
      </c>
      <c r="C714" s="238">
        <v>3.82</v>
      </c>
      <c r="D714" s="238">
        <v>4.83</v>
      </c>
    </row>
    <row r="715" spans="1:4" ht="27.75" customHeight="1" x14ac:dyDescent="0.25">
      <c r="A715" s="7" t="s">
        <v>5173</v>
      </c>
      <c r="B715" s="8" t="s">
        <v>5174</v>
      </c>
      <c r="C715" s="238">
        <v>0</v>
      </c>
      <c r="D715" s="238">
        <v>8.83</v>
      </c>
    </row>
    <row r="716" spans="1:4" ht="27.75" customHeight="1" x14ac:dyDescent="0.25">
      <c r="A716" s="7" t="s">
        <v>5175</v>
      </c>
      <c r="B716" s="8" t="s">
        <v>5176</v>
      </c>
      <c r="C716" s="238">
        <v>0.49</v>
      </c>
      <c r="D716" s="238">
        <v>8.66</v>
      </c>
    </row>
    <row r="717" spans="1:4" ht="27.75" customHeight="1" x14ac:dyDescent="0.25">
      <c r="A717" s="7" t="s">
        <v>5177</v>
      </c>
      <c r="B717" s="8" t="s">
        <v>5178</v>
      </c>
      <c r="C717" s="238">
        <v>-0.9</v>
      </c>
      <c r="D717" s="238">
        <v>-0.02</v>
      </c>
    </row>
    <row r="718" spans="1:4" ht="27.75" customHeight="1" x14ac:dyDescent="0.25">
      <c r="A718" s="7" t="s">
        <v>5179</v>
      </c>
      <c r="B718" s="8" t="s">
        <v>5178</v>
      </c>
      <c r="C718" s="238">
        <v>-0.9</v>
      </c>
      <c r="D718" s="238">
        <v>-0.02</v>
      </c>
    </row>
    <row r="719" spans="1:4" ht="27.75" customHeight="1" x14ac:dyDescent="0.25">
      <c r="A719" s="7" t="s">
        <v>5180</v>
      </c>
      <c r="B719" s="8" t="s">
        <v>5181</v>
      </c>
      <c r="C719" s="238">
        <v>0.83</v>
      </c>
      <c r="D719" s="238">
        <v>0.5</v>
      </c>
    </row>
    <row r="720" spans="1:4" ht="27.75" customHeight="1" x14ac:dyDescent="0.25">
      <c r="A720" s="7" t="s">
        <v>5182</v>
      </c>
      <c r="B720" s="8" t="s">
        <v>5181</v>
      </c>
      <c r="C720" s="238">
        <v>0.84</v>
      </c>
      <c r="D720" s="238">
        <v>0.5</v>
      </c>
    </row>
    <row r="721" spans="1:4" ht="27.75" customHeight="1" x14ac:dyDescent="0.25">
      <c r="A721" s="7" t="s">
        <v>5183</v>
      </c>
      <c r="B721" s="8" t="s">
        <v>5181</v>
      </c>
      <c r="C721" s="238">
        <v>2.93</v>
      </c>
      <c r="D721" s="238">
        <v>2.37</v>
      </c>
    </row>
    <row r="722" spans="1:4" ht="27.75" customHeight="1" x14ac:dyDescent="0.25">
      <c r="A722" s="7" t="s">
        <v>5184</v>
      </c>
      <c r="B722" s="8" t="s">
        <v>5181</v>
      </c>
      <c r="C722" s="238">
        <v>0</v>
      </c>
      <c r="D722" s="238">
        <v>5.03</v>
      </c>
    </row>
    <row r="723" spans="1:4" ht="27.75" customHeight="1" x14ac:dyDescent="0.25">
      <c r="A723" s="7" t="s">
        <v>5185</v>
      </c>
      <c r="B723" s="8" t="s">
        <v>5186</v>
      </c>
      <c r="C723" s="238">
        <v>0.83</v>
      </c>
      <c r="D723" s="238">
        <v>0.5</v>
      </c>
    </row>
    <row r="724" spans="1:4" ht="27.75" customHeight="1" x14ac:dyDescent="0.25">
      <c r="A724" s="7" t="s">
        <v>5187</v>
      </c>
      <c r="B724" s="8" t="s">
        <v>5188</v>
      </c>
      <c r="C724" s="238">
        <v>0.88</v>
      </c>
      <c r="D724" s="238">
        <v>0.53</v>
      </c>
    </row>
    <row r="725" spans="1:4" ht="27.75" customHeight="1" x14ac:dyDescent="0.25">
      <c r="A725" s="7" t="s">
        <v>5189</v>
      </c>
      <c r="B725" s="8" t="s">
        <v>5190</v>
      </c>
      <c r="C725" s="238">
        <v>1.05</v>
      </c>
      <c r="D725" s="238">
        <v>5.64</v>
      </c>
    </row>
    <row r="726" spans="1:4" ht="27.75" customHeight="1" x14ac:dyDescent="0.25">
      <c r="A726" s="7" t="s">
        <v>5191</v>
      </c>
      <c r="B726" s="8" t="s">
        <v>5190</v>
      </c>
      <c r="C726" s="238">
        <v>1.05</v>
      </c>
      <c r="D726" s="238">
        <v>5.64</v>
      </c>
    </row>
    <row r="727" spans="1:4" ht="27.75" customHeight="1" x14ac:dyDescent="0.25">
      <c r="A727" s="7" t="s">
        <v>5192</v>
      </c>
      <c r="B727" s="8" t="s">
        <v>5193</v>
      </c>
      <c r="C727" s="238">
        <v>1.04</v>
      </c>
      <c r="D727" s="238">
        <v>2.68</v>
      </c>
    </row>
    <row r="728" spans="1:4" ht="27.75" customHeight="1" x14ac:dyDescent="0.25">
      <c r="A728" s="7" t="s">
        <v>5194</v>
      </c>
      <c r="B728" s="8" t="s">
        <v>5195</v>
      </c>
      <c r="C728" s="238">
        <v>1.08</v>
      </c>
      <c r="D728" s="238">
        <v>2.78</v>
      </c>
    </row>
    <row r="729" spans="1:4" ht="27.75" customHeight="1" x14ac:dyDescent="0.25">
      <c r="A729" s="7" t="s">
        <v>5196</v>
      </c>
      <c r="B729" s="8" t="s">
        <v>5197</v>
      </c>
      <c r="C729" s="238">
        <v>0</v>
      </c>
      <c r="D729" s="238">
        <v>1.55</v>
      </c>
    </row>
    <row r="730" spans="1:4" ht="27.75" customHeight="1" x14ac:dyDescent="0.25">
      <c r="A730" s="7" t="s">
        <v>5198</v>
      </c>
      <c r="B730" s="8" t="s">
        <v>5197</v>
      </c>
      <c r="C730" s="238">
        <v>0</v>
      </c>
      <c r="D730" s="238">
        <v>1.55</v>
      </c>
    </row>
    <row r="731" spans="1:4" ht="27.75" customHeight="1" x14ac:dyDescent="0.25">
      <c r="A731" s="7" t="s">
        <v>5199</v>
      </c>
      <c r="B731" s="8" t="s">
        <v>5200</v>
      </c>
      <c r="C731" s="238">
        <v>0</v>
      </c>
      <c r="D731" s="238">
        <v>1.73</v>
      </c>
    </row>
    <row r="732" spans="1:4" ht="27.75" customHeight="1" x14ac:dyDescent="0.25">
      <c r="A732" s="7" t="s">
        <v>5201</v>
      </c>
      <c r="B732" s="8" t="s">
        <v>5200</v>
      </c>
      <c r="C732" s="238">
        <v>1.06</v>
      </c>
      <c r="D732" s="238">
        <v>0.67</v>
      </c>
    </row>
    <row r="733" spans="1:4" ht="27.75" customHeight="1" x14ac:dyDescent="0.25">
      <c r="A733" s="7" t="s">
        <v>5202</v>
      </c>
      <c r="B733" s="8" t="s">
        <v>5203</v>
      </c>
      <c r="C733" s="238">
        <v>1.1399999999999999</v>
      </c>
      <c r="D733" s="238">
        <v>0.79</v>
      </c>
    </row>
    <row r="734" spans="1:4" ht="27.75" customHeight="1" x14ac:dyDescent="0.25">
      <c r="A734" s="7" t="s">
        <v>5204</v>
      </c>
      <c r="B734" s="8" t="s">
        <v>5203</v>
      </c>
      <c r="C734" s="238">
        <v>1.1399999999999999</v>
      </c>
      <c r="D734" s="238">
        <v>0.79</v>
      </c>
    </row>
    <row r="735" spans="1:4" ht="27.75" customHeight="1" x14ac:dyDescent="0.25">
      <c r="A735" s="7" t="s">
        <v>5205</v>
      </c>
      <c r="B735" s="8" t="s">
        <v>5206</v>
      </c>
      <c r="C735" s="238">
        <v>0.92</v>
      </c>
      <c r="D735" s="238">
        <v>6.42</v>
      </c>
    </row>
    <row r="736" spans="1:4" ht="27.75" customHeight="1" x14ac:dyDescent="0.25">
      <c r="A736" s="7" t="s">
        <v>5207</v>
      </c>
      <c r="B736" s="8" t="s">
        <v>5206</v>
      </c>
      <c r="C736" s="238">
        <v>0.92</v>
      </c>
      <c r="D736" s="238">
        <v>6.42</v>
      </c>
    </row>
    <row r="737" spans="1:4" ht="27.75" customHeight="1" x14ac:dyDescent="0.25">
      <c r="A737" s="7" t="s">
        <v>5208</v>
      </c>
      <c r="B737" s="8" t="s">
        <v>5209</v>
      </c>
      <c r="C737" s="238">
        <v>0.32</v>
      </c>
      <c r="D737" s="238">
        <v>11.79</v>
      </c>
    </row>
    <row r="738" spans="1:4" ht="27.75" customHeight="1" x14ac:dyDescent="0.25">
      <c r="A738" s="7" t="s">
        <v>5210</v>
      </c>
      <c r="B738" s="8" t="s">
        <v>5211</v>
      </c>
      <c r="C738" s="238">
        <v>0.12</v>
      </c>
      <c r="D738" s="238">
        <v>0</v>
      </c>
    </row>
    <row r="739" spans="1:4" ht="27.75" customHeight="1" x14ac:dyDescent="0.25">
      <c r="A739" s="7" t="s">
        <v>5212</v>
      </c>
      <c r="B739" s="8" t="s">
        <v>5211</v>
      </c>
      <c r="C739" s="238">
        <v>0.12</v>
      </c>
      <c r="D739" s="238">
        <v>0</v>
      </c>
    </row>
    <row r="740" spans="1:4" ht="27.75" customHeight="1" x14ac:dyDescent="0.25">
      <c r="A740" s="7" t="s">
        <v>5213</v>
      </c>
      <c r="B740" s="8" t="s">
        <v>5211</v>
      </c>
      <c r="C740" s="238">
        <v>0</v>
      </c>
      <c r="D740" s="238">
        <v>0</v>
      </c>
    </row>
    <row r="741" spans="1:4" ht="27.75" customHeight="1" x14ac:dyDescent="0.25">
      <c r="A741" s="7" t="s">
        <v>5214</v>
      </c>
      <c r="B741" s="8" t="s">
        <v>5211</v>
      </c>
      <c r="C741" s="238">
        <v>0</v>
      </c>
      <c r="D741" s="238">
        <v>0</v>
      </c>
    </row>
    <row r="742" spans="1:4" ht="27.75" customHeight="1" x14ac:dyDescent="0.25">
      <c r="A742" s="7" t="s">
        <v>5215</v>
      </c>
      <c r="B742" s="8" t="s">
        <v>5211</v>
      </c>
      <c r="C742" s="238">
        <v>0</v>
      </c>
      <c r="D742" s="238">
        <v>0</v>
      </c>
    </row>
    <row r="743" spans="1:4" ht="27.75" customHeight="1" x14ac:dyDescent="0.25">
      <c r="A743" s="7" t="s">
        <v>5216</v>
      </c>
      <c r="B743" s="8" t="s">
        <v>5211</v>
      </c>
      <c r="C743" s="238">
        <v>0</v>
      </c>
      <c r="D743" s="238">
        <v>0</v>
      </c>
    </row>
    <row r="744" spans="1:4" ht="27.75" customHeight="1" x14ac:dyDescent="0.25">
      <c r="A744" s="7" t="s">
        <v>5217</v>
      </c>
      <c r="B744" s="8" t="s">
        <v>5218</v>
      </c>
      <c r="C744" s="238">
        <v>2.56</v>
      </c>
      <c r="D744" s="238">
        <v>2.19</v>
      </c>
    </row>
    <row r="745" spans="1:4" ht="27.75" customHeight="1" x14ac:dyDescent="0.25">
      <c r="A745" s="7" t="s">
        <v>5219</v>
      </c>
      <c r="B745" s="8" t="s">
        <v>5218</v>
      </c>
      <c r="C745" s="238">
        <v>0</v>
      </c>
      <c r="D745" s="238">
        <v>4.5599999999999996</v>
      </c>
    </row>
    <row r="746" spans="1:4" ht="27.75" customHeight="1" x14ac:dyDescent="0.25">
      <c r="A746" s="7" t="s">
        <v>5220</v>
      </c>
      <c r="B746" s="8" t="s">
        <v>5221</v>
      </c>
      <c r="C746" s="238">
        <v>6.56</v>
      </c>
      <c r="D746" s="238">
        <v>6.53</v>
      </c>
    </row>
    <row r="747" spans="1:4" ht="27.75" customHeight="1" x14ac:dyDescent="0.25">
      <c r="A747" s="7" t="s">
        <v>5222</v>
      </c>
      <c r="B747" s="8" t="s">
        <v>5223</v>
      </c>
      <c r="C747" s="238">
        <v>4.04</v>
      </c>
      <c r="D747" s="238">
        <v>0.46</v>
      </c>
    </row>
    <row r="748" spans="1:4" ht="27.75" customHeight="1" x14ac:dyDescent="0.25">
      <c r="A748" s="7" t="s">
        <v>5224</v>
      </c>
      <c r="B748" s="8" t="s">
        <v>5223</v>
      </c>
      <c r="C748" s="238">
        <v>7.67</v>
      </c>
      <c r="D748" s="238">
        <v>0.6</v>
      </c>
    </row>
    <row r="749" spans="1:4" ht="27.75" customHeight="1" x14ac:dyDescent="0.25">
      <c r="A749" s="7" t="s">
        <v>5225</v>
      </c>
      <c r="B749" s="8" t="s">
        <v>5226</v>
      </c>
      <c r="C749" s="238">
        <v>0</v>
      </c>
      <c r="D749" s="238">
        <v>4.5</v>
      </c>
    </row>
    <row r="750" spans="1:4" ht="27.75" customHeight="1" x14ac:dyDescent="0.25">
      <c r="A750" s="7" t="s">
        <v>5227</v>
      </c>
      <c r="B750" s="8" t="s">
        <v>5226</v>
      </c>
      <c r="C750" s="238">
        <v>0.33</v>
      </c>
      <c r="D750" s="238">
        <v>8.9700000000000006</v>
      </c>
    </row>
    <row r="751" spans="1:4" ht="27.75" customHeight="1" x14ac:dyDescent="0.25">
      <c r="A751" s="7" t="s">
        <v>5228</v>
      </c>
      <c r="B751" s="8" t="s">
        <v>5229</v>
      </c>
      <c r="C751" s="238">
        <v>2.46</v>
      </c>
      <c r="D751" s="238">
        <v>4.8499999999999996</v>
      </c>
    </row>
    <row r="752" spans="1:4" ht="27.75" customHeight="1" x14ac:dyDescent="0.25">
      <c r="A752" s="7" t="s">
        <v>5230</v>
      </c>
      <c r="B752" s="8" t="s">
        <v>5229</v>
      </c>
      <c r="C752" s="238">
        <v>2.46</v>
      </c>
      <c r="D752" s="238">
        <v>4.8499999999999996</v>
      </c>
    </row>
    <row r="753" spans="1:4" ht="27.75" customHeight="1" x14ac:dyDescent="0.25">
      <c r="A753" s="7" t="s">
        <v>5231</v>
      </c>
      <c r="B753" s="8" t="s">
        <v>5232</v>
      </c>
      <c r="C753" s="238">
        <v>0</v>
      </c>
      <c r="D753" s="238">
        <v>4.0999999999999996</v>
      </c>
    </row>
    <row r="754" spans="1:4" ht="27.75" customHeight="1" x14ac:dyDescent="0.25">
      <c r="A754" s="7" t="s">
        <v>5233</v>
      </c>
      <c r="B754" s="8" t="s">
        <v>5234</v>
      </c>
      <c r="C754" s="238">
        <v>0.62</v>
      </c>
      <c r="D754" s="238">
        <v>5.85</v>
      </c>
    </row>
    <row r="755" spans="1:4" ht="27.75" customHeight="1" x14ac:dyDescent="0.25">
      <c r="A755" s="7" t="s">
        <v>5235</v>
      </c>
      <c r="B755" s="8" t="s">
        <v>5234</v>
      </c>
      <c r="C755" s="238">
        <v>0.62</v>
      </c>
      <c r="D755" s="238">
        <v>5.85</v>
      </c>
    </row>
    <row r="756" spans="1:4" ht="27.75" customHeight="1" x14ac:dyDescent="0.25">
      <c r="A756" s="7" t="s">
        <v>5236</v>
      </c>
      <c r="B756" s="8" t="s">
        <v>5237</v>
      </c>
      <c r="C756" s="238">
        <v>0.54</v>
      </c>
      <c r="D756" s="238">
        <v>0.04</v>
      </c>
    </row>
    <row r="757" spans="1:4" ht="27.75" customHeight="1" x14ac:dyDescent="0.25">
      <c r="A757" s="7" t="s">
        <v>5238</v>
      </c>
      <c r="B757" s="8" t="s">
        <v>5237</v>
      </c>
      <c r="C757" s="238">
        <v>0.54</v>
      </c>
      <c r="D757" s="238">
        <v>0.04</v>
      </c>
    </row>
    <row r="758" spans="1:4" ht="27.75" customHeight="1" x14ac:dyDescent="0.25">
      <c r="A758" s="7" t="s">
        <v>5239</v>
      </c>
      <c r="B758" s="8" t="s">
        <v>5240</v>
      </c>
      <c r="C758" s="238">
        <v>0</v>
      </c>
      <c r="D758" s="238">
        <v>0</v>
      </c>
    </row>
    <row r="759" spans="1:4" ht="27.75" customHeight="1" x14ac:dyDescent="0.25">
      <c r="A759" s="7" t="s">
        <v>5241</v>
      </c>
      <c r="B759" s="8" t="s">
        <v>5240</v>
      </c>
      <c r="C759" s="238">
        <v>0</v>
      </c>
      <c r="D759" s="238">
        <v>0</v>
      </c>
    </row>
    <row r="760" spans="1:4" ht="27.75" customHeight="1" x14ac:dyDescent="0.25">
      <c r="A760" s="7" t="s">
        <v>5242</v>
      </c>
      <c r="B760" s="8" t="s">
        <v>5240</v>
      </c>
      <c r="C760" s="238">
        <v>0</v>
      </c>
      <c r="D760" s="238">
        <v>0</v>
      </c>
    </row>
    <row r="761" spans="1:4" ht="27.75" customHeight="1" x14ac:dyDescent="0.25">
      <c r="A761" s="7" t="s">
        <v>5243</v>
      </c>
      <c r="B761" s="8" t="s">
        <v>5240</v>
      </c>
      <c r="C761" s="238">
        <v>0</v>
      </c>
      <c r="D761" s="238">
        <v>0</v>
      </c>
    </row>
    <row r="762" spans="1:4" ht="27.75" customHeight="1" x14ac:dyDescent="0.25">
      <c r="A762" s="7" t="s">
        <v>5244</v>
      </c>
      <c r="B762" s="8" t="s">
        <v>5240</v>
      </c>
      <c r="C762" s="238">
        <v>0</v>
      </c>
      <c r="D762" s="238">
        <v>0</v>
      </c>
    </row>
    <row r="763" spans="1:4" ht="27.75" customHeight="1" x14ac:dyDescent="0.25">
      <c r="A763" s="7" t="s">
        <v>5245</v>
      </c>
      <c r="B763" s="8" t="s">
        <v>5240</v>
      </c>
      <c r="C763" s="238">
        <v>0</v>
      </c>
      <c r="D763" s="238">
        <v>0</v>
      </c>
    </row>
    <row r="764" spans="1:4" ht="27.75" customHeight="1" x14ac:dyDescent="0.25">
      <c r="A764" s="7" t="s">
        <v>5246</v>
      </c>
      <c r="B764" s="8" t="s">
        <v>5247</v>
      </c>
      <c r="C764" s="238">
        <v>0</v>
      </c>
      <c r="D764" s="238">
        <v>7.14</v>
      </c>
    </row>
    <row r="765" spans="1:4" ht="27.75" customHeight="1" x14ac:dyDescent="0.25">
      <c r="A765" s="7" t="s">
        <v>5248</v>
      </c>
      <c r="B765" s="8" t="s">
        <v>5247</v>
      </c>
      <c r="C765" s="238">
        <v>0</v>
      </c>
      <c r="D765" s="238">
        <v>7.64</v>
      </c>
    </row>
    <row r="766" spans="1:4" ht="27.75" customHeight="1" x14ac:dyDescent="0.25">
      <c r="A766" s="7" t="s">
        <v>5249</v>
      </c>
      <c r="B766" s="8" t="s">
        <v>5250</v>
      </c>
      <c r="C766" s="238">
        <v>0</v>
      </c>
      <c r="D766" s="238">
        <v>8.44</v>
      </c>
    </row>
    <row r="767" spans="1:4" ht="27.75" customHeight="1" x14ac:dyDescent="0.25">
      <c r="A767" s="7" t="s">
        <v>5251</v>
      </c>
      <c r="B767" s="8" t="s">
        <v>5250</v>
      </c>
      <c r="C767" s="238">
        <v>3.5</v>
      </c>
      <c r="D767" s="238">
        <v>3.45</v>
      </c>
    </row>
    <row r="768" spans="1:4" ht="27.75" customHeight="1" x14ac:dyDescent="0.25">
      <c r="A768" s="7" t="s">
        <v>5252</v>
      </c>
      <c r="B768" s="8" t="s">
        <v>5250</v>
      </c>
      <c r="C768" s="238">
        <v>2.95</v>
      </c>
      <c r="D768" s="238">
        <v>1.77</v>
      </c>
    </row>
    <row r="769" spans="1:4" ht="27.75" customHeight="1" x14ac:dyDescent="0.25">
      <c r="A769" s="7" t="s">
        <v>5253</v>
      </c>
      <c r="B769" s="8" t="s">
        <v>5250</v>
      </c>
      <c r="C769" s="238">
        <v>2.95</v>
      </c>
      <c r="D769" s="238">
        <v>1.77</v>
      </c>
    </row>
    <row r="770" spans="1:4" ht="27.75" customHeight="1" x14ac:dyDescent="0.25">
      <c r="A770" s="7" t="s">
        <v>5254</v>
      </c>
      <c r="B770" s="8" t="s">
        <v>5255</v>
      </c>
      <c r="C770" s="238">
        <v>0</v>
      </c>
      <c r="D770" s="238">
        <v>11.18</v>
      </c>
    </row>
    <row r="771" spans="1:4" ht="27.75" customHeight="1" x14ac:dyDescent="0.25">
      <c r="A771" s="7" t="s">
        <v>5256</v>
      </c>
      <c r="B771" s="8" t="s">
        <v>5255</v>
      </c>
      <c r="C771" s="238">
        <v>2.21</v>
      </c>
      <c r="D771" s="238">
        <v>8.32</v>
      </c>
    </row>
    <row r="772" spans="1:4" ht="27.75" customHeight="1" x14ac:dyDescent="0.25">
      <c r="A772" s="7" t="s">
        <v>5257</v>
      </c>
      <c r="B772" s="8" t="s">
        <v>5255</v>
      </c>
      <c r="C772" s="238">
        <v>4.62</v>
      </c>
      <c r="D772" s="238">
        <v>1.4</v>
      </c>
    </row>
    <row r="773" spans="1:4" ht="27.75" customHeight="1" x14ac:dyDescent="0.25">
      <c r="A773" s="7" t="s">
        <v>5258</v>
      </c>
      <c r="B773" s="8" t="s">
        <v>5255</v>
      </c>
      <c r="C773" s="238">
        <v>8.98</v>
      </c>
      <c r="D773" s="238">
        <v>2.81</v>
      </c>
    </row>
    <row r="774" spans="1:4" ht="27.75" customHeight="1" x14ac:dyDescent="0.25">
      <c r="A774" s="7" t="s">
        <v>5259</v>
      </c>
      <c r="B774" s="8" t="s">
        <v>5260</v>
      </c>
      <c r="C774" s="238">
        <v>0</v>
      </c>
      <c r="D774" s="238">
        <v>1.83</v>
      </c>
    </row>
    <row r="775" spans="1:4" ht="27.75" customHeight="1" x14ac:dyDescent="0.25">
      <c r="A775" s="7" t="s">
        <v>5261</v>
      </c>
      <c r="B775" s="8" t="s">
        <v>5262</v>
      </c>
      <c r="C775" s="238">
        <v>0.02</v>
      </c>
      <c r="D775" s="238">
        <v>1.17</v>
      </c>
    </row>
    <row r="776" spans="1:4" ht="27.75" customHeight="1" x14ac:dyDescent="0.25">
      <c r="A776" s="7" t="s">
        <v>5263</v>
      </c>
      <c r="B776" s="8" t="s">
        <v>5264</v>
      </c>
      <c r="C776" s="238">
        <v>-0.01</v>
      </c>
      <c r="D776" s="238">
        <v>1.0900000000000001</v>
      </c>
    </row>
    <row r="777" spans="1:4" ht="27.75" customHeight="1" x14ac:dyDescent="0.25">
      <c r="A777" s="7" t="s">
        <v>5265</v>
      </c>
      <c r="B777" s="8" t="s">
        <v>5264</v>
      </c>
      <c r="C777" s="238">
        <v>-0.01</v>
      </c>
      <c r="D777" s="238">
        <v>1.0900000000000001</v>
      </c>
    </row>
    <row r="778" spans="1:4" ht="27.75" customHeight="1" x14ac:dyDescent="0.25">
      <c r="A778" s="7" t="s">
        <v>5266</v>
      </c>
      <c r="B778" s="8" t="s">
        <v>5267</v>
      </c>
      <c r="C778" s="238">
        <v>0.46</v>
      </c>
      <c r="D778" s="238">
        <v>0.94</v>
      </c>
    </row>
    <row r="779" spans="1:4" ht="27.75" customHeight="1" x14ac:dyDescent="0.25">
      <c r="A779" s="7" t="s">
        <v>5268</v>
      </c>
      <c r="B779" s="8" t="s">
        <v>5269</v>
      </c>
      <c r="C779" s="238">
        <v>0</v>
      </c>
      <c r="D779" s="238">
        <v>5.64</v>
      </c>
    </row>
    <row r="780" spans="1:4" ht="27.75" customHeight="1" x14ac:dyDescent="0.25">
      <c r="A780" s="7" t="s">
        <v>5270</v>
      </c>
      <c r="B780" s="8" t="s">
        <v>5271</v>
      </c>
      <c r="C780" s="238">
        <v>3.5</v>
      </c>
      <c r="D780" s="238">
        <v>4</v>
      </c>
    </row>
    <row r="781" spans="1:4" ht="27.75" customHeight="1" x14ac:dyDescent="0.25">
      <c r="A781" s="7" t="s">
        <v>5272</v>
      </c>
      <c r="B781" s="8" t="s">
        <v>5271</v>
      </c>
      <c r="C781" s="238">
        <v>0</v>
      </c>
      <c r="D781" s="238">
        <v>11.33</v>
      </c>
    </row>
    <row r="782" spans="1:4" ht="27.75" customHeight="1" x14ac:dyDescent="0.25">
      <c r="A782" s="7" t="s">
        <v>5273</v>
      </c>
      <c r="B782" s="8" t="s">
        <v>5274</v>
      </c>
      <c r="C782" s="238">
        <v>0</v>
      </c>
      <c r="D782" s="238">
        <v>5.64</v>
      </c>
    </row>
    <row r="783" spans="1:4" ht="27.75" customHeight="1" x14ac:dyDescent="0.25">
      <c r="A783" s="7" t="s">
        <v>5275</v>
      </c>
      <c r="B783" s="8" t="s">
        <v>5276</v>
      </c>
      <c r="C783" s="238">
        <v>12.5</v>
      </c>
      <c r="D783" s="238">
        <v>10.7</v>
      </c>
    </row>
    <row r="784" spans="1:4" ht="27.75" customHeight="1" x14ac:dyDescent="0.25">
      <c r="A784" s="7" t="s">
        <v>5277</v>
      </c>
      <c r="B784" s="8" t="s">
        <v>5276</v>
      </c>
      <c r="C784" s="238">
        <v>12.5</v>
      </c>
      <c r="D784" s="238">
        <v>10.7</v>
      </c>
    </row>
    <row r="785" spans="1:4" ht="27.75" customHeight="1" x14ac:dyDescent="0.25">
      <c r="A785" s="7" t="s">
        <v>5278</v>
      </c>
      <c r="B785" s="8" t="s">
        <v>5276</v>
      </c>
      <c r="C785" s="238">
        <v>13.25</v>
      </c>
      <c r="D785" s="238">
        <v>2.17</v>
      </c>
    </row>
    <row r="786" spans="1:4" ht="27.75" customHeight="1" x14ac:dyDescent="0.25">
      <c r="A786" s="7" t="s">
        <v>5279</v>
      </c>
      <c r="B786" s="8" t="s">
        <v>5276</v>
      </c>
      <c r="C786" s="238">
        <v>13.25</v>
      </c>
      <c r="D786" s="238">
        <v>2.17</v>
      </c>
    </row>
    <row r="787" spans="1:4" ht="27.75" customHeight="1" x14ac:dyDescent="0.25">
      <c r="A787" s="7" t="s">
        <v>5280</v>
      </c>
      <c r="B787" s="8" t="s">
        <v>5281</v>
      </c>
      <c r="C787" s="238">
        <v>1.99</v>
      </c>
      <c r="D787" s="238">
        <v>8.92</v>
      </c>
    </row>
    <row r="788" spans="1:4" ht="27.75" customHeight="1" x14ac:dyDescent="0.25">
      <c r="A788" s="7" t="s">
        <v>5282</v>
      </c>
      <c r="B788" s="8" t="s">
        <v>5281</v>
      </c>
      <c r="C788" s="238">
        <v>1.99</v>
      </c>
      <c r="D788" s="238">
        <v>8.92</v>
      </c>
    </row>
    <row r="789" spans="1:4" ht="27.75" customHeight="1" x14ac:dyDescent="0.25">
      <c r="A789" s="7" t="s">
        <v>5283</v>
      </c>
      <c r="B789" s="8" t="s">
        <v>5281</v>
      </c>
      <c r="C789" s="238">
        <v>7.02</v>
      </c>
      <c r="D789" s="238">
        <v>3.41</v>
      </c>
    </row>
    <row r="790" spans="1:4" ht="27.75" customHeight="1" x14ac:dyDescent="0.25">
      <c r="A790" s="7" t="s">
        <v>5284</v>
      </c>
      <c r="B790" s="8" t="s">
        <v>5281</v>
      </c>
      <c r="C790" s="238">
        <v>7.02</v>
      </c>
      <c r="D790" s="238">
        <v>3.41</v>
      </c>
    </row>
    <row r="791" spans="1:4" ht="27.75" customHeight="1" x14ac:dyDescent="0.25">
      <c r="A791" s="7" t="s">
        <v>5285</v>
      </c>
      <c r="B791" s="8" t="s">
        <v>5286</v>
      </c>
      <c r="C791" s="238">
        <v>2.36</v>
      </c>
      <c r="D791" s="238">
        <v>14.15</v>
      </c>
    </row>
    <row r="792" spans="1:4" ht="27.75" customHeight="1" x14ac:dyDescent="0.25">
      <c r="A792" s="7" t="s">
        <v>5287</v>
      </c>
      <c r="B792" s="8" t="s">
        <v>5286</v>
      </c>
      <c r="C792" s="238">
        <v>2.36</v>
      </c>
      <c r="D792" s="238">
        <v>14.15</v>
      </c>
    </row>
    <row r="793" spans="1:4" ht="27.75" customHeight="1" x14ac:dyDescent="0.25">
      <c r="A793" s="7" t="s">
        <v>5288</v>
      </c>
      <c r="B793" s="8" t="s">
        <v>5289</v>
      </c>
      <c r="C793" s="238">
        <v>1.05</v>
      </c>
      <c r="D793" s="238">
        <v>0.39</v>
      </c>
    </row>
    <row r="794" spans="1:4" ht="27.75" customHeight="1" x14ac:dyDescent="0.25">
      <c r="A794" s="7" t="s">
        <v>5290</v>
      </c>
      <c r="B794" s="8" t="s">
        <v>5289</v>
      </c>
      <c r="C794" s="238">
        <v>1.05</v>
      </c>
      <c r="D794" s="238">
        <v>0.39</v>
      </c>
    </row>
    <row r="795" spans="1:4" ht="27.75" customHeight="1" x14ac:dyDescent="0.25">
      <c r="A795" s="7" t="s">
        <v>5291</v>
      </c>
      <c r="B795" s="8" t="s">
        <v>5289</v>
      </c>
      <c r="C795" s="238">
        <v>3.74</v>
      </c>
      <c r="D795" s="238">
        <v>1.59</v>
      </c>
    </row>
    <row r="796" spans="1:4" ht="27.75" customHeight="1" x14ac:dyDescent="0.25">
      <c r="A796" s="7" t="s">
        <v>5292</v>
      </c>
      <c r="B796" s="8" t="s">
        <v>5289</v>
      </c>
      <c r="C796" s="238">
        <v>3.74</v>
      </c>
      <c r="D796" s="238">
        <v>1.59</v>
      </c>
    </row>
    <row r="797" spans="1:4" ht="27.75" customHeight="1" x14ac:dyDescent="0.25">
      <c r="A797" s="7" t="s">
        <v>5293</v>
      </c>
      <c r="B797" s="8" t="s">
        <v>5294</v>
      </c>
      <c r="C797" s="238">
        <v>3.54</v>
      </c>
      <c r="D797" s="238">
        <v>12.36</v>
      </c>
    </row>
    <row r="798" spans="1:4" ht="27.75" customHeight="1" x14ac:dyDescent="0.25">
      <c r="A798" s="7" t="s">
        <v>5295</v>
      </c>
      <c r="B798" s="8" t="s">
        <v>5294</v>
      </c>
      <c r="C798" s="238">
        <v>3.55</v>
      </c>
      <c r="D798" s="238">
        <v>12.36</v>
      </c>
    </row>
    <row r="799" spans="1:4" ht="27.75" customHeight="1" x14ac:dyDescent="0.25">
      <c r="A799" s="7" t="s">
        <v>5296</v>
      </c>
      <c r="B799" s="8" t="s">
        <v>5294</v>
      </c>
      <c r="C799" s="238">
        <v>0</v>
      </c>
      <c r="D799" s="238">
        <v>22.26</v>
      </c>
    </row>
    <row r="800" spans="1:4" ht="27.75" customHeight="1" x14ac:dyDescent="0.25">
      <c r="A800" s="7" t="s">
        <v>5297</v>
      </c>
      <c r="B800" s="8" t="s">
        <v>5294</v>
      </c>
      <c r="C800" s="238">
        <v>4.37</v>
      </c>
      <c r="D800" s="238">
        <v>17.38</v>
      </c>
    </row>
    <row r="801" spans="1:4" ht="27.75" customHeight="1" x14ac:dyDescent="0.25">
      <c r="A801" s="7" t="s">
        <v>5298</v>
      </c>
      <c r="B801" s="8" t="s">
        <v>5299</v>
      </c>
      <c r="C801" s="238">
        <v>1.1100000000000001</v>
      </c>
      <c r="D801" s="238">
        <v>0.39</v>
      </c>
    </row>
    <row r="802" spans="1:4" ht="27.75" customHeight="1" x14ac:dyDescent="0.25">
      <c r="A802" s="7" t="s">
        <v>5300</v>
      </c>
      <c r="B802" s="8" t="s">
        <v>5299</v>
      </c>
      <c r="C802" s="238">
        <v>1.1100000000000001</v>
      </c>
      <c r="D802" s="238">
        <v>0.39</v>
      </c>
    </row>
    <row r="803" spans="1:4" ht="27.75" customHeight="1" x14ac:dyDescent="0.25">
      <c r="A803" s="7" t="s">
        <v>5301</v>
      </c>
      <c r="B803" s="8" t="s">
        <v>5299</v>
      </c>
      <c r="C803" s="238">
        <v>1.33</v>
      </c>
      <c r="D803" s="238">
        <v>1.63</v>
      </c>
    </row>
    <row r="804" spans="1:4" ht="27.75" customHeight="1" x14ac:dyDescent="0.25">
      <c r="A804" s="7" t="s">
        <v>5302</v>
      </c>
      <c r="B804" s="8" t="s">
        <v>5299</v>
      </c>
      <c r="C804" s="238">
        <v>0</v>
      </c>
      <c r="D804" s="238">
        <v>2.86</v>
      </c>
    </row>
    <row r="805" spans="1:4" ht="27.75" customHeight="1" x14ac:dyDescent="0.25">
      <c r="A805" s="7" t="s">
        <v>5303</v>
      </c>
      <c r="B805" s="8" t="s">
        <v>5304</v>
      </c>
      <c r="C805" s="238">
        <v>3.91</v>
      </c>
      <c r="D805" s="238">
        <v>1.65</v>
      </c>
    </row>
    <row r="806" spans="1:4" ht="27.75" customHeight="1" x14ac:dyDescent="0.25">
      <c r="A806" s="7" t="s">
        <v>5305</v>
      </c>
      <c r="B806" s="8" t="s">
        <v>5306</v>
      </c>
      <c r="C806" s="238">
        <v>2.79</v>
      </c>
      <c r="D806" s="238">
        <v>1.07</v>
      </c>
    </row>
    <row r="807" spans="1:4" ht="27.75" customHeight="1" x14ac:dyDescent="0.25">
      <c r="A807" s="7" t="s">
        <v>5307</v>
      </c>
      <c r="B807" s="8" t="s">
        <v>5308</v>
      </c>
      <c r="C807" s="238">
        <v>0</v>
      </c>
      <c r="D807" s="238">
        <v>14.32</v>
      </c>
    </row>
    <row r="808" spans="1:4" ht="27.75" customHeight="1" x14ac:dyDescent="0.25">
      <c r="A808" s="7" t="s">
        <v>5309</v>
      </c>
      <c r="B808" s="8" t="s">
        <v>5308</v>
      </c>
      <c r="C808" s="238">
        <v>3.84</v>
      </c>
      <c r="D808" s="238">
        <v>2.2999999999999998</v>
      </c>
    </row>
    <row r="809" spans="1:4" ht="27.75" customHeight="1" x14ac:dyDescent="0.25">
      <c r="A809" s="7" t="s">
        <v>5310</v>
      </c>
      <c r="B809" s="8" t="s">
        <v>5308</v>
      </c>
      <c r="C809" s="238">
        <v>5.71</v>
      </c>
      <c r="D809" s="238">
        <v>0.56000000000000005</v>
      </c>
    </row>
    <row r="810" spans="1:4" ht="27.75" customHeight="1" x14ac:dyDescent="0.25">
      <c r="A810" s="7" t="s">
        <v>5311</v>
      </c>
      <c r="B810" s="8" t="s">
        <v>5308</v>
      </c>
      <c r="C810" s="238">
        <v>5.71</v>
      </c>
      <c r="D810" s="238">
        <v>0.56000000000000005</v>
      </c>
    </row>
    <row r="811" spans="1:4" ht="27.75" customHeight="1" x14ac:dyDescent="0.25">
      <c r="A811" s="7" t="s">
        <v>5312</v>
      </c>
      <c r="B811" s="8" t="s">
        <v>5308</v>
      </c>
      <c r="C811" s="238">
        <v>5.71</v>
      </c>
      <c r="D811" s="238">
        <v>0.56000000000000005</v>
      </c>
    </row>
    <row r="812" spans="1:4" ht="27.75" customHeight="1" x14ac:dyDescent="0.25">
      <c r="A812" s="7" t="s">
        <v>5313</v>
      </c>
      <c r="B812" s="8" t="s">
        <v>5314</v>
      </c>
      <c r="C812" s="238">
        <v>1.67</v>
      </c>
      <c r="D812" s="238">
        <v>4.0599999999999996</v>
      </c>
    </row>
    <row r="813" spans="1:4" ht="27.75" customHeight="1" x14ac:dyDescent="0.25">
      <c r="A813" s="7" t="s">
        <v>5315</v>
      </c>
      <c r="B813" s="8" t="s">
        <v>5314</v>
      </c>
      <c r="C813" s="238">
        <v>1.67</v>
      </c>
      <c r="D813" s="238">
        <v>4.0599999999999996</v>
      </c>
    </row>
    <row r="814" spans="1:4" ht="27.75" customHeight="1" x14ac:dyDescent="0.25">
      <c r="A814" s="7" t="s">
        <v>5316</v>
      </c>
      <c r="B814" s="8" t="s">
        <v>5314</v>
      </c>
      <c r="C814" s="238">
        <v>5.17</v>
      </c>
      <c r="D814" s="238">
        <v>0.59</v>
      </c>
    </row>
    <row r="815" spans="1:4" ht="27.75" customHeight="1" x14ac:dyDescent="0.25">
      <c r="A815" s="7" t="s">
        <v>5317</v>
      </c>
      <c r="B815" s="8" t="s">
        <v>5314</v>
      </c>
      <c r="C815" s="238">
        <v>5.17</v>
      </c>
      <c r="D815" s="238">
        <v>0.59</v>
      </c>
    </row>
    <row r="816" spans="1:4" ht="27.75" customHeight="1" x14ac:dyDescent="0.25">
      <c r="A816" s="7" t="s">
        <v>5318</v>
      </c>
      <c r="B816" s="8" t="s">
        <v>5319</v>
      </c>
      <c r="C816" s="238">
        <v>1.32</v>
      </c>
      <c r="D816" s="238">
        <v>7.22</v>
      </c>
    </row>
    <row r="817" spans="1:4" ht="27.75" customHeight="1" x14ac:dyDescent="0.25">
      <c r="A817" s="7" t="s">
        <v>5320</v>
      </c>
      <c r="B817" s="8" t="s">
        <v>5319</v>
      </c>
      <c r="C817" s="238">
        <v>0</v>
      </c>
      <c r="D817" s="238">
        <v>11.57</v>
      </c>
    </row>
    <row r="818" spans="1:4" ht="27.75" customHeight="1" x14ac:dyDescent="0.25">
      <c r="A818" s="7" t="s">
        <v>5321</v>
      </c>
      <c r="B818" s="8" t="s">
        <v>5322</v>
      </c>
      <c r="C818" s="238">
        <v>6.56</v>
      </c>
      <c r="D818" s="238">
        <v>6.53</v>
      </c>
    </row>
    <row r="819" spans="1:4" ht="27.75" customHeight="1" x14ac:dyDescent="0.25">
      <c r="A819" s="7" t="s">
        <v>5323</v>
      </c>
      <c r="B819" s="8" t="s">
        <v>5324</v>
      </c>
      <c r="C819" s="238">
        <v>0.21</v>
      </c>
      <c r="D819" s="238">
        <v>3.6</v>
      </c>
    </row>
    <row r="820" spans="1:4" ht="27.75" customHeight="1" x14ac:dyDescent="0.25">
      <c r="A820" s="7" t="s">
        <v>5325</v>
      </c>
      <c r="B820" s="8" t="s">
        <v>5326</v>
      </c>
      <c r="C820" s="238">
        <v>2.67</v>
      </c>
      <c r="D820" s="238">
        <v>10.26</v>
      </c>
    </row>
    <row r="821" spans="1:4" ht="27.75" customHeight="1" x14ac:dyDescent="0.25">
      <c r="A821" s="7" t="s">
        <v>5327</v>
      </c>
      <c r="B821" s="8" t="s">
        <v>5326</v>
      </c>
      <c r="C821" s="238">
        <v>2.67</v>
      </c>
      <c r="D821" s="238">
        <v>10.26</v>
      </c>
    </row>
    <row r="822" spans="1:4" ht="27.75" customHeight="1" x14ac:dyDescent="0.25">
      <c r="A822" s="7" t="s">
        <v>5328</v>
      </c>
      <c r="B822" s="8" t="s">
        <v>5326</v>
      </c>
      <c r="C822" s="238">
        <v>4.1900000000000004</v>
      </c>
      <c r="D822" s="238">
        <v>14.25</v>
      </c>
    </row>
    <row r="823" spans="1:4" ht="27.75" customHeight="1" x14ac:dyDescent="0.25">
      <c r="A823" s="7" t="s">
        <v>5329</v>
      </c>
      <c r="B823" s="8" t="s">
        <v>5326</v>
      </c>
      <c r="C823" s="238">
        <v>4.1900000000000004</v>
      </c>
      <c r="D823" s="238">
        <v>14.25</v>
      </c>
    </row>
    <row r="824" spans="1:4" ht="27.75" customHeight="1" x14ac:dyDescent="0.25">
      <c r="A824" s="7" t="s">
        <v>5330</v>
      </c>
      <c r="B824" s="8" t="s">
        <v>5331</v>
      </c>
      <c r="C824" s="238">
        <v>2.15</v>
      </c>
      <c r="D824" s="238">
        <v>1.4</v>
      </c>
    </row>
    <row r="825" spans="1:4" ht="27.75" customHeight="1" x14ac:dyDescent="0.25">
      <c r="A825" s="7" t="s">
        <v>5332</v>
      </c>
      <c r="B825" s="8" t="s">
        <v>5331</v>
      </c>
      <c r="C825" s="238">
        <v>2.15</v>
      </c>
      <c r="D825" s="238">
        <v>1.4</v>
      </c>
    </row>
    <row r="826" spans="1:4" ht="27.75" customHeight="1" x14ac:dyDescent="0.25">
      <c r="A826" s="7" t="s">
        <v>5333</v>
      </c>
      <c r="B826" s="8" t="s">
        <v>5334</v>
      </c>
      <c r="C826" s="238">
        <v>0.06</v>
      </c>
      <c r="D826" s="238">
        <v>2.2799999999999998</v>
      </c>
    </row>
    <row r="827" spans="1:4" ht="27.75" customHeight="1" x14ac:dyDescent="0.25">
      <c r="A827" s="7" t="s">
        <v>5335</v>
      </c>
      <c r="B827" s="8" t="s">
        <v>5334</v>
      </c>
      <c r="C827" s="238">
        <v>0.06</v>
      </c>
      <c r="D827" s="238">
        <v>2.2799999999999998</v>
      </c>
    </row>
    <row r="828" spans="1:4" ht="27.75" customHeight="1" x14ac:dyDescent="0.25">
      <c r="A828" s="7" t="s">
        <v>5336</v>
      </c>
      <c r="B828" s="8" t="s">
        <v>5337</v>
      </c>
      <c r="C828" s="238">
        <v>4.1399999999999997</v>
      </c>
      <c r="D828" s="238">
        <v>5.54</v>
      </c>
    </row>
    <row r="829" spans="1:4" ht="27.75" customHeight="1" x14ac:dyDescent="0.25">
      <c r="A829" s="7" t="s">
        <v>5338</v>
      </c>
      <c r="B829" s="8" t="s">
        <v>5337</v>
      </c>
      <c r="C829" s="238">
        <v>0</v>
      </c>
      <c r="D829" s="238">
        <v>12.61</v>
      </c>
    </row>
    <row r="830" spans="1:4" ht="27.75" customHeight="1" x14ac:dyDescent="0.25">
      <c r="A830" s="7" t="s">
        <v>5339</v>
      </c>
      <c r="B830" s="8" t="s">
        <v>5340</v>
      </c>
      <c r="C830" s="238">
        <v>3.74</v>
      </c>
      <c r="D830" s="238">
        <v>9.0299999999999994</v>
      </c>
    </row>
    <row r="831" spans="1:4" ht="27.75" customHeight="1" x14ac:dyDescent="0.25">
      <c r="A831" s="7" t="s">
        <v>5341</v>
      </c>
      <c r="B831" s="8" t="s">
        <v>5340</v>
      </c>
      <c r="C831" s="238">
        <v>3.74</v>
      </c>
      <c r="D831" s="238">
        <v>9.0299999999999994</v>
      </c>
    </row>
    <row r="832" spans="1:4" ht="27.75" customHeight="1" x14ac:dyDescent="0.25">
      <c r="A832" s="7" t="s">
        <v>5342</v>
      </c>
      <c r="B832" s="8" t="s">
        <v>5343</v>
      </c>
      <c r="C832" s="238">
        <v>4.75</v>
      </c>
      <c r="D832" s="238">
        <v>1.67</v>
      </c>
    </row>
    <row r="833" spans="1:4" ht="27.75" customHeight="1" x14ac:dyDescent="0.25">
      <c r="A833" s="7" t="s">
        <v>5344</v>
      </c>
      <c r="B833" s="8" t="s">
        <v>5343</v>
      </c>
      <c r="C833" s="238">
        <v>4.75</v>
      </c>
      <c r="D833" s="238">
        <v>1.67</v>
      </c>
    </row>
    <row r="834" spans="1:4" ht="27.75" customHeight="1" x14ac:dyDescent="0.25">
      <c r="A834" s="7" t="s">
        <v>5345</v>
      </c>
      <c r="B834" s="8" t="s">
        <v>5346</v>
      </c>
      <c r="C834" s="238">
        <v>6.26</v>
      </c>
      <c r="D834" s="238">
        <v>6.93</v>
      </c>
    </row>
    <row r="835" spans="1:4" ht="27.75" customHeight="1" x14ac:dyDescent="0.25">
      <c r="A835" s="7" t="s">
        <v>5347</v>
      </c>
      <c r="B835" s="8" t="s">
        <v>5348</v>
      </c>
      <c r="C835" s="238">
        <v>6.26</v>
      </c>
      <c r="D835" s="238">
        <v>6.93</v>
      </c>
    </row>
    <row r="836" spans="1:4" ht="27.75" customHeight="1" x14ac:dyDescent="0.25">
      <c r="A836" s="7" t="s">
        <v>5349</v>
      </c>
      <c r="B836" s="8" t="s">
        <v>5348</v>
      </c>
      <c r="C836" s="238">
        <v>3.66</v>
      </c>
      <c r="D836" s="238">
        <v>7.16</v>
      </c>
    </row>
    <row r="837" spans="1:4" ht="27.75" customHeight="1" x14ac:dyDescent="0.25">
      <c r="A837" s="7" t="s">
        <v>5350</v>
      </c>
      <c r="B837" s="8" t="s">
        <v>5351</v>
      </c>
      <c r="C837" s="238">
        <v>0</v>
      </c>
      <c r="D837" s="238">
        <v>9.82</v>
      </c>
    </row>
    <row r="838" spans="1:4" ht="27.75" customHeight="1" x14ac:dyDescent="0.25">
      <c r="A838" s="7" t="s">
        <v>5352</v>
      </c>
      <c r="B838" s="8" t="s">
        <v>5351</v>
      </c>
      <c r="C838" s="238">
        <v>2.94</v>
      </c>
      <c r="D838" s="238">
        <v>7.38</v>
      </c>
    </row>
    <row r="839" spans="1:4" ht="27.75" customHeight="1" x14ac:dyDescent="0.25">
      <c r="A839" s="7" t="s">
        <v>5353</v>
      </c>
      <c r="B839" s="8" t="s">
        <v>5354</v>
      </c>
      <c r="C839" s="238">
        <v>1.75</v>
      </c>
      <c r="D839" s="238">
        <v>3.66</v>
      </c>
    </row>
    <row r="840" spans="1:4" ht="27.75" customHeight="1" x14ac:dyDescent="0.25">
      <c r="A840" s="7" t="s">
        <v>5355</v>
      </c>
      <c r="B840" s="8" t="s">
        <v>5354</v>
      </c>
      <c r="C840" s="238">
        <v>1.75</v>
      </c>
      <c r="D840" s="238">
        <v>3.66</v>
      </c>
    </row>
    <row r="841" spans="1:4" ht="27.75" customHeight="1" x14ac:dyDescent="0.25">
      <c r="A841" s="7" t="s">
        <v>5356</v>
      </c>
      <c r="B841" s="8" t="s">
        <v>5357</v>
      </c>
      <c r="C841" s="238">
        <v>2.2400000000000002</v>
      </c>
      <c r="D841" s="238">
        <v>10.210000000000001</v>
      </c>
    </row>
    <row r="842" spans="1:4" ht="27.75" customHeight="1" x14ac:dyDescent="0.25">
      <c r="A842" s="7" t="s">
        <v>5358</v>
      </c>
      <c r="B842" s="8" t="s">
        <v>5357</v>
      </c>
      <c r="C842" s="238">
        <v>2.2400000000000002</v>
      </c>
      <c r="D842" s="238">
        <v>10.210000000000001</v>
      </c>
    </row>
    <row r="843" spans="1:4" ht="27.75" customHeight="1" x14ac:dyDescent="0.25">
      <c r="A843" s="7" t="s">
        <v>5359</v>
      </c>
      <c r="B843" s="8" t="s">
        <v>5357</v>
      </c>
      <c r="C843" s="238">
        <v>3.54</v>
      </c>
      <c r="D843" s="238">
        <v>14.07</v>
      </c>
    </row>
    <row r="844" spans="1:4" ht="27.75" customHeight="1" x14ac:dyDescent="0.25">
      <c r="A844" s="7" t="s">
        <v>5360</v>
      </c>
      <c r="B844" s="8" t="s">
        <v>5357</v>
      </c>
      <c r="C844" s="238">
        <v>3.54</v>
      </c>
      <c r="D844" s="238">
        <v>14.07</v>
      </c>
    </row>
    <row r="845" spans="1:4" ht="27.75" customHeight="1" x14ac:dyDescent="0.25">
      <c r="A845" s="7" t="s">
        <v>5361</v>
      </c>
      <c r="B845" s="8" t="s">
        <v>5362</v>
      </c>
      <c r="C845" s="238">
        <v>0</v>
      </c>
      <c r="D845" s="238">
        <v>11.85</v>
      </c>
    </row>
    <row r="846" spans="1:4" ht="27.75" customHeight="1" x14ac:dyDescent="0.25">
      <c r="A846" s="7" t="s">
        <v>5363</v>
      </c>
      <c r="B846" s="8" t="s">
        <v>5362</v>
      </c>
      <c r="C846" s="238">
        <v>0</v>
      </c>
      <c r="D846" s="238">
        <v>11.85</v>
      </c>
    </row>
    <row r="847" spans="1:4" ht="27.75" customHeight="1" x14ac:dyDescent="0.25">
      <c r="A847" s="7" t="s">
        <v>5364</v>
      </c>
      <c r="B847" s="8" t="s">
        <v>5365</v>
      </c>
      <c r="C847" s="238">
        <v>3.52</v>
      </c>
      <c r="D847" s="238">
        <v>0</v>
      </c>
    </row>
    <row r="848" spans="1:4" ht="27.75" customHeight="1" x14ac:dyDescent="0.25">
      <c r="A848" s="7" t="s">
        <v>5366</v>
      </c>
      <c r="B848" s="8" t="s">
        <v>5367</v>
      </c>
      <c r="C848" s="238">
        <v>3.52</v>
      </c>
      <c r="D848" s="238">
        <v>0</v>
      </c>
    </row>
    <row r="849" spans="1:4" ht="27.75" customHeight="1" x14ac:dyDescent="0.25">
      <c r="A849" s="7" t="s">
        <v>5368</v>
      </c>
      <c r="B849" s="8" t="s">
        <v>5367</v>
      </c>
      <c r="C849" s="238">
        <v>3.52</v>
      </c>
      <c r="D849" s="238">
        <v>0</v>
      </c>
    </row>
    <row r="850" spans="1:4" ht="27.75" customHeight="1" x14ac:dyDescent="0.25">
      <c r="A850" s="7" t="s">
        <v>5369</v>
      </c>
      <c r="B850" s="8" t="s">
        <v>5367</v>
      </c>
      <c r="C850" s="238">
        <v>3.39</v>
      </c>
      <c r="D850" s="238">
        <v>3.34</v>
      </c>
    </row>
    <row r="851" spans="1:4" ht="27.75" customHeight="1" x14ac:dyDescent="0.25">
      <c r="A851" s="7" t="s">
        <v>5370</v>
      </c>
      <c r="B851" s="8" t="s">
        <v>5367</v>
      </c>
      <c r="C851" s="238">
        <v>3.39</v>
      </c>
      <c r="D851" s="238">
        <v>3.34</v>
      </c>
    </row>
    <row r="852" spans="1:4" ht="27.75" customHeight="1" x14ac:dyDescent="0.25">
      <c r="A852" s="7" t="s">
        <v>5371</v>
      </c>
      <c r="B852" s="8" t="s">
        <v>5367</v>
      </c>
      <c r="C852" s="238">
        <v>3.39</v>
      </c>
      <c r="D852" s="238">
        <v>3.34</v>
      </c>
    </row>
    <row r="853" spans="1:4" ht="27.75" customHeight="1" x14ac:dyDescent="0.25">
      <c r="A853" s="7" t="s">
        <v>5372</v>
      </c>
      <c r="B853" s="8" t="s">
        <v>5367</v>
      </c>
      <c r="C853" s="238">
        <v>2.0299999999999998</v>
      </c>
      <c r="D853" s="238">
        <v>6.01</v>
      </c>
    </row>
    <row r="854" spans="1:4" ht="27.75" customHeight="1" x14ac:dyDescent="0.25">
      <c r="A854" s="7" t="s">
        <v>5373</v>
      </c>
      <c r="B854" s="8" t="s">
        <v>5367</v>
      </c>
      <c r="C854" s="238">
        <v>2.0299999999999998</v>
      </c>
      <c r="D854" s="238">
        <v>6.01</v>
      </c>
    </row>
    <row r="855" spans="1:4" ht="27.75" customHeight="1" x14ac:dyDescent="0.25">
      <c r="A855" s="7" t="s">
        <v>5374</v>
      </c>
      <c r="B855" s="8" t="s">
        <v>5375</v>
      </c>
      <c r="C855" s="238">
        <v>0.41</v>
      </c>
      <c r="D855" s="238">
        <v>2.2200000000000002</v>
      </c>
    </row>
    <row r="856" spans="1:4" ht="27.75" customHeight="1" x14ac:dyDescent="0.25">
      <c r="A856" s="7" t="s">
        <v>5376</v>
      </c>
      <c r="B856" s="8" t="s">
        <v>5375</v>
      </c>
      <c r="C856" s="238">
        <v>0.41</v>
      </c>
      <c r="D856" s="238">
        <v>2.23</v>
      </c>
    </row>
    <row r="857" spans="1:4" ht="27.75" customHeight="1" x14ac:dyDescent="0.25">
      <c r="A857" s="7" t="s">
        <v>5377</v>
      </c>
      <c r="B857" s="8" t="s">
        <v>5378</v>
      </c>
      <c r="C857" s="238">
        <v>0.86</v>
      </c>
      <c r="D857" s="238">
        <v>1.7</v>
      </c>
    </row>
    <row r="858" spans="1:4" ht="27.75" customHeight="1" x14ac:dyDescent="0.25">
      <c r="A858" s="7" t="s">
        <v>5379</v>
      </c>
      <c r="B858" s="8" t="s">
        <v>5378</v>
      </c>
      <c r="C858" s="238">
        <v>0.86</v>
      </c>
      <c r="D858" s="238">
        <v>1.7</v>
      </c>
    </row>
    <row r="859" spans="1:4" ht="27.75" customHeight="1" x14ac:dyDescent="0.25">
      <c r="A859" s="7" t="s">
        <v>5380</v>
      </c>
      <c r="B859" s="8" t="s">
        <v>5381</v>
      </c>
      <c r="C859" s="238">
        <v>0</v>
      </c>
      <c r="D859" s="238">
        <v>0</v>
      </c>
    </row>
    <row r="860" spans="1:4" ht="27.75" customHeight="1" x14ac:dyDescent="0.25">
      <c r="A860" s="7" t="s">
        <v>5382</v>
      </c>
      <c r="B860" s="8" t="s">
        <v>5381</v>
      </c>
      <c r="C860" s="238">
        <v>0</v>
      </c>
      <c r="D860" s="238">
        <v>0</v>
      </c>
    </row>
    <row r="861" spans="1:4" ht="27.75" customHeight="1" x14ac:dyDescent="0.25">
      <c r="A861" s="7" t="s">
        <v>5383</v>
      </c>
      <c r="B861" s="8" t="s">
        <v>5384</v>
      </c>
      <c r="C861" s="238">
        <v>0.8</v>
      </c>
      <c r="D861" s="238">
        <v>5.16</v>
      </c>
    </row>
    <row r="862" spans="1:4" ht="27.75" customHeight="1" x14ac:dyDescent="0.25">
      <c r="A862" s="7" t="s">
        <v>5385</v>
      </c>
      <c r="B862" s="8" t="s">
        <v>5384</v>
      </c>
      <c r="C862" s="238">
        <v>0.8</v>
      </c>
      <c r="D862" s="238">
        <v>5.16</v>
      </c>
    </row>
    <row r="863" spans="1:4" ht="27.75" customHeight="1" x14ac:dyDescent="0.25">
      <c r="A863" s="7" t="s">
        <v>5386</v>
      </c>
      <c r="B863" s="8" t="s">
        <v>5387</v>
      </c>
      <c r="C863" s="238">
        <v>3.08</v>
      </c>
      <c r="D863" s="238">
        <v>14.77</v>
      </c>
    </row>
    <row r="864" spans="1:4" ht="27.75" customHeight="1" x14ac:dyDescent="0.25">
      <c r="A864" s="7" t="s">
        <v>5388</v>
      </c>
      <c r="B864" s="8" t="s">
        <v>5387</v>
      </c>
      <c r="C864" s="238">
        <v>3.08</v>
      </c>
      <c r="D864" s="238">
        <v>14.77</v>
      </c>
    </row>
    <row r="865" spans="1:4" ht="27.75" customHeight="1" x14ac:dyDescent="0.25">
      <c r="A865" s="7" t="s">
        <v>5389</v>
      </c>
      <c r="B865" s="8" t="s">
        <v>5390</v>
      </c>
      <c r="C865" s="238">
        <v>4.7</v>
      </c>
      <c r="D865" s="238">
        <v>9.26</v>
      </c>
    </row>
    <row r="866" spans="1:4" ht="27.75" customHeight="1" x14ac:dyDescent="0.25">
      <c r="A866" s="7" t="s">
        <v>5391</v>
      </c>
      <c r="B866" s="8" t="s">
        <v>5392</v>
      </c>
      <c r="C866" s="238">
        <v>9.25</v>
      </c>
      <c r="D866" s="238">
        <v>9.61</v>
      </c>
    </row>
    <row r="867" spans="1:4" ht="27.75" customHeight="1" x14ac:dyDescent="0.25">
      <c r="A867" s="7" t="s">
        <v>5393</v>
      </c>
      <c r="B867" s="8" t="s">
        <v>5392</v>
      </c>
      <c r="C867" s="238">
        <v>9.25</v>
      </c>
      <c r="D867" s="238">
        <v>9.61</v>
      </c>
    </row>
    <row r="868" spans="1:4" ht="27.75" customHeight="1" x14ac:dyDescent="0.25">
      <c r="A868" s="7" t="s">
        <v>5394</v>
      </c>
      <c r="B868" s="8" t="s">
        <v>5392</v>
      </c>
      <c r="C868" s="238">
        <v>0</v>
      </c>
      <c r="D868" s="238">
        <v>24.07</v>
      </c>
    </row>
    <row r="869" spans="1:4" ht="27.75" customHeight="1" x14ac:dyDescent="0.25">
      <c r="A869" s="7" t="s">
        <v>5395</v>
      </c>
      <c r="B869" s="8" t="s">
        <v>5392</v>
      </c>
      <c r="C869" s="238">
        <v>4.3099999999999996</v>
      </c>
      <c r="D869" s="238">
        <v>19.72</v>
      </c>
    </row>
    <row r="870" spans="1:4" ht="27.75" customHeight="1" x14ac:dyDescent="0.25">
      <c r="A870" s="7" t="s">
        <v>5396</v>
      </c>
      <c r="B870" s="8" t="s">
        <v>5397</v>
      </c>
      <c r="C870" s="238">
        <v>0.65</v>
      </c>
      <c r="D870" s="238">
        <v>0.01</v>
      </c>
    </row>
    <row r="871" spans="1:4" ht="27.75" customHeight="1" x14ac:dyDescent="0.25">
      <c r="A871" s="7" t="s">
        <v>5398</v>
      </c>
      <c r="B871" s="8" t="s">
        <v>5399</v>
      </c>
      <c r="C871" s="238">
        <v>0.67</v>
      </c>
      <c r="D871" s="238">
        <v>0.01</v>
      </c>
    </row>
    <row r="872" spans="1:4" ht="27.75" customHeight="1" x14ac:dyDescent="0.25">
      <c r="A872" s="7" t="s">
        <v>5400</v>
      </c>
      <c r="B872" s="8" t="s">
        <v>5401</v>
      </c>
      <c r="C872" s="238">
        <v>0.5</v>
      </c>
      <c r="D872" s="238">
        <v>2.44</v>
      </c>
    </row>
    <row r="873" spans="1:4" ht="27.75" customHeight="1" x14ac:dyDescent="0.25">
      <c r="A873" s="7" t="s">
        <v>5402</v>
      </c>
      <c r="B873" s="8" t="s">
        <v>5401</v>
      </c>
      <c r="C873" s="238">
        <v>0.5</v>
      </c>
      <c r="D873" s="238">
        <v>2.44</v>
      </c>
    </row>
    <row r="874" spans="1:4" ht="27.75" customHeight="1" x14ac:dyDescent="0.25">
      <c r="A874" s="7" t="s">
        <v>5403</v>
      </c>
      <c r="B874" s="8" t="s">
        <v>5404</v>
      </c>
      <c r="C874" s="238">
        <v>0</v>
      </c>
      <c r="D874" s="238">
        <v>2.04</v>
      </c>
    </row>
    <row r="875" spans="1:4" ht="27.75" customHeight="1" x14ac:dyDescent="0.25">
      <c r="A875" s="7" t="s">
        <v>5405</v>
      </c>
      <c r="B875" s="8" t="s">
        <v>5406</v>
      </c>
      <c r="C875" s="238">
        <v>0.44</v>
      </c>
      <c r="D875" s="238">
        <v>0.2</v>
      </c>
    </row>
    <row r="876" spans="1:4" ht="27.75" customHeight="1" x14ac:dyDescent="0.25">
      <c r="A876" s="7" t="s">
        <v>5407</v>
      </c>
      <c r="B876" s="8" t="s">
        <v>5408</v>
      </c>
      <c r="C876" s="238">
        <v>1.54</v>
      </c>
      <c r="D876" s="238">
        <v>0.12</v>
      </c>
    </row>
    <row r="877" spans="1:4" ht="27.75" customHeight="1" x14ac:dyDescent="0.25">
      <c r="A877" s="7" t="s">
        <v>5409</v>
      </c>
      <c r="B877" s="8" t="s">
        <v>5408</v>
      </c>
      <c r="C877" s="238">
        <v>1.54</v>
      </c>
      <c r="D877" s="238">
        <v>0.12</v>
      </c>
    </row>
    <row r="878" spans="1:4" ht="27.75" customHeight="1" x14ac:dyDescent="0.25">
      <c r="A878" s="7" t="s">
        <v>5410</v>
      </c>
      <c r="B878" s="8" t="s">
        <v>5411</v>
      </c>
      <c r="C878" s="238">
        <v>0</v>
      </c>
      <c r="D878" s="238">
        <v>1.55</v>
      </c>
    </row>
    <row r="879" spans="1:4" ht="27.75" customHeight="1" x14ac:dyDescent="0.25">
      <c r="A879" s="7" t="s">
        <v>5412</v>
      </c>
      <c r="B879" s="8" t="s">
        <v>5411</v>
      </c>
      <c r="C879" s="238">
        <v>0</v>
      </c>
      <c r="D879" s="238">
        <v>1.55</v>
      </c>
    </row>
    <row r="880" spans="1:4" ht="27.75" customHeight="1" x14ac:dyDescent="0.25">
      <c r="A880" s="7" t="s">
        <v>5413</v>
      </c>
      <c r="B880" s="8" t="s">
        <v>5414</v>
      </c>
      <c r="C880" s="238">
        <v>0.57999999999999996</v>
      </c>
      <c r="D880" s="238">
        <v>11.67</v>
      </c>
    </row>
    <row r="881" spans="1:4" ht="27.75" customHeight="1" x14ac:dyDescent="0.25">
      <c r="A881" s="7" t="s">
        <v>5415</v>
      </c>
      <c r="B881" s="8" t="s">
        <v>5416</v>
      </c>
      <c r="C881" s="238">
        <v>14.44</v>
      </c>
      <c r="D881" s="238">
        <v>2.31</v>
      </c>
    </row>
    <row r="882" spans="1:4" ht="27.75" customHeight="1" x14ac:dyDescent="0.25">
      <c r="A882" s="7" t="s">
        <v>5417</v>
      </c>
      <c r="B882" s="8" t="s">
        <v>5418</v>
      </c>
      <c r="C882" s="238">
        <v>0.48</v>
      </c>
      <c r="D882" s="238">
        <v>5.87</v>
      </c>
    </row>
    <row r="883" spans="1:4" ht="27.75" customHeight="1" x14ac:dyDescent="0.25">
      <c r="A883" s="7" t="s">
        <v>5419</v>
      </c>
      <c r="B883" s="8" t="s">
        <v>5418</v>
      </c>
      <c r="C883" s="238">
        <v>0.48</v>
      </c>
      <c r="D883" s="238">
        <v>5.87</v>
      </c>
    </row>
    <row r="884" spans="1:4" ht="27.75" customHeight="1" x14ac:dyDescent="0.25">
      <c r="A884" s="7" t="s">
        <v>5420</v>
      </c>
      <c r="B884" s="8" t="s">
        <v>5421</v>
      </c>
      <c r="C884" s="238">
        <v>3.52</v>
      </c>
      <c r="D884" s="238">
        <v>3.92</v>
      </c>
    </row>
    <row r="885" spans="1:4" ht="27.75" customHeight="1" x14ac:dyDescent="0.25">
      <c r="A885" s="7" t="s">
        <v>5422</v>
      </c>
      <c r="B885" s="8" t="s">
        <v>5421</v>
      </c>
      <c r="C885" s="238">
        <v>3.52</v>
      </c>
      <c r="D885" s="238">
        <v>3.92</v>
      </c>
    </row>
    <row r="886" spans="1:4" ht="27.75" customHeight="1" x14ac:dyDescent="0.25">
      <c r="A886" s="7" t="s">
        <v>5423</v>
      </c>
      <c r="B886" s="8" t="s">
        <v>5424</v>
      </c>
      <c r="C886" s="238">
        <v>0</v>
      </c>
      <c r="D886" s="238">
        <v>1.54</v>
      </c>
    </row>
    <row r="887" spans="1:4" ht="27.75" customHeight="1" x14ac:dyDescent="0.25">
      <c r="A887" s="7" t="s">
        <v>5425</v>
      </c>
      <c r="B887" s="8" t="s">
        <v>5424</v>
      </c>
      <c r="C887" s="238">
        <v>0.59</v>
      </c>
      <c r="D887" s="238">
        <v>0.61</v>
      </c>
    </row>
    <row r="888" spans="1:4" ht="27.75" customHeight="1" x14ac:dyDescent="0.25">
      <c r="A888" s="7" t="s">
        <v>5426</v>
      </c>
      <c r="B888" s="8" t="s">
        <v>5427</v>
      </c>
      <c r="C888" s="238">
        <v>0</v>
      </c>
      <c r="D888" s="238">
        <v>4.6500000000000004</v>
      </c>
    </row>
    <row r="889" spans="1:4" ht="27.75" customHeight="1" x14ac:dyDescent="0.25">
      <c r="A889" s="7" t="s">
        <v>5428</v>
      </c>
      <c r="B889" s="8" t="s">
        <v>5427</v>
      </c>
      <c r="C889" s="238">
        <v>1.37</v>
      </c>
      <c r="D889" s="238">
        <v>2.72</v>
      </c>
    </row>
    <row r="890" spans="1:4" ht="27.75" customHeight="1" x14ac:dyDescent="0.25">
      <c r="A890" s="7" t="s">
        <v>5429</v>
      </c>
      <c r="B890" s="8" t="s">
        <v>5430</v>
      </c>
      <c r="C890" s="238">
        <v>3.06</v>
      </c>
      <c r="D890" s="238">
        <v>5.43</v>
      </c>
    </row>
    <row r="891" spans="1:4" ht="27.75" customHeight="1" x14ac:dyDescent="0.25">
      <c r="A891" s="7" t="s">
        <v>5431</v>
      </c>
      <c r="B891" s="8" t="s">
        <v>5430</v>
      </c>
      <c r="C891" s="238">
        <v>0</v>
      </c>
      <c r="D891" s="238">
        <v>10.67</v>
      </c>
    </row>
    <row r="892" spans="1:4" ht="27.75" customHeight="1" x14ac:dyDescent="0.25">
      <c r="A892" s="7" t="s">
        <v>5432</v>
      </c>
      <c r="B892" s="8" t="s">
        <v>5433</v>
      </c>
      <c r="C892" s="238">
        <v>0.78</v>
      </c>
      <c r="D892" s="238">
        <v>5.72</v>
      </c>
    </row>
    <row r="893" spans="1:4" ht="27.75" customHeight="1" x14ac:dyDescent="0.25">
      <c r="A893" s="7" t="s">
        <v>5434</v>
      </c>
      <c r="B893" s="8" t="s">
        <v>5433</v>
      </c>
      <c r="C893" s="238">
        <v>0.78</v>
      </c>
      <c r="D893" s="238">
        <v>5.72</v>
      </c>
    </row>
    <row r="894" spans="1:4" ht="27.75" customHeight="1" x14ac:dyDescent="0.25">
      <c r="A894" s="7" t="s">
        <v>5435</v>
      </c>
      <c r="B894" s="8" t="s">
        <v>5436</v>
      </c>
      <c r="C894" s="238">
        <v>2.5499999999999998</v>
      </c>
      <c r="D894" s="238">
        <v>5.16</v>
      </c>
    </row>
    <row r="895" spans="1:4" ht="27.75" customHeight="1" x14ac:dyDescent="0.25">
      <c r="A895" s="7" t="s">
        <v>5437</v>
      </c>
      <c r="B895" s="8" t="s">
        <v>5436</v>
      </c>
      <c r="C895" s="238">
        <v>2.5499999999999998</v>
      </c>
      <c r="D895" s="238">
        <v>5.16</v>
      </c>
    </row>
    <row r="896" spans="1:4" ht="27.75" customHeight="1" x14ac:dyDescent="0.25">
      <c r="A896" s="7" t="s">
        <v>5438</v>
      </c>
      <c r="B896" s="8" t="s">
        <v>5439</v>
      </c>
      <c r="C896" s="238">
        <v>3.52</v>
      </c>
      <c r="D896" s="238">
        <v>14.49</v>
      </c>
    </row>
    <row r="897" spans="1:4" ht="27.75" customHeight="1" x14ac:dyDescent="0.25">
      <c r="A897" s="7" t="s">
        <v>5440</v>
      </c>
      <c r="B897" s="8" t="s">
        <v>5439</v>
      </c>
      <c r="C897" s="238">
        <v>3.52</v>
      </c>
      <c r="D897" s="238">
        <v>14.49</v>
      </c>
    </row>
    <row r="898" spans="1:4" ht="27.75" customHeight="1" x14ac:dyDescent="0.25">
      <c r="A898" s="7" t="s">
        <v>5441</v>
      </c>
      <c r="B898" s="8" t="s">
        <v>5439</v>
      </c>
      <c r="C898" s="238">
        <v>3.52</v>
      </c>
      <c r="D898" s="238">
        <v>14.49</v>
      </c>
    </row>
    <row r="899" spans="1:4" ht="27.75" customHeight="1" x14ac:dyDescent="0.25">
      <c r="A899" s="7" t="s">
        <v>5442</v>
      </c>
      <c r="B899" s="8" t="s">
        <v>5443</v>
      </c>
      <c r="C899" s="238">
        <v>0.85</v>
      </c>
      <c r="D899" s="238">
        <v>0.9</v>
      </c>
    </row>
    <row r="900" spans="1:4" ht="27.75" customHeight="1" x14ac:dyDescent="0.25">
      <c r="A900" s="7" t="s">
        <v>5444</v>
      </c>
      <c r="B900" s="8" t="s">
        <v>5445</v>
      </c>
      <c r="C900" s="238">
        <v>0</v>
      </c>
      <c r="D900" s="238">
        <v>6.47</v>
      </c>
    </row>
    <row r="901" spans="1:4" ht="27.75" customHeight="1" x14ac:dyDescent="0.25">
      <c r="A901" s="7" t="s">
        <v>5446</v>
      </c>
      <c r="B901" s="8" t="s">
        <v>5445</v>
      </c>
      <c r="C901" s="238">
        <v>0</v>
      </c>
      <c r="D901" s="238">
        <v>6.47</v>
      </c>
    </row>
    <row r="902" spans="1:4" ht="27.75" customHeight="1" x14ac:dyDescent="0.25">
      <c r="A902" s="7" t="s">
        <v>5447</v>
      </c>
      <c r="B902" s="8" t="s">
        <v>5448</v>
      </c>
      <c r="C902" s="238">
        <v>1.72</v>
      </c>
      <c r="D902" s="238">
        <v>0.12</v>
      </c>
    </row>
    <row r="903" spans="1:4" ht="27.75" customHeight="1" x14ac:dyDescent="0.25">
      <c r="A903" s="7" t="s">
        <v>5449</v>
      </c>
      <c r="B903" s="8" t="s">
        <v>5448</v>
      </c>
      <c r="C903" s="238">
        <v>1.72</v>
      </c>
      <c r="D903" s="238">
        <v>0.12</v>
      </c>
    </row>
    <row r="904" spans="1:4" ht="27.75" customHeight="1" x14ac:dyDescent="0.25">
      <c r="A904" s="7" t="s">
        <v>5450</v>
      </c>
      <c r="B904" s="8" t="s">
        <v>5448</v>
      </c>
      <c r="C904" s="238">
        <v>3.15</v>
      </c>
      <c r="D904" s="238">
        <v>2.0099999999999998</v>
      </c>
    </row>
    <row r="905" spans="1:4" ht="27.75" customHeight="1" x14ac:dyDescent="0.25">
      <c r="A905" s="7" t="s">
        <v>5451</v>
      </c>
      <c r="B905" s="8" t="s">
        <v>5448</v>
      </c>
      <c r="C905" s="238">
        <v>3.15</v>
      </c>
      <c r="D905" s="238">
        <v>2.0099999999999998</v>
      </c>
    </row>
    <row r="906" spans="1:4" ht="27.75" customHeight="1" x14ac:dyDescent="0.25">
      <c r="A906" s="7" t="s">
        <v>5452</v>
      </c>
      <c r="B906" s="8" t="s">
        <v>5448</v>
      </c>
      <c r="C906" s="238">
        <v>3.18</v>
      </c>
      <c r="D906" s="238">
        <v>1.91</v>
      </c>
    </row>
    <row r="907" spans="1:4" ht="27.75" customHeight="1" x14ac:dyDescent="0.25">
      <c r="A907" s="7" t="s">
        <v>5453</v>
      </c>
      <c r="B907" s="8" t="s">
        <v>5454</v>
      </c>
      <c r="C907" s="238">
        <v>3.1</v>
      </c>
      <c r="D907" s="238">
        <v>1.26</v>
      </c>
    </row>
    <row r="908" spans="1:4" ht="27.75" customHeight="1" x14ac:dyDescent="0.25">
      <c r="A908" s="7" t="s">
        <v>5455</v>
      </c>
      <c r="B908" s="8" t="s">
        <v>5456</v>
      </c>
      <c r="C908" s="238">
        <v>3.1</v>
      </c>
      <c r="D908" s="238">
        <v>1.26</v>
      </c>
    </row>
    <row r="909" spans="1:4" ht="27.75" customHeight="1" x14ac:dyDescent="0.25">
      <c r="A909" s="7" t="s">
        <v>5457</v>
      </c>
      <c r="B909" s="8" t="s">
        <v>5456</v>
      </c>
      <c r="C909" s="238">
        <v>2.37</v>
      </c>
      <c r="D909" s="238">
        <v>1.36</v>
      </c>
    </row>
    <row r="910" spans="1:4" ht="27.75" customHeight="1" x14ac:dyDescent="0.25">
      <c r="A910" s="7" t="s">
        <v>5458</v>
      </c>
      <c r="B910" s="8" t="s">
        <v>5459</v>
      </c>
      <c r="C910" s="238">
        <v>5.74</v>
      </c>
      <c r="D910" s="238">
        <v>0.82</v>
      </c>
    </row>
    <row r="911" spans="1:4" ht="27.75" customHeight="1" x14ac:dyDescent="0.25">
      <c r="A911" s="7" t="s">
        <v>5460</v>
      </c>
      <c r="B911" s="8" t="s">
        <v>5459</v>
      </c>
      <c r="C911" s="238">
        <v>0</v>
      </c>
      <c r="D911" s="238">
        <v>7.45</v>
      </c>
    </row>
    <row r="912" spans="1:4" ht="27.75" customHeight="1" x14ac:dyDescent="0.25">
      <c r="A912" s="7" t="s">
        <v>5461</v>
      </c>
      <c r="B912" s="8" t="s">
        <v>5459</v>
      </c>
      <c r="C912" s="238">
        <v>1.6</v>
      </c>
      <c r="D912" s="238">
        <v>6.32</v>
      </c>
    </row>
    <row r="913" spans="1:4" ht="27.75" customHeight="1" x14ac:dyDescent="0.25">
      <c r="A913" s="7" t="s">
        <v>5462</v>
      </c>
      <c r="B913" s="8" t="s">
        <v>5463</v>
      </c>
      <c r="C913" s="238">
        <v>0.52</v>
      </c>
      <c r="D913" s="238">
        <v>3.67</v>
      </c>
    </row>
    <row r="914" spans="1:4" ht="27.75" customHeight="1" x14ac:dyDescent="0.25">
      <c r="A914" s="7" t="s">
        <v>5464</v>
      </c>
      <c r="B914" s="8" t="s">
        <v>5463</v>
      </c>
      <c r="C914" s="238">
        <v>0</v>
      </c>
      <c r="D914" s="238">
        <v>4.92</v>
      </c>
    </row>
    <row r="915" spans="1:4" ht="27.75" customHeight="1" x14ac:dyDescent="0.25">
      <c r="A915" s="7" t="s">
        <v>5465</v>
      </c>
      <c r="B915" s="8" t="s">
        <v>5466</v>
      </c>
      <c r="C915" s="238">
        <v>4.7300000000000004</v>
      </c>
      <c r="D915" s="238">
        <v>10.23</v>
      </c>
    </row>
    <row r="916" spans="1:4" ht="27.75" customHeight="1" x14ac:dyDescent="0.25">
      <c r="A916" s="7" t="s">
        <v>5467</v>
      </c>
      <c r="B916" s="8" t="s">
        <v>5466</v>
      </c>
      <c r="C916" s="238">
        <v>4.7300000000000004</v>
      </c>
      <c r="D916" s="238">
        <v>10.23</v>
      </c>
    </row>
    <row r="917" spans="1:4" ht="27.75" customHeight="1" x14ac:dyDescent="0.25">
      <c r="A917" s="7" t="s">
        <v>5468</v>
      </c>
      <c r="B917" s="8" t="s">
        <v>5466</v>
      </c>
      <c r="C917" s="238">
        <v>0</v>
      </c>
      <c r="D917" s="238">
        <v>20.57</v>
      </c>
    </row>
    <row r="918" spans="1:4" ht="27.75" customHeight="1" x14ac:dyDescent="0.25">
      <c r="A918" s="7" t="s">
        <v>5469</v>
      </c>
      <c r="B918" s="8" t="s">
        <v>5470</v>
      </c>
      <c r="C918" s="238">
        <v>4.6100000000000003</v>
      </c>
      <c r="D918" s="238">
        <v>16.52</v>
      </c>
    </row>
    <row r="919" spans="1:4" ht="27.75" customHeight="1" x14ac:dyDescent="0.25">
      <c r="A919" s="7" t="s">
        <v>5471</v>
      </c>
      <c r="B919" s="8" t="s">
        <v>5472</v>
      </c>
      <c r="C919" s="238">
        <v>1.95</v>
      </c>
      <c r="D919" s="238">
        <v>5.58</v>
      </c>
    </row>
    <row r="920" spans="1:4" ht="27.75" customHeight="1" x14ac:dyDescent="0.25">
      <c r="A920" s="7" t="s">
        <v>5473</v>
      </c>
      <c r="B920" s="8" t="s">
        <v>5474</v>
      </c>
      <c r="C920" s="238">
        <v>1.95</v>
      </c>
      <c r="D920" s="238">
        <v>5.58</v>
      </c>
    </row>
    <row r="921" spans="1:4" ht="27.75" customHeight="1" x14ac:dyDescent="0.25">
      <c r="A921" s="7" t="s">
        <v>5475</v>
      </c>
      <c r="B921" s="8" t="s">
        <v>5476</v>
      </c>
      <c r="C921" s="238">
        <v>5.07</v>
      </c>
      <c r="D921" s="238">
        <v>0.1</v>
      </c>
    </row>
    <row r="922" spans="1:4" ht="27.75" customHeight="1" x14ac:dyDescent="0.25">
      <c r="A922" s="7" t="s">
        <v>5477</v>
      </c>
      <c r="B922" s="8" t="s">
        <v>5478</v>
      </c>
      <c r="C922" s="238">
        <v>9.19</v>
      </c>
      <c r="D922" s="238">
        <v>0.6</v>
      </c>
    </row>
    <row r="923" spans="1:4" ht="27.75" customHeight="1" x14ac:dyDescent="0.25">
      <c r="A923" s="7" t="s">
        <v>5479</v>
      </c>
      <c r="B923" s="8" t="s">
        <v>5480</v>
      </c>
      <c r="C923" s="238">
        <v>0</v>
      </c>
      <c r="D923" s="238">
        <v>4.34</v>
      </c>
    </row>
    <row r="924" spans="1:4" ht="27.75" customHeight="1" x14ac:dyDescent="0.25">
      <c r="A924" s="7" t="s">
        <v>5481</v>
      </c>
      <c r="B924" s="8" t="s">
        <v>5480</v>
      </c>
      <c r="C924" s="238">
        <v>1.38</v>
      </c>
      <c r="D924" s="238">
        <v>3.04</v>
      </c>
    </row>
    <row r="925" spans="1:4" ht="27.75" customHeight="1" x14ac:dyDescent="0.25">
      <c r="A925" s="7" t="s">
        <v>5482</v>
      </c>
      <c r="B925" s="8" t="s">
        <v>5483</v>
      </c>
      <c r="C925" s="238">
        <v>4.05</v>
      </c>
      <c r="D925" s="238">
        <v>10.87</v>
      </c>
    </row>
    <row r="926" spans="1:4" ht="27.75" customHeight="1" x14ac:dyDescent="0.25">
      <c r="A926" s="7" t="s">
        <v>5484</v>
      </c>
      <c r="B926" s="8" t="s">
        <v>5483</v>
      </c>
      <c r="C926" s="238">
        <v>4.05</v>
      </c>
      <c r="D926" s="238">
        <v>10.87</v>
      </c>
    </row>
    <row r="927" spans="1:4" ht="27.75" customHeight="1" x14ac:dyDescent="0.25">
      <c r="A927" s="7" t="s">
        <v>5485</v>
      </c>
      <c r="B927" s="8" t="s">
        <v>5486</v>
      </c>
      <c r="C927" s="238">
        <v>0.5</v>
      </c>
      <c r="D927" s="238">
        <v>1.47</v>
      </c>
    </row>
    <row r="928" spans="1:4" ht="27.75" customHeight="1" x14ac:dyDescent="0.25">
      <c r="A928" s="7" t="s">
        <v>5487</v>
      </c>
      <c r="B928" s="8" t="s">
        <v>5486</v>
      </c>
      <c r="C928" s="238">
        <v>0.5</v>
      </c>
      <c r="D928" s="238">
        <v>1.47</v>
      </c>
    </row>
    <row r="929" spans="1:4" ht="27.75" customHeight="1" x14ac:dyDescent="0.25">
      <c r="A929" s="7" t="s">
        <v>5488</v>
      </c>
      <c r="B929" s="8" t="s">
        <v>5486</v>
      </c>
      <c r="C929" s="238">
        <v>0</v>
      </c>
      <c r="D929" s="238">
        <v>1.51</v>
      </c>
    </row>
    <row r="930" spans="1:4" ht="27.75" customHeight="1" x14ac:dyDescent="0.25">
      <c r="A930" s="7" t="s">
        <v>5489</v>
      </c>
      <c r="B930" s="8" t="s">
        <v>5486</v>
      </c>
      <c r="C930" s="238">
        <v>2.04</v>
      </c>
      <c r="D930" s="238">
        <v>1.9</v>
      </c>
    </row>
    <row r="931" spans="1:4" ht="27.75" customHeight="1" x14ac:dyDescent="0.25">
      <c r="A931" s="7" t="s">
        <v>5490</v>
      </c>
      <c r="B931" s="8" t="s">
        <v>5486</v>
      </c>
      <c r="C931" s="238">
        <v>2.04</v>
      </c>
      <c r="D931" s="238">
        <v>1.9</v>
      </c>
    </row>
    <row r="932" spans="1:4" ht="27.75" customHeight="1" x14ac:dyDescent="0.25">
      <c r="A932" s="7" t="s">
        <v>5491</v>
      </c>
      <c r="B932" s="8" t="s">
        <v>5486</v>
      </c>
      <c r="C932" s="238">
        <v>2.04</v>
      </c>
      <c r="D932" s="238">
        <v>1.9</v>
      </c>
    </row>
    <row r="933" spans="1:4" ht="27.75" customHeight="1" x14ac:dyDescent="0.25">
      <c r="A933" s="7" t="s">
        <v>5492</v>
      </c>
      <c r="B933" s="8" t="s">
        <v>5493</v>
      </c>
      <c r="C933" s="238">
        <v>2.5499999999999998</v>
      </c>
      <c r="D933" s="238">
        <v>5.16</v>
      </c>
    </row>
    <row r="934" spans="1:4" ht="27.75" customHeight="1" x14ac:dyDescent="0.25">
      <c r="A934" s="7" t="s">
        <v>5494</v>
      </c>
      <c r="B934" s="8" t="s">
        <v>5493</v>
      </c>
      <c r="C934" s="238">
        <v>2.5499999999999998</v>
      </c>
      <c r="D934" s="238">
        <v>5.16</v>
      </c>
    </row>
    <row r="935" spans="1:4" ht="27.75" customHeight="1" x14ac:dyDescent="0.25">
      <c r="A935" s="7" t="s">
        <v>5495</v>
      </c>
      <c r="B935" s="8" t="s">
        <v>5496</v>
      </c>
      <c r="C935" s="238">
        <v>1.59</v>
      </c>
      <c r="D935" s="238">
        <v>0.12</v>
      </c>
    </row>
    <row r="936" spans="1:4" ht="27.75" customHeight="1" x14ac:dyDescent="0.25">
      <c r="A936" s="7" t="s">
        <v>5497</v>
      </c>
      <c r="B936" s="8" t="s">
        <v>5496</v>
      </c>
      <c r="C936" s="238">
        <v>1.59</v>
      </c>
      <c r="D936" s="238">
        <v>0.12</v>
      </c>
    </row>
    <row r="937" spans="1:4" ht="27.75" customHeight="1" x14ac:dyDescent="0.25">
      <c r="A937" s="7" t="s">
        <v>5498</v>
      </c>
      <c r="B937" s="8" t="s">
        <v>5499</v>
      </c>
      <c r="C937" s="238">
        <v>1.06</v>
      </c>
      <c r="D937" s="238">
        <v>1.89</v>
      </c>
    </row>
    <row r="938" spans="1:4" ht="27.75" customHeight="1" x14ac:dyDescent="0.25">
      <c r="A938" s="7" t="s">
        <v>5500</v>
      </c>
      <c r="B938" s="8" t="s">
        <v>5499</v>
      </c>
      <c r="C938" s="238">
        <v>1.06</v>
      </c>
      <c r="D938" s="238">
        <v>1.89</v>
      </c>
    </row>
    <row r="939" spans="1:4" ht="27.75" customHeight="1" x14ac:dyDescent="0.25">
      <c r="A939" s="7" t="s">
        <v>5501</v>
      </c>
      <c r="B939" s="8" t="s">
        <v>5502</v>
      </c>
      <c r="C939" s="238">
        <v>0</v>
      </c>
      <c r="D939" s="238">
        <v>9.51</v>
      </c>
    </row>
    <row r="940" spans="1:4" ht="27.75" customHeight="1" x14ac:dyDescent="0.25">
      <c r="A940" s="7" t="s">
        <v>5503</v>
      </c>
      <c r="B940" s="8" t="s">
        <v>5502</v>
      </c>
      <c r="C940" s="238">
        <v>1.91</v>
      </c>
      <c r="D940" s="238">
        <v>5.47</v>
      </c>
    </row>
    <row r="941" spans="1:4" ht="27.75" customHeight="1" x14ac:dyDescent="0.25">
      <c r="A941" s="7" t="s">
        <v>5504</v>
      </c>
      <c r="B941" s="8" t="s">
        <v>5505</v>
      </c>
      <c r="C941" s="238">
        <v>0.48</v>
      </c>
      <c r="D941" s="238">
        <v>5.87</v>
      </c>
    </row>
    <row r="942" spans="1:4" ht="27.75" customHeight="1" x14ac:dyDescent="0.25">
      <c r="A942" s="7" t="s">
        <v>5506</v>
      </c>
      <c r="B942" s="8" t="s">
        <v>5507</v>
      </c>
      <c r="C942" s="238">
        <v>4.34</v>
      </c>
      <c r="D942" s="238">
        <v>4.59</v>
      </c>
    </row>
    <row r="943" spans="1:4" ht="27.75" customHeight="1" x14ac:dyDescent="0.25">
      <c r="A943" s="7" t="s">
        <v>5508</v>
      </c>
      <c r="B943" s="8" t="s">
        <v>5507</v>
      </c>
      <c r="C943" s="238">
        <v>4.34</v>
      </c>
      <c r="D943" s="238">
        <v>4.5999999999999996</v>
      </c>
    </row>
    <row r="944" spans="1:4" ht="27.75" customHeight="1" x14ac:dyDescent="0.25">
      <c r="A944" s="7" t="s">
        <v>5509</v>
      </c>
      <c r="B944" s="8" t="s">
        <v>5507</v>
      </c>
      <c r="C944" s="238">
        <v>4.09</v>
      </c>
      <c r="D944" s="238">
        <v>6.47</v>
      </c>
    </row>
    <row r="945" spans="1:4" ht="27.75" customHeight="1" x14ac:dyDescent="0.25">
      <c r="A945" s="7" t="s">
        <v>5510</v>
      </c>
      <c r="B945" s="8" t="s">
        <v>5507</v>
      </c>
      <c r="C945" s="238">
        <v>4.09</v>
      </c>
      <c r="D945" s="238">
        <v>6.47</v>
      </c>
    </row>
    <row r="946" spans="1:4" ht="27.75" customHeight="1" x14ac:dyDescent="0.25">
      <c r="A946" s="7" t="s">
        <v>5511</v>
      </c>
      <c r="B946" s="8" t="s">
        <v>5512</v>
      </c>
      <c r="C946" s="238">
        <v>2.5299999999999998</v>
      </c>
      <c r="D946" s="238">
        <v>2.0099999999999998</v>
      </c>
    </row>
    <row r="947" spans="1:4" ht="27.75" customHeight="1" x14ac:dyDescent="0.25">
      <c r="A947" s="7" t="s">
        <v>5513</v>
      </c>
      <c r="B947" s="8" t="s">
        <v>5514</v>
      </c>
      <c r="C947" s="238">
        <v>5.1100000000000003</v>
      </c>
      <c r="D947" s="238">
        <v>1.27</v>
      </c>
    </row>
    <row r="948" spans="1:4" ht="27.75" customHeight="1" x14ac:dyDescent="0.25">
      <c r="A948" s="7" t="s">
        <v>5515</v>
      </c>
      <c r="B948" s="8" t="s">
        <v>5516</v>
      </c>
      <c r="C948" s="238">
        <v>0.02</v>
      </c>
      <c r="D948" s="238">
        <v>8.7799999999999994</v>
      </c>
    </row>
    <row r="949" spans="1:4" ht="27.75" customHeight="1" x14ac:dyDescent="0.25">
      <c r="A949" s="7" t="s">
        <v>5517</v>
      </c>
      <c r="B949" s="8" t="s">
        <v>5516</v>
      </c>
      <c r="C949" s="238">
        <v>9.0399999999999991</v>
      </c>
      <c r="D949" s="238">
        <v>3.04</v>
      </c>
    </row>
    <row r="950" spans="1:4" ht="27.75" customHeight="1" x14ac:dyDescent="0.25">
      <c r="A950" s="7" t="s">
        <v>5518</v>
      </c>
      <c r="B950" s="8" t="s">
        <v>5516</v>
      </c>
      <c r="C950" s="238">
        <v>9.0399999999999991</v>
      </c>
      <c r="D950" s="238">
        <v>3.04</v>
      </c>
    </row>
    <row r="951" spans="1:4" ht="27.75" customHeight="1" x14ac:dyDescent="0.25">
      <c r="A951" s="7" t="s">
        <v>5519</v>
      </c>
      <c r="B951" s="8" t="s">
        <v>5520</v>
      </c>
      <c r="C951" s="238">
        <v>10.9</v>
      </c>
      <c r="D951" s="238">
        <v>0.6</v>
      </c>
    </row>
    <row r="952" spans="1:4" ht="27.75" customHeight="1" x14ac:dyDescent="0.25">
      <c r="A952" s="7" t="s">
        <v>5521</v>
      </c>
      <c r="B952" s="8" t="s">
        <v>5522</v>
      </c>
      <c r="C952" s="238">
        <v>2.34</v>
      </c>
      <c r="D952" s="238">
        <v>3.67</v>
      </c>
    </row>
    <row r="953" spans="1:4" ht="27.75" customHeight="1" x14ac:dyDescent="0.25">
      <c r="A953" s="7" t="s">
        <v>5523</v>
      </c>
      <c r="B953" s="8" t="s">
        <v>5524</v>
      </c>
      <c r="C953" s="238">
        <v>2.4</v>
      </c>
      <c r="D953" s="238">
        <v>8.2100000000000009</v>
      </c>
    </row>
    <row r="954" spans="1:4" ht="27.75" customHeight="1" x14ac:dyDescent="0.25">
      <c r="A954" s="7" t="s">
        <v>5525</v>
      </c>
      <c r="B954" s="8" t="s">
        <v>5526</v>
      </c>
      <c r="C954" s="238">
        <v>8.17</v>
      </c>
      <c r="D954" s="238">
        <v>12.62</v>
      </c>
    </row>
    <row r="955" spans="1:4" ht="27.75" customHeight="1" x14ac:dyDescent="0.25">
      <c r="A955" s="7" t="s">
        <v>5527</v>
      </c>
      <c r="B955" s="8" t="s">
        <v>5528</v>
      </c>
      <c r="C955" s="238">
        <v>0.2</v>
      </c>
      <c r="D955" s="238">
        <v>7.67</v>
      </c>
    </row>
    <row r="956" spans="1:4" ht="27.75" customHeight="1" x14ac:dyDescent="0.25">
      <c r="A956" s="7" t="s">
        <v>5529</v>
      </c>
      <c r="B956" s="8" t="s">
        <v>5530</v>
      </c>
      <c r="C956" s="238">
        <v>2.66</v>
      </c>
      <c r="D956" s="238">
        <v>11.71</v>
      </c>
    </row>
    <row r="957" spans="1:4" ht="27.75" customHeight="1" x14ac:dyDescent="0.25">
      <c r="A957" s="7" t="s">
        <v>5531</v>
      </c>
      <c r="B957" s="8" t="s">
        <v>5530</v>
      </c>
      <c r="C957" s="238">
        <v>2.66</v>
      </c>
      <c r="D957" s="238">
        <v>11.71</v>
      </c>
    </row>
    <row r="958" spans="1:4" ht="27.75" customHeight="1" x14ac:dyDescent="0.25">
      <c r="A958" s="7" t="s">
        <v>5532</v>
      </c>
      <c r="B958" s="8" t="s">
        <v>5533</v>
      </c>
      <c r="C958" s="238">
        <v>7.87</v>
      </c>
      <c r="D958" s="238">
        <v>0.59</v>
      </c>
    </row>
    <row r="959" spans="1:4" ht="27.75" customHeight="1" x14ac:dyDescent="0.25">
      <c r="A959" s="7" t="s">
        <v>5534</v>
      </c>
      <c r="B959" s="8" t="s">
        <v>5533</v>
      </c>
      <c r="C959" s="238">
        <v>7.86</v>
      </c>
      <c r="D959" s="238">
        <v>0.59</v>
      </c>
    </row>
    <row r="960" spans="1:4" ht="27.75" customHeight="1" x14ac:dyDescent="0.25">
      <c r="A960" s="7" t="s">
        <v>5535</v>
      </c>
      <c r="B960" s="8" t="s">
        <v>5533</v>
      </c>
      <c r="C960" s="238">
        <v>2</v>
      </c>
      <c r="D960" s="238">
        <v>5.58</v>
      </c>
    </row>
    <row r="961" spans="1:4" ht="27.75" customHeight="1" x14ac:dyDescent="0.25">
      <c r="A961" s="7" t="s">
        <v>5536</v>
      </c>
      <c r="B961" s="8" t="s">
        <v>5533</v>
      </c>
      <c r="C961" s="238">
        <v>2</v>
      </c>
      <c r="D961" s="238">
        <v>5.58</v>
      </c>
    </row>
    <row r="962" spans="1:4" ht="27.75" customHeight="1" x14ac:dyDescent="0.25">
      <c r="A962" s="7" t="s">
        <v>5537</v>
      </c>
      <c r="B962" s="8" t="s">
        <v>5538</v>
      </c>
      <c r="C962" s="238">
        <v>0.16</v>
      </c>
      <c r="D962" s="238">
        <v>1.44</v>
      </c>
    </row>
    <row r="963" spans="1:4" ht="27.75" customHeight="1" x14ac:dyDescent="0.25">
      <c r="A963" s="7" t="s">
        <v>5539</v>
      </c>
      <c r="B963" s="8" t="s">
        <v>5538</v>
      </c>
      <c r="C963" s="238">
        <v>0.16</v>
      </c>
      <c r="D963" s="238">
        <v>1.44</v>
      </c>
    </row>
    <row r="964" spans="1:4" ht="27.75" customHeight="1" x14ac:dyDescent="0.25">
      <c r="A964" s="7" t="s">
        <v>5540</v>
      </c>
      <c r="B964" s="8" t="s">
        <v>5541</v>
      </c>
      <c r="C964" s="238">
        <v>0</v>
      </c>
      <c r="D964" s="238">
        <v>16</v>
      </c>
    </row>
    <row r="965" spans="1:4" ht="27.75" customHeight="1" x14ac:dyDescent="0.25">
      <c r="A965" s="7" t="s">
        <v>5542</v>
      </c>
      <c r="B965" s="8" t="s">
        <v>5541</v>
      </c>
      <c r="C965" s="238">
        <v>1.5</v>
      </c>
      <c r="D965" s="238">
        <v>11.58</v>
      </c>
    </row>
    <row r="966" spans="1:4" ht="27.75" customHeight="1" x14ac:dyDescent="0.25">
      <c r="A966" s="7" t="s">
        <v>5543</v>
      </c>
      <c r="B966" s="8" t="s">
        <v>5541</v>
      </c>
      <c r="C966" s="238">
        <v>7.05</v>
      </c>
      <c r="D966" s="238">
        <v>6.95</v>
      </c>
    </row>
    <row r="967" spans="1:4" ht="27.75" customHeight="1" x14ac:dyDescent="0.25">
      <c r="A967" s="7" t="s">
        <v>5544</v>
      </c>
      <c r="B967" s="8" t="s">
        <v>5541</v>
      </c>
      <c r="C967" s="238">
        <v>7.05</v>
      </c>
      <c r="D967" s="238">
        <v>6.95</v>
      </c>
    </row>
    <row r="968" spans="1:4" ht="27.75" customHeight="1" x14ac:dyDescent="0.25">
      <c r="A968" s="7" t="s">
        <v>5545</v>
      </c>
      <c r="B968" s="8" t="s">
        <v>5546</v>
      </c>
      <c r="C968" s="238">
        <v>5.44</v>
      </c>
      <c r="D968" s="238">
        <v>0.13</v>
      </c>
    </row>
    <row r="969" spans="1:4" ht="27.75" customHeight="1" x14ac:dyDescent="0.25">
      <c r="A969" s="7" t="s">
        <v>5547</v>
      </c>
      <c r="B969" s="8" t="s">
        <v>5546</v>
      </c>
      <c r="C969" s="238">
        <v>5.44</v>
      </c>
      <c r="D969" s="238">
        <v>0.13</v>
      </c>
    </row>
    <row r="970" spans="1:4" ht="27.75" customHeight="1" x14ac:dyDescent="0.25">
      <c r="A970" s="7" t="s">
        <v>5548</v>
      </c>
      <c r="B970" s="8" t="s">
        <v>5546</v>
      </c>
      <c r="C970" s="238">
        <v>4.95</v>
      </c>
      <c r="D970" s="238">
        <v>0.13</v>
      </c>
    </row>
    <row r="971" spans="1:4" ht="27.75" customHeight="1" x14ac:dyDescent="0.25">
      <c r="A971" s="7" t="s">
        <v>5549</v>
      </c>
      <c r="B971" s="8" t="s">
        <v>5546</v>
      </c>
      <c r="C971" s="238">
        <v>0.27</v>
      </c>
      <c r="D971" s="238">
        <v>3.29</v>
      </c>
    </row>
    <row r="972" spans="1:4" ht="27.75" customHeight="1" x14ac:dyDescent="0.25">
      <c r="A972" s="7" t="s">
        <v>5550</v>
      </c>
      <c r="B972" s="8" t="s">
        <v>5546</v>
      </c>
      <c r="C972" s="238">
        <v>0.27</v>
      </c>
      <c r="D972" s="238">
        <v>3.29</v>
      </c>
    </row>
    <row r="973" spans="1:4" ht="27.75" customHeight="1" x14ac:dyDescent="0.25">
      <c r="A973" s="7" t="s">
        <v>5551</v>
      </c>
      <c r="B973" s="8" t="s">
        <v>5552</v>
      </c>
      <c r="C973" s="238">
        <v>0</v>
      </c>
      <c r="D973" s="238">
        <v>8.33</v>
      </c>
    </row>
    <row r="974" spans="1:4" ht="27.75" customHeight="1" x14ac:dyDescent="0.25">
      <c r="A974" s="7" t="s">
        <v>5553</v>
      </c>
      <c r="B974" s="8" t="s">
        <v>5552</v>
      </c>
      <c r="C974" s="238">
        <v>0</v>
      </c>
      <c r="D974" s="238">
        <v>8.33</v>
      </c>
    </row>
    <row r="975" spans="1:4" ht="27.75" customHeight="1" x14ac:dyDescent="0.25">
      <c r="A975" s="7" t="s">
        <v>5554</v>
      </c>
      <c r="B975" s="8" t="s">
        <v>5552</v>
      </c>
      <c r="C975" s="238">
        <v>1.72</v>
      </c>
      <c r="D975" s="238">
        <v>5.43</v>
      </c>
    </row>
    <row r="976" spans="1:4" ht="27.75" customHeight="1" x14ac:dyDescent="0.25">
      <c r="A976" s="7" t="s">
        <v>5555</v>
      </c>
      <c r="B976" s="8" t="s">
        <v>5552</v>
      </c>
      <c r="C976" s="238">
        <v>1.72</v>
      </c>
      <c r="D976" s="238">
        <v>5.43</v>
      </c>
    </row>
    <row r="977" spans="1:4" ht="27.75" customHeight="1" x14ac:dyDescent="0.25">
      <c r="A977" s="7" t="s">
        <v>5556</v>
      </c>
      <c r="B977" s="8" t="s">
        <v>5557</v>
      </c>
      <c r="C977" s="238">
        <v>2.11</v>
      </c>
      <c r="D977" s="238">
        <v>5.44</v>
      </c>
    </row>
    <row r="978" spans="1:4" ht="27.75" customHeight="1" x14ac:dyDescent="0.25">
      <c r="A978" s="7" t="s">
        <v>5558</v>
      </c>
      <c r="B978" s="8" t="s">
        <v>5557</v>
      </c>
      <c r="C978" s="238">
        <v>2.11</v>
      </c>
      <c r="D978" s="238">
        <v>5.44</v>
      </c>
    </row>
    <row r="979" spans="1:4" ht="27.75" customHeight="1" x14ac:dyDescent="0.25">
      <c r="A979" s="7" t="s">
        <v>5559</v>
      </c>
      <c r="B979" s="8" t="s">
        <v>5557</v>
      </c>
      <c r="C979" s="238">
        <v>0</v>
      </c>
      <c r="D979" s="238">
        <v>9.24</v>
      </c>
    </row>
    <row r="980" spans="1:4" ht="27.75" customHeight="1" x14ac:dyDescent="0.25">
      <c r="A980" s="7" t="s">
        <v>5560</v>
      </c>
      <c r="B980" s="8" t="s">
        <v>5557</v>
      </c>
      <c r="C980" s="238">
        <v>1.49</v>
      </c>
      <c r="D980" s="238">
        <v>7.59</v>
      </c>
    </row>
    <row r="981" spans="1:4" ht="27.75" customHeight="1" x14ac:dyDescent="0.25">
      <c r="A981" s="7" t="s">
        <v>5561</v>
      </c>
      <c r="B981" s="8" t="s">
        <v>5562</v>
      </c>
      <c r="C981" s="238">
        <v>0.1</v>
      </c>
      <c r="D981" s="238">
        <v>0.85</v>
      </c>
    </row>
    <row r="982" spans="1:4" ht="27.75" customHeight="1" x14ac:dyDescent="0.25">
      <c r="A982" s="7" t="s">
        <v>5563</v>
      </c>
      <c r="B982" s="8" t="s">
        <v>5562</v>
      </c>
      <c r="C982" s="238">
        <v>0.1</v>
      </c>
      <c r="D982" s="238">
        <v>0.85</v>
      </c>
    </row>
    <row r="983" spans="1:4" ht="27.75" customHeight="1" x14ac:dyDescent="0.25">
      <c r="A983" s="7" t="s">
        <v>5564</v>
      </c>
      <c r="B983" s="8" t="s">
        <v>5565</v>
      </c>
      <c r="C983" s="238">
        <v>5.0999999999999996</v>
      </c>
      <c r="D983" s="238">
        <v>1.62</v>
      </c>
    </row>
    <row r="984" spans="1:4" ht="27.75" customHeight="1" x14ac:dyDescent="0.25">
      <c r="A984" s="7" t="s">
        <v>5566</v>
      </c>
      <c r="B984" s="8" t="s">
        <v>5567</v>
      </c>
      <c r="C984" s="238">
        <v>4.76</v>
      </c>
      <c r="D984" s="238">
        <v>0.11</v>
      </c>
    </row>
    <row r="985" spans="1:4" ht="27.75" customHeight="1" x14ac:dyDescent="0.25">
      <c r="A985" s="7" t="s">
        <v>5568</v>
      </c>
      <c r="B985" s="8" t="s">
        <v>5567</v>
      </c>
      <c r="C985" s="238">
        <v>4.76</v>
      </c>
      <c r="D985" s="238">
        <v>0.11</v>
      </c>
    </row>
    <row r="986" spans="1:4" ht="27.75" customHeight="1" x14ac:dyDescent="0.25">
      <c r="A986" s="7" t="s">
        <v>5569</v>
      </c>
      <c r="B986" s="8" t="s">
        <v>5567</v>
      </c>
      <c r="C986" s="238">
        <v>1.24</v>
      </c>
      <c r="D986" s="238">
        <v>4.82</v>
      </c>
    </row>
    <row r="987" spans="1:4" ht="27.75" customHeight="1" x14ac:dyDescent="0.25">
      <c r="A987" s="7" t="s">
        <v>5570</v>
      </c>
      <c r="B987" s="8" t="s">
        <v>5567</v>
      </c>
      <c r="C987" s="238">
        <v>1.24</v>
      </c>
      <c r="D987" s="238">
        <v>4.82</v>
      </c>
    </row>
    <row r="988" spans="1:4" ht="27.75" customHeight="1" x14ac:dyDescent="0.25">
      <c r="A988" s="7" t="s">
        <v>5571</v>
      </c>
      <c r="B988" s="8" t="s">
        <v>5572</v>
      </c>
      <c r="C988" s="238">
        <v>4.6399999999999997</v>
      </c>
      <c r="D988" s="238">
        <v>4.2699999999999996</v>
      </c>
    </row>
    <row r="989" spans="1:4" ht="27.75" customHeight="1" x14ac:dyDescent="0.25">
      <c r="A989" s="7" t="s">
        <v>5573</v>
      </c>
      <c r="B989" s="8" t="s">
        <v>5572</v>
      </c>
      <c r="C989" s="238">
        <v>4.6399999999999997</v>
      </c>
      <c r="D989" s="238">
        <v>4.2699999999999996</v>
      </c>
    </row>
    <row r="990" spans="1:4" ht="27.75" customHeight="1" x14ac:dyDescent="0.25">
      <c r="A990" s="7" t="s">
        <v>5574</v>
      </c>
      <c r="B990" s="8" t="s">
        <v>5575</v>
      </c>
      <c r="C990" s="238">
        <v>6.93</v>
      </c>
      <c r="D990" s="238">
        <v>1.17</v>
      </c>
    </row>
    <row r="991" spans="1:4" ht="27.75" customHeight="1" x14ac:dyDescent="0.25">
      <c r="A991" s="7" t="s">
        <v>5576</v>
      </c>
      <c r="B991" s="8" t="s">
        <v>5577</v>
      </c>
      <c r="C991" s="238">
        <v>6.08</v>
      </c>
      <c r="D991" s="238">
        <v>1.21</v>
      </c>
    </row>
    <row r="992" spans="1:4" ht="27.75" customHeight="1" x14ac:dyDescent="0.25">
      <c r="A992" s="7" t="s">
        <v>5578</v>
      </c>
      <c r="B992" s="8" t="s">
        <v>5579</v>
      </c>
      <c r="C992" s="238">
        <v>0</v>
      </c>
      <c r="D992" s="238">
        <v>0</v>
      </c>
    </row>
    <row r="993" spans="1:4" ht="27.75" customHeight="1" x14ac:dyDescent="0.25">
      <c r="A993" s="7" t="s">
        <v>5580</v>
      </c>
      <c r="B993" s="8" t="s">
        <v>5579</v>
      </c>
      <c r="C993" s="238">
        <v>0</v>
      </c>
      <c r="D993" s="238">
        <v>0</v>
      </c>
    </row>
    <row r="994" spans="1:4" ht="27.75" customHeight="1" x14ac:dyDescent="0.25">
      <c r="A994" s="7" t="s">
        <v>5581</v>
      </c>
      <c r="B994" s="8" t="s">
        <v>5579</v>
      </c>
      <c r="C994" s="238">
        <v>0</v>
      </c>
      <c r="D994" s="238">
        <v>0</v>
      </c>
    </row>
    <row r="995" spans="1:4" ht="27.75" customHeight="1" x14ac:dyDescent="0.25">
      <c r="A995" s="7" t="s">
        <v>5582</v>
      </c>
      <c r="B995" s="8" t="s">
        <v>5579</v>
      </c>
      <c r="C995" s="238">
        <v>0</v>
      </c>
      <c r="D995" s="238">
        <v>0</v>
      </c>
    </row>
    <row r="996" spans="1:4" ht="27.75" customHeight="1" x14ac:dyDescent="0.25">
      <c r="A996" s="7" t="s">
        <v>5583</v>
      </c>
      <c r="B996" s="8" t="s">
        <v>5579</v>
      </c>
      <c r="C996" s="238">
        <v>0</v>
      </c>
      <c r="D996" s="238">
        <v>0</v>
      </c>
    </row>
    <row r="997" spans="1:4" ht="27.75" customHeight="1" x14ac:dyDescent="0.25">
      <c r="A997" s="7" t="s">
        <v>5584</v>
      </c>
      <c r="B997" s="8" t="s">
        <v>5579</v>
      </c>
      <c r="C997" s="238">
        <v>0</v>
      </c>
      <c r="D997" s="238">
        <v>0</v>
      </c>
    </row>
    <row r="998" spans="1:4" ht="27.75" customHeight="1" x14ac:dyDescent="0.25">
      <c r="A998" s="7" t="s">
        <v>5585</v>
      </c>
      <c r="B998" s="8" t="s">
        <v>5579</v>
      </c>
      <c r="C998" s="238">
        <v>0</v>
      </c>
      <c r="D998" s="238">
        <v>0</v>
      </c>
    </row>
    <row r="999" spans="1:4" ht="27.75" customHeight="1" x14ac:dyDescent="0.25">
      <c r="A999" s="7" t="s">
        <v>5586</v>
      </c>
      <c r="B999" s="8" t="s">
        <v>5579</v>
      </c>
      <c r="C999" s="238">
        <v>0</v>
      </c>
      <c r="D999" s="238">
        <v>0</v>
      </c>
    </row>
    <row r="1000" spans="1:4" ht="27.75" customHeight="1" x14ac:dyDescent="0.25">
      <c r="A1000" s="7" t="s">
        <v>5587</v>
      </c>
      <c r="B1000" s="8" t="s">
        <v>5579</v>
      </c>
      <c r="C1000" s="238">
        <v>0</v>
      </c>
      <c r="D1000" s="238">
        <v>0</v>
      </c>
    </row>
    <row r="1001" spans="1:4" ht="27.75" customHeight="1" x14ac:dyDescent="0.25">
      <c r="A1001" s="7" t="s">
        <v>5588</v>
      </c>
      <c r="B1001" s="8" t="s">
        <v>5589</v>
      </c>
      <c r="C1001" s="238">
        <v>4.0999999999999996</v>
      </c>
      <c r="D1001" s="238">
        <v>2.92</v>
      </c>
    </row>
    <row r="1002" spans="1:4" ht="27.75" customHeight="1" x14ac:dyDescent="0.25">
      <c r="A1002" s="7" t="s">
        <v>5590</v>
      </c>
      <c r="B1002" s="8" t="s">
        <v>5589</v>
      </c>
      <c r="C1002" s="238">
        <v>0</v>
      </c>
      <c r="D1002" s="238">
        <v>7.3</v>
      </c>
    </row>
    <row r="1003" spans="1:4" ht="27.75" customHeight="1" x14ac:dyDescent="0.25">
      <c r="A1003" s="7" t="s">
        <v>5591</v>
      </c>
      <c r="B1003" s="8" t="s">
        <v>5589</v>
      </c>
      <c r="C1003" s="238">
        <v>2.79</v>
      </c>
      <c r="D1003" s="238">
        <v>-0.01</v>
      </c>
    </row>
    <row r="1004" spans="1:4" ht="27.75" customHeight="1" x14ac:dyDescent="0.25">
      <c r="A1004" s="7" t="s">
        <v>5592</v>
      </c>
      <c r="B1004" s="8" t="s">
        <v>5589</v>
      </c>
      <c r="C1004" s="238">
        <v>2.79</v>
      </c>
      <c r="D1004" s="238">
        <v>-0.01</v>
      </c>
    </row>
    <row r="1005" spans="1:4" ht="27.75" customHeight="1" x14ac:dyDescent="0.25">
      <c r="A1005" s="7" t="s">
        <v>5593</v>
      </c>
      <c r="B1005" s="8" t="s">
        <v>5594</v>
      </c>
      <c r="C1005" s="238">
        <v>0.55000000000000004</v>
      </c>
      <c r="D1005" s="238">
        <v>0.39</v>
      </c>
    </row>
    <row r="1006" spans="1:4" ht="27.75" customHeight="1" x14ac:dyDescent="0.25">
      <c r="A1006" s="7" t="s">
        <v>5595</v>
      </c>
      <c r="B1006" s="8" t="s">
        <v>5594</v>
      </c>
      <c r="C1006" s="238">
        <v>0.55000000000000004</v>
      </c>
      <c r="D1006" s="238">
        <v>0.39</v>
      </c>
    </row>
    <row r="1007" spans="1:4" ht="27.75" customHeight="1" x14ac:dyDescent="0.25">
      <c r="A1007" s="7" t="s">
        <v>5596</v>
      </c>
      <c r="B1007" s="8" t="s">
        <v>5597</v>
      </c>
      <c r="C1007" s="238">
        <v>0</v>
      </c>
      <c r="D1007" s="238">
        <v>5.83</v>
      </c>
    </row>
    <row r="1008" spans="1:4" ht="27.75" customHeight="1" x14ac:dyDescent="0.25">
      <c r="A1008" s="7" t="s">
        <v>5598</v>
      </c>
      <c r="B1008" s="8" t="s">
        <v>5597</v>
      </c>
      <c r="C1008" s="238">
        <v>0</v>
      </c>
      <c r="D1008" s="238">
        <v>5.83</v>
      </c>
    </row>
    <row r="1009" spans="1:4" ht="27.75" customHeight="1" x14ac:dyDescent="0.25">
      <c r="A1009" s="7" t="s">
        <v>5599</v>
      </c>
      <c r="B1009" s="8" t="s">
        <v>5597</v>
      </c>
      <c r="C1009" s="238">
        <v>0.37</v>
      </c>
      <c r="D1009" s="238">
        <v>0.28999999999999998</v>
      </c>
    </row>
    <row r="1010" spans="1:4" ht="27.75" customHeight="1" x14ac:dyDescent="0.25">
      <c r="A1010" s="7" t="s">
        <v>5600</v>
      </c>
      <c r="B1010" s="8" t="s">
        <v>5597</v>
      </c>
      <c r="C1010" s="238">
        <v>0.37</v>
      </c>
      <c r="D1010" s="238">
        <v>0.28999999999999998</v>
      </c>
    </row>
    <row r="1011" spans="1:4" ht="27.75" customHeight="1" x14ac:dyDescent="0.25">
      <c r="A1011" s="7" t="s">
        <v>5601</v>
      </c>
      <c r="B1011" s="8" t="s">
        <v>5597</v>
      </c>
      <c r="C1011" s="238">
        <v>0.37</v>
      </c>
      <c r="D1011" s="238">
        <v>0.28999999999999998</v>
      </c>
    </row>
    <row r="1012" spans="1:4" ht="27.75" customHeight="1" x14ac:dyDescent="0.25">
      <c r="A1012" s="7" t="s">
        <v>5602</v>
      </c>
      <c r="B1012" s="8" t="s">
        <v>5597</v>
      </c>
      <c r="C1012" s="238">
        <v>0.37</v>
      </c>
      <c r="D1012" s="238">
        <v>0.28999999999999998</v>
      </c>
    </row>
    <row r="1013" spans="1:4" ht="27.75" customHeight="1" x14ac:dyDescent="0.25">
      <c r="A1013" s="7" t="s">
        <v>5603</v>
      </c>
      <c r="B1013" s="8" t="s">
        <v>5597</v>
      </c>
      <c r="C1013" s="238">
        <v>3.48</v>
      </c>
      <c r="D1013" s="238">
        <v>0.76</v>
      </c>
    </row>
    <row r="1014" spans="1:4" ht="27.75" customHeight="1" x14ac:dyDescent="0.25">
      <c r="A1014" s="7" t="s">
        <v>5604</v>
      </c>
      <c r="B1014" s="8" t="s">
        <v>5597</v>
      </c>
      <c r="C1014" s="238">
        <v>3.48</v>
      </c>
      <c r="D1014" s="238">
        <v>0.76</v>
      </c>
    </row>
    <row r="1015" spans="1:4" ht="27.75" customHeight="1" x14ac:dyDescent="0.25">
      <c r="A1015" s="7" t="s">
        <v>5605</v>
      </c>
      <c r="B1015" s="8" t="s">
        <v>5606</v>
      </c>
      <c r="C1015" s="238">
        <v>0</v>
      </c>
      <c r="D1015" s="238">
        <v>2.29</v>
      </c>
    </row>
    <row r="1016" spans="1:4" ht="27.75" customHeight="1" x14ac:dyDescent="0.25">
      <c r="A1016" s="7" t="s">
        <v>5607</v>
      </c>
      <c r="B1016" s="8" t="s">
        <v>5606</v>
      </c>
      <c r="C1016" s="238">
        <v>0</v>
      </c>
      <c r="D1016" s="238">
        <v>2.79</v>
      </c>
    </row>
    <row r="1017" spans="1:4" ht="27.75" customHeight="1" x14ac:dyDescent="0.25">
      <c r="A1017" s="7" t="s">
        <v>5608</v>
      </c>
      <c r="B1017" s="8" t="s">
        <v>5609</v>
      </c>
      <c r="C1017" s="238">
        <v>1.6</v>
      </c>
      <c r="D1017" s="238">
        <v>1</v>
      </c>
    </row>
    <row r="1018" spans="1:4" ht="27.75" customHeight="1" x14ac:dyDescent="0.25">
      <c r="A1018" s="7" t="s">
        <v>5610</v>
      </c>
      <c r="B1018" s="8" t="s">
        <v>5611</v>
      </c>
      <c r="C1018" s="238">
        <v>1.53</v>
      </c>
      <c r="D1018" s="238">
        <v>0</v>
      </c>
    </row>
    <row r="1019" spans="1:4" ht="27.75" customHeight="1" x14ac:dyDescent="0.25">
      <c r="A1019" s="7" t="s">
        <v>5612</v>
      </c>
      <c r="B1019" s="8" t="s">
        <v>5611</v>
      </c>
      <c r="C1019" s="238">
        <v>1.53</v>
      </c>
      <c r="D1019" s="238">
        <v>0</v>
      </c>
    </row>
    <row r="1020" spans="1:4" ht="27.75" customHeight="1" x14ac:dyDescent="0.25">
      <c r="A1020" s="7" t="s">
        <v>5613</v>
      </c>
      <c r="B1020" s="8" t="s">
        <v>5611</v>
      </c>
      <c r="C1020" s="238">
        <v>5.04</v>
      </c>
      <c r="D1020" s="238">
        <v>1.59</v>
      </c>
    </row>
    <row r="1021" spans="1:4" ht="27.75" customHeight="1" x14ac:dyDescent="0.25">
      <c r="A1021" s="7" t="s">
        <v>5614</v>
      </c>
      <c r="B1021" s="8" t="s">
        <v>5611</v>
      </c>
      <c r="C1021" s="238">
        <v>5.04</v>
      </c>
      <c r="D1021" s="238">
        <v>1.59</v>
      </c>
    </row>
    <row r="1022" spans="1:4" ht="27.75" customHeight="1" x14ac:dyDescent="0.25">
      <c r="A1022" s="7" t="s">
        <v>5615</v>
      </c>
      <c r="B1022" s="8" t="s">
        <v>5611</v>
      </c>
      <c r="C1022" s="238">
        <v>0</v>
      </c>
      <c r="D1022" s="238">
        <v>1.55</v>
      </c>
    </row>
    <row r="1023" spans="1:4" ht="27.75" customHeight="1" x14ac:dyDescent="0.25">
      <c r="A1023" s="7" t="s">
        <v>5616</v>
      </c>
      <c r="B1023" s="8" t="s">
        <v>5611</v>
      </c>
      <c r="C1023" s="238">
        <v>0</v>
      </c>
      <c r="D1023" s="238">
        <v>1.55</v>
      </c>
    </row>
    <row r="1024" spans="1:4" ht="27.75" customHeight="1" x14ac:dyDescent="0.25">
      <c r="A1024" s="7" t="s">
        <v>5617</v>
      </c>
      <c r="B1024" s="8" t="s">
        <v>5618</v>
      </c>
      <c r="C1024" s="238">
        <v>5.04</v>
      </c>
      <c r="D1024" s="238">
        <v>1.59</v>
      </c>
    </row>
    <row r="1025" spans="1:4" ht="27.75" customHeight="1" x14ac:dyDescent="0.25">
      <c r="A1025" s="7" t="s">
        <v>5619</v>
      </c>
      <c r="B1025" s="8" t="s">
        <v>5618</v>
      </c>
      <c r="C1025" s="238">
        <v>5.04</v>
      </c>
      <c r="D1025" s="238">
        <v>1.59</v>
      </c>
    </row>
    <row r="1026" spans="1:4" ht="27.75" customHeight="1" x14ac:dyDescent="0.25">
      <c r="A1026" s="7" t="s">
        <v>5620</v>
      </c>
      <c r="B1026" s="8" t="s">
        <v>5621</v>
      </c>
      <c r="C1026" s="238">
        <v>0.09</v>
      </c>
      <c r="D1026" s="238">
        <v>4.17</v>
      </c>
    </row>
    <row r="1027" spans="1:4" ht="27.75" customHeight="1" x14ac:dyDescent="0.25">
      <c r="A1027" s="7" t="s">
        <v>5622</v>
      </c>
      <c r="B1027" s="8" t="s">
        <v>5623</v>
      </c>
      <c r="C1027" s="238">
        <v>2.93</v>
      </c>
      <c r="D1027" s="238">
        <v>3</v>
      </c>
    </row>
    <row r="1028" spans="1:4" ht="27.75" customHeight="1" x14ac:dyDescent="0.25">
      <c r="A1028" s="7" t="s">
        <v>5624</v>
      </c>
      <c r="B1028" s="8" t="s">
        <v>5623</v>
      </c>
      <c r="C1028" s="238">
        <v>2.93</v>
      </c>
      <c r="D1028" s="238">
        <v>3</v>
      </c>
    </row>
    <row r="1029" spans="1:4" ht="27.75" customHeight="1" x14ac:dyDescent="0.25">
      <c r="A1029" s="7" t="s">
        <v>5625</v>
      </c>
      <c r="B1029" s="8" t="s">
        <v>5626</v>
      </c>
      <c r="C1029" s="238">
        <v>0</v>
      </c>
      <c r="D1029" s="238">
        <v>8.61</v>
      </c>
    </row>
    <row r="1030" spans="1:4" ht="27.75" customHeight="1" x14ac:dyDescent="0.25">
      <c r="A1030" s="7" t="s">
        <v>5627</v>
      </c>
      <c r="B1030" s="8" t="s">
        <v>5626</v>
      </c>
      <c r="C1030" s="238">
        <v>0</v>
      </c>
      <c r="D1030" s="238">
        <v>8.61</v>
      </c>
    </row>
    <row r="1031" spans="1:4" ht="27.75" customHeight="1" x14ac:dyDescent="0.25">
      <c r="A1031" s="7" t="s">
        <v>5628</v>
      </c>
      <c r="B1031" s="8" t="s">
        <v>5629</v>
      </c>
      <c r="C1031" s="238">
        <v>0.21</v>
      </c>
      <c r="D1031" s="238">
        <v>4.63</v>
      </c>
    </row>
    <row r="1032" spans="1:4" ht="27.75" customHeight="1" x14ac:dyDescent="0.25">
      <c r="A1032" s="7" t="s">
        <v>5630</v>
      </c>
      <c r="B1032" s="8" t="s">
        <v>5626</v>
      </c>
      <c r="C1032" s="238">
        <v>0</v>
      </c>
      <c r="D1032" s="238">
        <v>2.73</v>
      </c>
    </row>
    <row r="1033" spans="1:4" ht="27.75" customHeight="1" x14ac:dyDescent="0.25">
      <c r="A1033" s="7" t="s">
        <v>5631</v>
      </c>
      <c r="B1033" s="8" t="s">
        <v>5626</v>
      </c>
      <c r="C1033" s="238">
        <v>0.02</v>
      </c>
      <c r="D1033" s="238">
        <v>1.5</v>
      </c>
    </row>
    <row r="1034" spans="1:4" ht="27.75" customHeight="1" x14ac:dyDescent="0.25">
      <c r="A1034" s="7" t="s">
        <v>5632</v>
      </c>
      <c r="B1034" s="8" t="s">
        <v>5633</v>
      </c>
      <c r="C1034" s="238">
        <v>2.59</v>
      </c>
      <c r="D1034" s="238">
        <v>2.87</v>
      </c>
    </row>
    <row r="1035" spans="1:4" ht="27.75" customHeight="1" x14ac:dyDescent="0.25">
      <c r="A1035" s="7" t="s">
        <v>5634</v>
      </c>
      <c r="B1035" s="8" t="s">
        <v>5633</v>
      </c>
      <c r="C1035" s="238">
        <v>2.58</v>
      </c>
      <c r="D1035" s="238">
        <v>2.87</v>
      </c>
    </row>
    <row r="1036" spans="1:4" ht="27.75" customHeight="1" x14ac:dyDescent="0.25">
      <c r="A1036" s="7" t="s">
        <v>5635</v>
      </c>
      <c r="B1036" s="8" t="s">
        <v>5636</v>
      </c>
      <c r="C1036" s="238">
        <v>-0.64</v>
      </c>
      <c r="D1036" s="238">
        <v>0</v>
      </c>
    </row>
    <row r="1037" spans="1:4" ht="27.75" customHeight="1" x14ac:dyDescent="0.25">
      <c r="A1037" s="7" t="s">
        <v>5637</v>
      </c>
      <c r="B1037" s="8" t="s">
        <v>5636</v>
      </c>
      <c r="C1037" s="238">
        <v>-0.64</v>
      </c>
      <c r="D1037" s="238">
        <v>0</v>
      </c>
    </row>
    <row r="1038" spans="1:4" ht="27.75" customHeight="1" x14ac:dyDescent="0.25">
      <c r="A1038" s="7" t="s">
        <v>5638</v>
      </c>
      <c r="B1038" s="8" t="s">
        <v>5636</v>
      </c>
      <c r="C1038" s="238">
        <v>-0.64</v>
      </c>
      <c r="D1038" s="238">
        <v>0</v>
      </c>
    </row>
    <row r="1039" spans="1:4" ht="27.75" customHeight="1" x14ac:dyDescent="0.25">
      <c r="A1039" s="7" t="s">
        <v>5639</v>
      </c>
      <c r="B1039" s="8" t="s">
        <v>5640</v>
      </c>
      <c r="C1039" s="238">
        <v>0.04</v>
      </c>
      <c r="D1039" s="238">
        <v>0</v>
      </c>
    </row>
    <row r="1040" spans="1:4" ht="27.75" customHeight="1" x14ac:dyDescent="0.25">
      <c r="A1040" s="7" t="s">
        <v>5641</v>
      </c>
      <c r="B1040" s="8" t="s">
        <v>5640</v>
      </c>
      <c r="C1040" s="238">
        <v>0.04</v>
      </c>
      <c r="D1040" s="238">
        <v>0</v>
      </c>
    </row>
    <row r="1041" spans="1:4" ht="27.75" customHeight="1" x14ac:dyDescent="0.25">
      <c r="A1041" s="7" t="s">
        <v>5642</v>
      </c>
      <c r="B1041" s="8" t="s">
        <v>5643</v>
      </c>
      <c r="C1041" s="238">
        <v>1.49</v>
      </c>
      <c r="D1041" s="238">
        <v>10.61</v>
      </c>
    </row>
    <row r="1042" spans="1:4" ht="27.75" customHeight="1" x14ac:dyDescent="0.25">
      <c r="A1042" s="7" t="s">
        <v>5644</v>
      </c>
      <c r="B1042" s="8" t="s">
        <v>5643</v>
      </c>
      <c r="C1042" s="238">
        <v>1.49</v>
      </c>
      <c r="D1042" s="238">
        <v>10.61</v>
      </c>
    </row>
    <row r="1043" spans="1:4" ht="27.75" customHeight="1" x14ac:dyDescent="0.25">
      <c r="A1043" s="7" t="s">
        <v>5645</v>
      </c>
      <c r="B1043" s="8" t="s">
        <v>5646</v>
      </c>
      <c r="C1043" s="238">
        <v>9.19</v>
      </c>
      <c r="D1043" s="238">
        <v>1.69</v>
      </c>
    </row>
    <row r="1044" spans="1:4" ht="27.75" customHeight="1" x14ac:dyDescent="0.25">
      <c r="A1044" s="7" t="s">
        <v>5647</v>
      </c>
      <c r="B1044" s="8" t="s">
        <v>5646</v>
      </c>
      <c r="C1044" s="238">
        <v>9.19</v>
      </c>
      <c r="D1044" s="238">
        <v>1.69</v>
      </c>
    </row>
    <row r="1045" spans="1:4" ht="27.75" customHeight="1" x14ac:dyDescent="0.25">
      <c r="A1045" s="7" t="s">
        <v>5648</v>
      </c>
      <c r="B1045" s="8" t="s">
        <v>5649</v>
      </c>
      <c r="C1045" s="238">
        <v>0</v>
      </c>
      <c r="D1045" s="238">
        <v>9.52</v>
      </c>
    </row>
    <row r="1046" spans="1:4" ht="27.75" customHeight="1" x14ac:dyDescent="0.25">
      <c r="A1046" s="7" t="s">
        <v>5650</v>
      </c>
      <c r="B1046" s="8" t="s">
        <v>5651</v>
      </c>
      <c r="C1046" s="238">
        <v>0.57999999999999996</v>
      </c>
      <c r="D1046" s="238">
        <v>16.14</v>
      </c>
    </row>
    <row r="1047" spans="1:4" ht="27.75" customHeight="1" x14ac:dyDescent="0.25">
      <c r="A1047" s="7" t="s">
        <v>5652</v>
      </c>
      <c r="B1047" s="8" t="s">
        <v>5651</v>
      </c>
      <c r="C1047" s="238">
        <v>0.57999999999999996</v>
      </c>
      <c r="D1047" s="238">
        <v>16.14</v>
      </c>
    </row>
    <row r="1048" spans="1:4" ht="27.75" customHeight="1" x14ac:dyDescent="0.25">
      <c r="A1048" s="7" t="s">
        <v>5653</v>
      </c>
      <c r="B1048" s="8" t="s">
        <v>5654</v>
      </c>
      <c r="C1048" s="238">
        <v>0</v>
      </c>
      <c r="D1048" s="238">
        <v>14.01</v>
      </c>
    </row>
    <row r="1049" spans="1:4" ht="27.75" customHeight="1" x14ac:dyDescent="0.25">
      <c r="A1049" s="7" t="s">
        <v>5655</v>
      </c>
      <c r="B1049" s="8" t="s">
        <v>5654</v>
      </c>
      <c r="C1049" s="238">
        <v>1.37</v>
      </c>
      <c r="D1049" s="238">
        <v>6.69</v>
      </c>
    </row>
    <row r="1050" spans="1:4" ht="27.75" customHeight="1" x14ac:dyDescent="0.25">
      <c r="A1050" s="7" t="s">
        <v>5656</v>
      </c>
      <c r="B1050" s="8" t="s">
        <v>5654</v>
      </c>
      <c r="C1050" s="238">
        <v>11.97</v>
      </c>
      <c r="D1050" s="238">
        <v>-0.01</v>
      </c>
    </row>
    <row r="1051" spans="1:4" ht="27.75" customHeight="1" x14ac:dyDescent="0.25">
      <c r="A1051" s="7" t="s">
        <v>5657</v>
      </c>
      <c r="B1051" s="8" t="s">
        <v>5654</v>
      </c>
      <c r="C1051" s="238">
        <v>11.97</v>
      </c>
      <c r="D1051" s="238">
        <v>-0.01</v>
      </c>
    </row>
    <row r="1052" spans="1:4" ht="27.75" customHeight="1" x14ac:dyDescent="0.25">
      <c r="A1052" s="7" t="s">
        <v>5658</v>
      </c>
      <c r="B1052" s="8" t="s">
        <v>5659</v>
      </c>
      <c r="C1052" s="238">
        <v>11.98</v>
      </c>
      <c r="D1052" s="238">
        <v>-0.01</v>
      </c>
    </row>
    <row r="1053" spans="1:4" ht="27.75" customHeight="1" x14ac:dyDescent="0.25">
      <c r="A1053" s="7" t="s">
        <v>5660</v>
      </c>
      <c r="B1053" s="8" t="s">
        <v>5659</v>
      </c>
      <c r="C1053" s="238">
        <v>11.97</v>
      </c>
      <c r="D1053" s="238">
        <v>-0.01</v>
      </c>
    </row>
    <row r="1054" spans="1:4" ht="27.75" customHeight="1" x14ac:dyDescent="0.25">
      <c r="A1054" s="7" t="s">
        <v>5661</v>
      </c>
      <c r="B1054" s="8" t="s">
        <v>5662</v>
      </c>
      <c r="C1054" s="238">
        <v>0.53</v>
      </c>
      <c r="D1054" s="238">
        <v>3.69</v>
      </c>
    </row>
    <row r="1055" spans="1:4" ht="27.75" customHeight="1" x14ac:dyDescent="0.25">
      <c r="A1055" s="7" t="s">
        <v>5663</v>
      </c>
      <c r="B1055" s="8" t="s">
        <v>5662</v>
      </c>
      <c r="C1055" s="238">
        <v>0.53</v>
      </c>
      <c r="D1055" s="238">
        <v>3.69</v>
      </c>
    </row>
    <row r="1056" spans="1:4" ht="27.75" customHeight="1" x14ac:dyDescent="0.25">
      <c r="A1056" s="7" t="s">
        <v>5664</v>
      </c>
      <c r="B1056" s="8" t="s">
        <v>5665</v>
      </c>
      <c r="C1056" s="238">
        <v>0.53</v>
      </c>
      <c r="D1056" s="238">
        <v>3.69</v>
      </c>
    </row>
    <row r="1057" spans="1:4" ht="27.75" customHeight="1" x14ac:dyDescent="0.25">
      <c r="A1057" s="7" t="s">
        <v>5666</v>
      </c>
      <c r="B1057" s="8" t="s">
        <v>5665</v>
      </c>
      <c r="C1057" s="238">
        <v>0</v>
      </c>
      <c r="D1057" s="238">
        <v>4.96</v>
      </c>
    </row>
    <row r="1058" spans="1:4" ht="27.75" customHeight="1" x14ac:dyDescent="0.25">
      <c r="A1058" s="7" t="s">
        <v>5667</v>
      </c>
      <c r="B1058" s="8" t="s">
        <v>5668</v>
      </c>
      <c r="C1058" s="238">
        <v>0</v>
      </c>
      <c r="D1058" s="238">
        <v>10.050000000000001</v>
      </c>
    </row>
    <row r="1059" spans="1:4" ht="27.75" customHeight="1" x14ac:dyDescent="0.25">
      <c r="A1059" s="7" t="s">
        <v>5669</v>
      </c>
      <c r="B1059" s="8" t="s">
        <v>5668</v>
      </c>
      <c r="C1059" s="238">
        <v>0</v>
      </c>
      <c r="D1059" s="238">
        <v>10.050000000000001</v>
      </c>
    </row>
    <row r="1060" spans="1:4" ht="27.75" customHeight="1" x14ac:dyDescent="0.25">
      <c r="A1060" s="7" t="s">
        <v>5670</v>
      </c>
      <c r="B1060" s="8" t="s">
        <v>5671</v>
      </c>
      <c r="C1060" s="238">
        <v>0.82</v>
      </c>
      <c r="D1060" s="238">
        <v>3.92</v>
      </c>
    </row>
    <row r="1061" spans="1:4" ht="27.75" customHeight="1" x14ac:dyDescent="0.25">
      <c r="A1061" s="7" t="s">
        <v>5672</v>
      </c>
      <c r="B1061" s="8" t="s">
        <v>5671</v>
      </c>
      <c r="C1061" s="238">
        <v>0</v>
      </c>
      <c r="D1061" s="238">
        <v>6.85</v>
      </c>
    </row>
    <row r="1062" spans="1:4" ht="27.75" customHeight="1" x14ac:dyDescent="0.25">
      <c r="A1062" s="7" t="s">
        <v>5673</v>
      </c>
      <c r="B1062" s="8" t="s">
        <v>5674</v>
      </c>
      <c r="C1062" s="238">
        <v>1.71</v>
      </c>
      <c r="D1062" s="238">
        <v>7.72</v>
      </c>
    </row>
    <row r="1063" spans="1:4" ht="27.75" customHeight="1" x14ac:dyDescent="0.25">
      <c r="A1063" s="7" t="s">
        <v>5675</v>
      </c>
      <c r="B1063" s="8" t="s">
        <v>5674</v>
      </c>
      <c r="C1063" s="238">
        <v>1.71</v>
      </c>
      <c r="D1063" s="238">
        <v>7.72</v>
      </c>
    </row>
    <row r="1064" spans="1:4" ht="27.75" customHeight="1" x14ac:dyDescent="0.25">
      <c r="A1064" s="7" t="s">
        <v>5676</v>
      </c>
      <c r="B1064" s="8" t="s">
        <v>5677</v>
      </c>
      <c r="C1064" s="238">
        <v>-0.01</v>
      </c>
      <c r="D1064" s="238">
        <v>5.4</v>
      </c>
    </row>
    <row r="1065" spans="1:4" ht="27.75" customHeight="1" x14ac:dyDescent="0.25">
      <c r="A1065" s="7" t="s">
        <v>5678</v>
      </c>
      <c r="B1065" s="8" t="s">
        <v>5677</v>
      </c>
      <c r="C1065" s="238">
        <v>-0.01</v>
      </c>
      <c r="D1065" s="238">
        <v>5.4</v>
      </c>
    </row>
    <row r="1066" spans="1:4" ht="27.75" customHeight="1" x14ac:dyDescent="0.25">
      <c r="A1066" s="7" t="s">
        <v>5679</v>
      </c>
      <c r="B1066" s="8" t="s">
        <v>5677</v>
      </c>
      <c r="C1066" s="238">
        <v>7.04</v>
      </c>
      <c r="D1066" s="238">
        <v>1.7</v>
      </c>
    </row>
    <row r="1067" spans="1:4" ht="27.75" customHeight="1" x14ac:dyDescent="0.25">
      <c r="A1067" s="7" t="s">
        <v>5680</v>
      </c>
      <c r="B1067" s="8" t="s">
        <v>5681</v>
      </c>
      <c r="C1067" s="238">
        <v>0</v>
      </c>
      <c r="D1067" s="238">
        <v>14.87</v>
      </c>
    </row>
    <row r="1068" spans="1:4" ht="27.75" customHeight="1" x14ac:dyDescent="0.25">
      <c r="A1068" s="7" t="s">
        <v>5682</v>
      </c>
      <c r="B1068" s="8" t="s">
        <v>5681</v>
      </c>
      <c r="C1068" s="238">
        <v>1</v>
      </c>
      <c r="D1068" s="238">
        <v>13.46</v>
      </c>
    </row>
    <row r="1069" spans="1:4" ht="27.75" customHeight="1" x14ac:dyDescent="0.25">
      <c r="A1069" s="7" t="s">
        <v>5683</v>
      </c>
      <c r="B1069" s="8" t="s">
        <v>5684</v>
      </c>
      <c r="C1069" s="238">
        <v>1.96</v>
      </c>
      <c r="D1069" s="238">
        <v>6.03</v>
      </c>
    </row>
    <row r="1070" spans="1:4" ht="27.75" customHeight="1" x14ac:dyDescent="0.25">
      <c r="A1070" s="7" t="s">
        <v>5685</v>
      </c>
      <c r="B1070" s="8" t="s">
        <v>5684</v>
      </c>
      <c r="C1070" s="238">
        <v>1.96</v>
      </c>
      <c r="D1070" s="238">
        <v>6.03</v>
      </c>
    </row>
    <row r="1071" spans="1:4" ht="27.75" customHeight="1" x14ac:dyDescent="0.25">
      <c r="A1071" s="7" t="s">
        <v>5686</v>
      </c>
      <c r="B1071" s="8" t="s">
        <v>5687</v>
      </c>
      <c r="C1071" s="238">
        <v>1.67</v>
      </c>
      <c r="D1071" s="238">
        <v>0.04</v>
      </c>
    </row>
    <row r="1072" spans="1:4" ht="27.75" customHeight="1" x14ac:dyDescent="0.25">
      <c r="A1072" s="7" t="s">
        <v>5688</v>
      </c>
      <c r="B1072" s="8" t="s">
        <v>5687</v>
      </c>
      <c r="C1072" s="238">
        <v>1.67</v>
      </c>
      <c r="D1072" s="238">
        <v>0.04</v>
      </c>
    </row>
    <row r="1073" spans="1:4" ht="27.75" customHeight="1" x14ac:dyDescent="0.25">
      <c r="A1073" s="7" t="s">
        <v>5689</v>
      </c>
      <c r="B1073" s="8" t="s">
        <v>5687</v>
      </c>
      <c r="C1073" s="238">
        <v>0</v>
      </c>
      <c r="D1073" s="238">
        <v>3.33</v>
      </c>
    </row>
    <row r="1074" spans="1:4" ht="27.75" customHeight="1" x14ac:dyDescent="0.25">
      <c r="A1074" s="7" t="s">
        <v>5690</v>
      </c>
      <c r="B1074" s="8" t="s">
        <v>5687</v>
      </c>
      <c r="C1074" s="238">
        <v>0</v>
      </c>
      <c r="D1074" s="238">
        <v>3.33</v>
      </c>
    </row>
    <row r="1075" spans="1:4" ht="27.75" customHeight="1" x14ac:dyDescent="0.25">
      <c r="A1075" s="7" t="s">
        <v>5691</v>
      </c>
      <c r="B1075" s="8" t="s">
        <v>5692</v>
      </c>
      <c r="C1075" s="238">
        <v>3.51</v>
      </c>
      <c r="D1075" s="238">
        <v>4.2</v>
      </c>
    </row>
    <row r="1076" spans="1:4" ht="27.75" customHeight="1" x14ac:dyDescent="0.25">
      <c r="A1076" s="7" t="s">
        <v>5693</v>
      </c>
      <c r="B1076" s="8" t="s">
        <v>5692</v>
      </c>
      <c r="C1076" s="238">
        <v>3.51</v>
      </c>
      <c r="D1076" s="238">
        <v>4.2</v>
      </c>
    </row>
    <row r="1077" spans="1:4" ht="27.75" customHeight="1" x14ac:dyDescent="0.25">
      <c r="A1077" s="7" t="s">
        <v>5694</v>
      </c>
      <c r="B1077" s="8" t="s">
        <v>5695</v>
      </c>
      <c r="C1077" s="238">
        <v>6.6</v>
      </c>
      <c r="D1077" s="238">
        <v>1.5</v>
      </c>
    </row>
    <row r="1078" spans="1:4" ht="27.75" customHeight="1" x14ac:dyDescent="0.25">
      <c r="A1078" s="7" t="s">
        <v>5696</v>
      </c>
      <c r="B1078" s="8" t="s">
        <v>5695</v>
      </c>
      <c r="C1078" s="238">
        <v>1.01</v>
      </c>
      <c r="D1078" s="238">
        <v>7.27</v>
      </c>
    </row>
    <row r="1079" spans="1:4" ht="27.75" customHeight="1" x14ac:dyDescent="0.25">
      <c r="A1079" s="7" t="s">
        <v>5697</v>
      </c>
      <c r="B1079" s="8" t="s">
        <v>5698</v>
      </c>
      <c r="C1079" s="238">
        <v>4.6500000000000004</v>
      </c>
      <c r="D1079" s="238">
        <v>1.43</v>
      </c>
    </row>
    <row r="1080" spans="1:4" ht="27.75" customHeight="1" x14ac:dyDescent="0.25">
      <c r="A1080" s="7" t="s">
        <v>5699</v>
      </c>
      <c r="B1080" s="8" t="s">
        <v>5700</v>
      </c>
      <c r="C1080" s="238">
        <v>1.82</v>
      </c>
      <c r="D1080" s="238">
        <v>6.1</v>
      </c>
    </row>
    <row r="1081" spans="1:4" ht="27.75" customHeight="1" x14ac:dyDescent="0.25">
      <c r="A1081" s="7" t="s">
        <v>5701</v>
      </c>
      <c r="B1081" s="8" t="s">
        <v>5700</v>
      </c>
      <c r="C1081" s="238">
        <v>0</v>
      </c>
      <c r="D1081" s="238">
        <v>7.69</v>
      </c>
    </row>
    <row r="1082" spans="1:4" ht="27.75" customHeight="1" x14ac:dyDescent="0.25">
      <c r="A1082" s="7" t="s">
        <v>5702</v>
      </c>
      <c r="B1082" s="8" t="s">
        <v>5703</v>
      </c>
      <c r="C1082" s="238">
        <v>-0.01</v>
      </c>
      <c r="D1082" s="238">
        <v>1.95</v>
      </c>
    </row>
    <row r="1083" spans="1:4" ht="27.75" customHeight="1" x14ac:dyDescent="0.25">
      <c r="A1083" s="7" t="s">
        <v>5704</v>
      </c>
      <c r="B1083" s="8" t="s">
        <v>5703</v>
      </c>
      <c r="C1083" s="238">
        <v>-0.01</v>
      </c>
      <c r="D1083" s="238">
        <v>1.95</v>
      </c>
    </row>
    <row r="1084" spans="1:4" ht="27.75" customHeight="1" x14ac:dyDescent="0.25">
      <c r="A1084" s="7" t="s">
        <v>5705</v>
      </c>
      <c r="B1084" s="8" t="s">
        <v>5706</v>
      </c>
      <c r="C1084" s="238">
        <v>2.35</v>
      </c>
      <c r="D1084" s="238">
        <v>8.09</v>
      </c>
    </row>
    <row r="1085" spans="1:4" ht="27.75" customHeight="1" x14ac:dyDescent="0.25">
      <c r="A1085" s="7" t="s">
        <v>5707</v>
      </c>
      <c r="B1085" s="8" t="s">
        <v>5708</v>
      </c>
      <c r="C1085" s="238">
        <v>2.21</v>
      </c>
      <c r="D1085" s="238">
        <v>7.82</v>
      </c>
    </row>
    <row r="1086" spans="1:4" ht="27.75" customHeight="1" x14ac:dyDescent="0.25">
      <c r="A1086" s="7" t="s">
        <v>5709</v>
      </c>
      <c r="B1086" s="8" t="s">
        <v>5708</v>
      </c>
      <c r="C1086" s="238">
        <v>2.35</v>
      </c>
      <c r="D1086" s="238">
        <v>8.09</v>
      </c>
    </row>
    <row r="1087" spans="1:4" ht="27.75" customHeight="1" x14ac:dyDescent="0.25">
      <c r="A1087" s="7" t="s">
        <v>5710</v>
      </c>
      <c r="B1087" s="8" t="s">
        <v>5711</v>
      </c>
      <c r="C1087" s="238">
        <v>5.78</v>
      </c>
      <c r="D1087" s="238">
        <v>0.56000000000000005</v>
      </c>
    </row>
    <row r="1088" spans="1:4" ht="27.75" customHeight="1" x14ac:dyDescent="0.25">
      <c r="A1088" s="7" t="s">
        <v>5712</v>
      </c>
      <c r="B1088" s="8" t="s">
        <v>5711</v>
      </c>
      <c r="C1088" s="238">
        <v>5.78</v>
      </c>
      <c r="D1088" s="238">
        <v>0.56000000000000005</v>
      </c>
    </row>
    <row r="1089" spans="1:4" ht="27.75" customHeight="1" x14ac:dyDescent="0.25">
      <c r="A1089" s="7" t="s">
        <v>5713</v>
      </c>
      <c r="B1089" s="8" t="s">
        <v>5711</v>
      </c>
      <c r="C1089" s="238">
        <v>1.59</v>
      </c>
      <c r="D1089" s="238">
        <v>0.59</v>
      </c>
    </row>
    <row r="1090" spans="1:4" ht="27.75" customHeight="1" x14ac:dyDescent="0.25">
      <c r="A1090" s="7" t="s">
        <v>5714</v>
      </c>
      <c r="B1090" s="8" t="s">
        <v>5711</v>
      </c>
      <c r="C1090" s="238">
        <v>1.59</v>
      </c>
      <c r="D1090" s="238">
        <v>0.59</v>
      </c>
    </row>
    <row r="1091" spans="1:4" ht="27.75" customHeight="1" x14ac:dyDescent="0.25">
      <c r="A1091" s="7" t="s">
        <v>5715</v>
      </c>
      <c r="B1091" s="8" t="s">
        <v>5711</v>
      </c>
      <c r="C1091" s="238">
        <v>0</v>
      </c>
      <c r="D1091" s="238">
        <v>6.34</v>
      </c>
    </row>
    <row r="1092" spans="1:4" ht="27.75" customHeight="1" x14ac:dyDescent="0.25">
      <c r="A1092" s="7" t="s">
        <v>5716</v>
      </c>
      <c r="B1092" s="8" t="s">
        <v>5711</v>
      </c>
      <c r="C1092" s="238">
        <v>0</v>
      </c>
      <c r="D1092" s="238">
        <v>6.34</v>
      </c>
    </row>
    <row r="1093" spans="1:4" ht="27.75" customHeight="1" x14ac:dyDescent="0.25">
      <c r="A1093" s="7" t="s">
        <v>5717</v>
      </c>
      <c r="B1093" s="8" t="s">
        <v>5718</v>
      </c>
      <c r="C1093" s="238">
        <v>0.72</v>
      </c>
      <c r="D1093" s="238">
        <v>0.2</v>
      </c>
    </row>
    <row r="1094" spans="1:4" ht="27.75" customHeight="1" x14ac:dyDescent="0.25">
      <c r="A1094" s="7" t="s">
        <v>5719</v>
      </c>
      <c r="B1094" s="8" t="s">
        <v>5720</v>
      </c>
      <c r="C1094" s="238">
        <v>0.71</v>
      </c>
      <c r="D1094" s="238">
        <v>0.19</v>
      </c>
    </row>
    <row r="1095" spans="1:4" ht="27.75" customHeight="1" x14ac:dyDescent="0.25">
      <c r="A1095" s="7" t="s">
        <v>5721</v>
      </c>
      <c r="B1095" s="8" t="s">
        <v>5720</v>
      </c>
      <c r="C1095" s="238">
        <v>0.72</v>
      </c>
      <c r="D1095" s="238">
        <v>0.2</v>
      </c>
    </row>
    <row r="1096" spans="1:4" ht="27.75" customHeight="1" x14ac:dyDescent="0.25">
      <c r="A1096" s="7" t="s">
        <v>5722</v>
      </c>
      <c r="B1096" s="8" t="s">
        <v>5720</v>
      </c>
      <c r="C1096" s="238">
        <v>0.71</v>
      </c>
      <c r="D1096" s="238">
        <v>0.19</v>
      </c>
    </row>
    <row r="1097" spans="1:4" ht="27.75" customHeight="1" x14ac:dyDescent="0.25">
      <c r="A1097" s="7" t="s">
        <v>5723</v>
      </c>
      <c r="B1097" s="8" t="s">
        <v>5724</v>
      </c>
      <c r="C1097" s="238">
        <v>0.89</v>
      </c>
      <c r="D1097" s="238">
        <v>0.14000000000000001</v>
      </c>
    </row>
    <row r="1098" spans="1:4" ht="27.75" customHeight="1" x14ac:dyDescent="0.25">
      <c r="A1098" s="7" t="s">
        <v>5725</v>
      </c>
      <c r="B1098" s="8" t="s">
        <v>5726</v>
      </c>
      <c r="C1098" s="238">
        <v>0.59</v>
      </c>
      <c r="D1098" s="238">
        <v>0.01</v>
      </c>
    </row>
    <row r="1099" spans="1:4" ht="27.75" customHeight="1" x14ac:dyDescent="0.25">
      <c r="A1099" s="7" t="s">
        <v>5727</v>
      </c>
      <c r="B1099" s="8" t="s">
        <v>5728</v>
      </c>
      <c r="C1099" s="238">
        <v>5.24</v>
      </c>
      <c r="D1099" s="238">
        <v>2.69</v>
      </c>
    </row>
    <row r="1100" spans="1:4" ht="27.75" customHeight="1" x14ac:dyDescent="0.25">
      <c r="A1100" s="7" t="s">
        <v>5729</v>
      </c>
      <c r="B1100" s="8" t="s">
        <v>5728</v>
      </c>
      <c r="C1100" s="238">
        <v>5.24</v>
      </c>
      <c r="D1100" s="238">
        <v>2.69</v>
      </c>
    </row>
    <row r="1101" spans="1:4" ht="27.75" customHeight="1" x14ac:dyDescent="0.25">
      <c r="A1101" s="7" t="s">
        <v>5730</v>
      </c>
      <c r="B1101" s="8" t="s">
        <v>5731</v>
      </c>
      <c r="C1101" s="238">
        <v>1.91</v>
      </c>
      <c r="D1101" s="238">
        <v>8.2799999999999994</v>
      </c>
    </row>
    <row r="1102" spans="1:4" ht="27.75" customHeight="1" x14ac:dyDescent="0.25">
      <c r="A1102" s="7" t="s">
        <v>5732</v>
      </c>
      <c r="B1102" s="8" t="s">
        <v>5731</v>
      </c>
      <c r="C1102" s="238">
        <v>1.91</v>
      </c>
      <c r="D1102" s="238">
        <v>8.2799999999999994</v>
      </c>
    </row>
    <row r="1103" spans="1:4" ht="27.75" customHeight="1" x14ac:dyDescent="0.25">
      <c r="A1103" s="7" t="s">
        <v>5733</v>
      </c>
      <c r="B1103" s="8" t="s">
        <v>5734</v>
      </c>
      <c r="C1103" s="238">
        <v>1.43</v>
      </c>
      <c r="D1103" s="238">
        <v>3.67</v>
      </c>
    </row>
    <row r="1104" spans="1:4" ht="27.75" customHeight="1" x14ac:dyDescent="0.25">
      <c r="A1104" s="7" t="s">
        <v>5735</v>
      </c>
      <c r="B1104" s="8" t="s">
        <v>5734</v>
      </c>
      <c r="C1104" s="238">
        <v>1.43</v>
      </c>
      <c r="D1104" s="238">
        <v>3.67</v>
      </c>
    </row>
    <row r="1105" spans="1:4" ht="27.75" customHeight="1" x14ac:dyDescent="0.25">
      <c r="A1105" s="7" t="s">
        <v>5736</v>
      </c>
      <c r="B1105" s="8" t="s">
        <v>5737</v>
      </c>
      <c r="C1105" s="238">
        <v>7.31</v>
      </c>
      <c r="D1105" s="238">
        <v>1.52</v>
      </c>
    </row>
    <row r="1106" spans="1:4" ht="27.75" customHeight="1" x14ac:dyDescent="0.25">
      <c r="A1106" s="7" t="s">
        <v>5738</v>
      </c>
      <c r="B1106" s="8" t="s">
        <v>5739</v>
      </c>
      <c r="C1106" s="238">
        <v>5.47</v>
      </c>
      <c r="D1106" s="238">
        <v>1.61</v>
      </c>
    </row>
    <row r="1107" spans="1:4" ht="27.75" customHeight="1" x14ac:dyDescent="0.25">
      <c r="A1107" s="7" t="s">
        <v>5740</v>
      </c>
      <c r="B1107" s="8" t="s">
        <v>5741</v>
      </c>
      <c r="C1107" s="238">
        <v>2.86</v>
      </c>
      <c r="D1107" s="238">
        <v>12.48</v>
      </c>
    </row>
    <row r="1108" spans="1:4" ht="27.75" customHeight="1" x14ac:dyDescent="0.25">
      <c r="A1108" s="7" t="s">
        <v>5742</v>
      </c>
      <c r="B1108" s="8" t="s">
        <v>5741</v>
      </c>
      <c r="C1108" s="238">
        <v>2.86</v>
      </c>
      <c r="D1108" s="238">
        <v>12.47</v>
      </c>
    </row>
    <row r="1109" spans="1:4" ht="27.75" customHeight="1" x14ac:dyDescent="0.25">
      <c r="A1109" s="7" t="s">
        <v>5743</v>
      </c>
      <c r="B1109" s="8" t="s">
        <v>5744</v>
      </c>
      <c r="C1109" s="238">
        <v>1.67</v>
      </c>
      <c r="D1109" s="238">
        <v>0.19</v>
      </c>
    </row>
    <row r="1110" spans="1:4" ht="27.75" customHeight="1" x14ac:dyDescent="0.25">
      <c r="A1110" s="7" t="s">
        <v>5745</v>
      </c>
      <c r="B1110" s="8" t="s">
        <v>5744</v>
      </c>
      <c r="C1110" s="238">
        <v>1.67</v>
      </c>
      <c r="D1110" s="238">
        <v>0.04</v>
      </c>
    </row>
    <row r="1111" spans="1:4" ht="27.75" customHeight="1" x14ac:dyDescent="0.25">
      <c r="A1111" s="7" t="s">
        <v>5746</v>
      </c>
      <c r="B1111" s="8" t="s">
        <v>5744</v>
      </c>
      <c r="C1111" s="238">
        <v>0</v>
      </c>
      <c r="D1111" s="238">
        <v>1.71</v>
      </c>
    </row>
    <row r="1112" spans="1:4" ht="27.75" customHeight="1" x14ac:dyDescent="0.25">
      <c r="A1112" s="7" t="s">
        <v>5747</v>
      </c>
      <c r="B1112" s="8" t="s">
        <v>5744</v>
      </c>
      <c r="C1112" s="238">
        <v>1.67</v>
      </c>
      <c r="D1112" s="238">
        <v>0.04</v>
      </c>
    </row>
    <row r="1113" spans="1:4" ht="27.75" customHeight="1" x14ac:dyDescent="0.25">
      <c r="A1113" s="7" t="s">
        <v>5748</v>
      </c>
      <c r="B1113" s="8" t="s">
        <v>5749</v>
      </c>
      <c r="C1113" s="238">
        <v>0.83</v>
      </c>
      <c r="D1113" s="238">
        <v>3.41</v>
      </c>
    </row>
    <row r="1114" spans="1:4" ht="27.75" customHeight="1" x14ac:dyDescent="0.25">
      <c r="A1114" s="7" t="s">
        <v>5750</v>
      </c>
      <c r="B1114" s="8" t="s">
        <v>5749</v>
      </c>
      <c r="C1114" s="238">
        <v>0.83</v>
      </c>
      <c r="D1114" s="238">
        <v>3.41</v>
      </c>
    </row>
    <row r="1115" spans="1:4" ht="27.75" customHeight="1" x14ac:dyDescent="0.25">
      <c r="A1115" s="7" t="s">
        <v>5751</v>
      </c>
      <c r="B1115" s="8" t="s">
        <v>5752</v>
      </c>
      <c r="C1115" s="238">
        <v>0</v>
      </c>
      <c r="D1115" s="238">
        <v>0</v>
      </c>
    </row>
    <row r="1116" spans="1:4" ht="27.75" customHeight="1" x14ac:dyDescent="0.25">
      <c r="A1116" s="7" t="s">
        <v>5753</v>
      </c>
      <c r="B1116" s="8" t="s">
        <v>5754</v>
      </c>
      <c r="C1116" s="238">
        <v>1.42</v>
      </c>
      <c r="D1116" s="238">
        <v>0.81</v>
      </c>
    </row>
    <row r="1117" spans="1:4" ht="27.75" customHeight="1" x14ac:dyDescent="0.25">
      <c r="A1117" s="7" t="s">
        <v>5755</v>
      </c>
      <c r="B1117" s="8" t="s">
        <v>5754</v>
      </c>
      <c r="C1117" s="238">
        <v>1.42</v>
      </c>
      <c r="D1117" s="238">
        <v>0.81</v>
      </c>
    </row>
    <row r="1118" spans="1:4" ht="27.75" customHeight="1" x14ac:dyDescent="0.25">
      <c r="A1118" s="7" t="s">
        <v>5756</v>
      </c>
      <c r="B1118" s="8" t="s">
        <v>5754</v>
      </c>
      <c r="C1118" s="238">
        <v>1.42</v>
      </c>
      <c r="D1118" s="238">
        <v>0.81</v>
      </c>
    </row>
    <row r="1119" spans="1:4" ht="27.75" customHeight="1" x14ac:dyDescent="0.25">
      <c r="A1119" s="7" t="s">
        <v>5757</v>
      </c>
      <c r="B1119" s="8" t="s">
        <v>5754</v>
      </c>
      <c r="C1119" s="238">
        <v>1.42</v>
      </c>
      <c r="D1119" s="238">
        <v>0.81</v>
      </c>
    </row>
    <row r="1120" spans="1:4" ht="27.75" customHeight="1" x14ac:dyDescent="0.25">
      <c r="A1120" s="7" t="s">
        <v>5758</v>
      </c>
      <c r="B1120" s="8" t="s">
        <v>5759</v>
      </c>
      <c r="C1120" s="238">
        <v>4.21</v>
      </c>
      <c r="D1120" s="238">
        <v>8.42</v>
      </c>
    </row>
    <row r="1121" spans="1:4" ht="27.75" customHeight="1" x14ac:dyDescent="0.25">
      <c r="A1121" s="7" t="s">
        <v>5760</v>
      </c>
      <c r="B1121" s="8" t="s">
        <v>5761</v>
      </c>
      <c r="C1121" s="238">
        <v>4.21</v>
      </c>
      <c r="D1121" s="238">
        <v>8.42</v>
      </c>
    </row>
    <row r="1122" spans="1:4" ht="27.75" customHeight="1" x14ac:dyDescent="0.25">
      <c r="A1122" s="7" t="s">
        <v>5762</v>
      </c>
      <c r="B1122" s="8" t="s">
        <v>5763</v>
      </c>
      <c r="C1122" s="238">
        <v>7.87</v>
      </c>
      <c r="D1122" s="238">
        <v>1.0900000000000001</v>
      </c>
    </row>
    <row r="1123" spans="1:4" ht="27.75" customHeight="1" x14ac:dyDescent="0.25">
      <c r="A1123" s="7" t="s">
        <v>5764</v>
      </c>
      <c r="B1123" s="8" t="s">
        <v>5763</v>
      </c>
      <c r="C1123" s="238">
        <v>7.88</v>
      </c>
      <c r="D1123" s="238">
        <v>1.0900000000000001</v>
      </c>
    </row>
    <row r="1124" spans="1:4" ht="27.75" customHeight="1" x14ac:dyDescent="0.25">
      <c r="A1124" s="7" t="s">
        <v>5765</v>
      </c>
      <c r="B1124" s="8" t="s">
        <v>5763</v>
      </c>
      <c r="C1124" s="238">
        <v>7.87</v>
      </c>
      <c r="D1124" s="238">
        <v>1.0900000000000001</v>
      </c>
    </row>
    <row r="1125" spans="1:4" ht="27.75" customHeight="1" x14ac:dyDescent="0.25">
      <c r="A1125" s="7" t="s">
        <v>5766</v>
      </c>
      <c r="B1125" s="8" t="s">
        <v>5767</v>
      </c>
      <c r="C1125" s="238">
        <v>0.89</v>
      </c>
      <c r="D1125" s="238">
        <v>2.15</v>
      </c>
    </row>
    <row r="1126" spans="1:4" ht="27.75" customHeight="1" x14ac:dyDescent="0.25">
      <c r="A1126" s="7" t="s">
        <v>5768</v>
      </c>
      <c r="B1126" s="8" t="s">
        <v>5767</v>
      </c>
      <c r="C1126" s="238">
        <v>0.89</v>
      </c>
      <c r="D1126" s="238">
        <v>2.15</v>
      </c>
    </row>
    <row r="1127" spans="1:4" ht="27.75" customHeight="1" x14ac:dyDescent="0.25">
      <c r="A1127" s="7" t="s">
        <v>5769</v>
      </c>
      <c r="B1127" s="8" t="s">
        <v>5770</v>
      </c>
      <c r="C1127" s="238">
        <v>0</v>
      </c>
      <c r="D1127" s="238">
        <v>1.21</v>
      </c>
    </row>
    <row r="1128" spans="1:4" ht="27.75" customHeight="1" x14ac:dyDescent="0.25">
      <c r="A1128" s="7" t="s">
        <v>5771</v>
      </c>
      <c r="B1128" s="8" t="s">
        <v>5770</v>
      </c>
      <c r="C1128" s="238">
        <v>0</v>
      </c>
      <c r="D1128" s="238">
        <v>1.21</v>
      </c>
    </row>
    <row r="1129" spans="1:4" ht="27.75" customHeight="1" x14ac:dyDescent="0.25">
      <c r="A1129" s="7" t="s">
        <v>5772</v>
      </c>
      <c r="B1129" s="8" t="s">
        <v>5773</v>
      </c>
      <c r="C1129" s="238">
        <v>0</v>
      </c>
      <c r="D1129" s="238">
        <v>0</v>
      </c>
    </row>
    <row r="1130" spans="1:4" ht="27.75" customHeight="1" x14ac:dyDescent="0.25">
      <c r="A1130" s="7" t="s">
        <v>5774</v>
      </c>
      <c r="B1130" s="8" t="s">
        <v>5773</v>
      </c>
      <c r="C1130" s="238">
        <v>0</v>
      </c>
      <c r="D1130" s="238">
        <v>0</v>
      </c>
    </row>
    <row r="1131" spans="1:4" ht="27.75" customHeight="1" x14ac:dyDescent="0.25">
      <c r="A1131" s="7" t="s">
        <v>5775</v>
      </c>
      <c r="B1131" s="8" t="s">
        <v>5773</v>
      </c>
      <c r="C1131" s="238">
        <v>0</v>
      </c>
      <c r="D1131" s="238">
        <v>0</v>
      </c>
    </row>
    <row r="1132" spans="1:4" ht="27.75" customHeight="1" x14ac:dyDescent="0.25">
      <c r="A1132" s="7" t="s">
        <v>5776</v>
      </c>
      <c r="B1132" s="8" t="s">
        <v>5777</v>
      </c>
      <c r="C1132" s="238">
        <v>-0.17</v>
      </c>
      <c r="D1132" s="238">
        <v>4.2300000000000004</v>
      </c>
    </row>
    <row r="1133" spans="1:4" ht="27.75" customHeight="1" x14ac:dyDescent="0.25">
      <c r="A1133" s="7" t="s">
        <v>5778</v>
      </c>
      <c r="B1133" s="8" t="s">
        <v>5777</v>
      </c>
      <c r="C1133" s="238">
        <v>4</v>
      </c>
      <c r="D1133" s="238">
        <v>1.64</v>
      </c>
    </row>
    <row r="1134" spans="1:4" ht="27.75" customHeight="1" x14ac:dyDescent="0.25">
      <c r="A1134" s="7" t="s">
        <v>5779</v>
      </c>
      <c r="B1134" s="8" t="s">
        <v>5780</v>
      </c>
      <c r="C1134" s="238">
        <v>0</v>
      </c>
      <c r="D1134" s="238">
        <v>7.12</v>
      </c>
    </row>
    <row r="1135" spans="1:4" ht="27.75" customHeight="1" x14ac:dyDescent="0.25">
      <c r="A1135" s="7" t="s">
        <v>5781</v>
      </c>
      <c r="B1135" s="8" t="s">
        <v>5780</v>
      </c>
      <c r="C1135" s="238">
        <v>2.87</v>
      </c>
      <c r="D1135" s="238">
        <v>4.08</v>
      </c>
    </row>
    <row r="1136" spans="1:4" ht="27.75" customHeight="1" x14ac:dyDescent="0.25">
      <c r="A1136" s="7" t="s">
        <v>5782</v>
      </c>
      <c r="B1136" s="8" t="s">
        <v>5783</v>
      </c>
      <c r="C1136" s="238">
        <v>0.46</v>
      </c>
      <c r="D1136" s="238">
        <v>-0.1</v>
      </c>
    </row>
    <row r="1137" spans="1:4" ht="27.75" customHeight="1" x14ac:dyDescent="0.25">
      <c r="A1137" s="7" t="s">
        <v>5784</v>
      </c>
      <c r="B1137" s="8" t="s">
        <v>5783</v>
      </c>
      <c r="C1137" s="238">
        <v>0.62</v>
      </c>
      <c r="D1137" s="238">
        <v>0.04</v>
      </c>
    </row>
    <row r="1138" spans="1:4" ht="27.75" customHeight="1" x14ac:dyDescent="0.25">
      <c r="A1138" s="7" t="s">
        <v>5785</v>
      </c>
      <c r="B1138" s="8" t="s">
        <v>5783</v>
      </c>
      <c r="C1138" s="238">
        <v>0.46</v>
      </c>
      <c r="D1138" s="238">
        <v>-0.1</v>
      </c>
    </row>
    <row r="1139" spans="1:4" ht="27.75" customHeight="1" x14ac:dyDescent="0.25">
      <c r="A1139" s="7" t="s">
        <v>5786</v>
      </c>
      <c r="B1139" s="8" t="s">
        <v>5783</v>
      </c>
      <c r="C1139" s="238">
        <v>0.62</v>
      </c>
      <c r="D1139" s="238">
        <v>0.04</v>
      </c>
    </row>
    <row r="1140" spans="1:4" ht="27.75" customHeight="1" x14ac:dyDescent="0.25">
      <c r="A1140" s="7" t="s">
        <v>5787</v>
      </c>
      <c r="B1140" s="8" t="s">
        <v>5788</v>
      </c>
      <c r="C1140" s="238">
        <v>0.44</v>
      </c>
      <c r="D1140" s="238">
        <v>-0.1</v>
      </c>
    </row>
    <row r="1141" spans="1:4" ht="27.75" customHeight="1" x14ac:dyDescent="0.25">
      <c r="A1141" s="7" t="s">
        <v>5789</v>
      </c>
      <c r="B1141" s="8" t="s">
        <v>5788</v>
      </c>
      <c r="C1141" s="238">
        <v>0.73</v>
      </c>
      <c r="D1141" s="238">
        <v>0.05</v>
      </c>
    </row>
    <row r="1142" spans="1:4" ht="27.75" customHeight="1" x14ac:dyDescent="0.25">
      <c r="A1142" s="7" t="s">
        <v>5790</v>
      </c>
      <c r="B1142" s="8" t="s">
        <v>5788</v>
      </c>
      <c r="C1142" s="238">
        <v>-0.1</v>
      </c>
      <c r="D1142" s="238">
        <v>0.46</v>
      </c>
    </row>
    <row r="1143" spans="1:4" ht="27.75" customHeight="1" x14ac:dyDescent="0.25">
      <c r="A1143" s="7" t="s">
        <v>5791</v>
      </c>
      <c r="B1143" s="8" t="s">
        <v>5788</v>
      </c>
      <c r="C1143" s="238">
        <v>0.04</v>
      </c>
      <c r="D1143" s="238">
        <v>0.62</v>
      </c>
    </row>
    <row r="1144" spans="1:4" ht="27.75" customHeight="1" x14ac:dyDescent="0.25">
      <c r="A1144" s="7" t="s">
        <v>5792</v>
      </c>
      <c r="B1144" s="8" t="s">
        <v>5788</v>
      </c>
      <c r="C1144" s="238">
        <v>-0.1</v>
      </c>
      <c r="D1144" s="238">
        <v>0.46</v>
      </c>
    </row>
    <row r="1145" spans="1:4" ht="27.75" customHeight="1" x14ac:dyDescent="0.25">
      <c r="A1145" s="7" t="s">
        <v>5793</v>
      </c>
      <c r="B1145" s="8" t="s">
        <v>5788</v>
      </c>
      <c r="C1145" s="238">
        <v>0.04</v>
      </c>
      <c r="D1145" s="238">
        <v>0.62</v>
      </c>
    </row>
    <row r="1146" spans="1:4" ht="27.75" customHeight="1" x14ac:dyDescent="0.25">
      <c r="A1146" s="7" t="s">
        <v>5794</v>
      </c>
      <c r="B1146" s="8" t="s">
        <v>5788</v>
      </c>
      <c r="C1146" s="238">
        <v>-0.1</v>
      </c>
      <c r="D1146" s="238">
        <v>0.46</v>
      </c>
    </row>
    <row r="1147" spans="1:4" ht="27.75" customHeight="1" x14ac:dyDescent="0.25">
      <c r="A1147" s="7" t="s">
        <v>5795</v>
      </c>
      <c r="B1147" s="8" t="s">
        <v>5788</v>
      </c>
      <c r="C1147" s="238">
        <v>0.04</v>
      </c>
      <c r="D1147" s="238">
        <v>0.62</v>
      </c>
    </row>
    <row r="1148" spans="1:4" ht="27.75" customHeight="1" x14ac:dyDescent="0.25">
      <c r="A1148" s="7" t="s">
        <v>5796</v>
      </c>
      <c r="B1148" s="8" t="s">
        <v>5797</v>
      </c>
      <c r="C1148" s="238">
        <v>1.9</v>
      </c>
      <c r="D1148" s="238">
        <v>1</v>
      </c>
    </row>
    <row r="1149" spans="1:4" ht="27.75" customHeight="1" x14ac:dyDescent="0.25">
      <c r="A1149" s="7" t="s">
        <v>5798</v>
      </c>
      <c r="B1149" s="8" t="s">
        <v>5797</v>
      </c>
      <c r="C1149" s="238">
        <v>1.9</v>
      </c>
      <c r="D1149" s="238">
        <v>1</v>
      </c>
    </row>
    <row r="1150" spans="1:4" ht="27.75" customHeight="1" x14ac:dyDescent="0.25">
      <c r="A1150" s="7" t="s">
        <v>5799</v>
      </c>
      <c r="B1150" s="8" t="s">
        <v>5800</v>
      </c>
      <c r="C1150" s="238">
        <v>2.35</v>
      </c>
      <c r="D1150" s="238">
        <v>2.57</v>
      </c>
    </row>
    <row r="1151" spans="1:4" ht="27.75" customHeight="1" x14ac:dyDescent="0.25">
      <c r="A1151" s="7" t="s">
        <v>5801</v>
      </c>
      <c r="B1151" s="8" t="s">
        <v>5800</v>
      </c>
      <c r="C1151" s="238">
        <v>0</v>
      </c>
      <c r="D1151" s="238">
        <v>5.27</v>
      </c>
    </row>
    <row r="1152" spans="1:4" ht="27.75" customHeight="1" x14ac:dyDescent="0.25">
      <c r="A1152" s="7" t="s">
        <v>5802</v>
      </c>
      <c r="B1152" s="8" t="s">
        <v>5800</v>
      </c>
      <c r="C1152" s="238">
        <v>2.35</v>
      </c>
      <c r="D1152" s="238">
        <v>2.57</v>
      </c>
    </row>
    <row r="1153" spans="1:4" ht="27.75" customHeight="1" x14ac:dyDescent="0.25">
      <c r="A1153" s="7" t="s">
        <v>5803</v>
      </c>
      <c r="B1153" s="8" t="s">
        <v>5804</v>
      </c>
      <c r="C1153" s="238">
        <v>2.33</v>
      </c>
      <c r="D1153" s="238">
        <v>0</v>
      </c>
    </row>
    <row r="1154" spans="1:4" ht="27.75" customHeight="1" x14ac:dyDescent="0.25">
      <c r="A1154" s="7" t="s">
        <v>5805</v>
      </c>
      <c r="B1154" s="8" t="s">
        <v>5806</v>
      </c>
      <c r="C1154" s="238">
        <v>-0.3</v>
      </c>
      <c r="D1154" s="238">
        <v>0.09</v>
      </c>
    </row>
    <row r="1155" spans="1:4" ht="27.75" customHeight="1" x14ac:dyDescent="0.25">
      <c r="A1155" s="7" t="s">
        <v>5807</v>
      </c>
      <c r="B1155" s="8" t="s">
        <v>5804</v>
      </c>
      <c r="C1155" s="238">
        <v>-0.28999999999999998</v>
      </c>
      <c r="D1155" s="238">
        <v>0.09</v>
      </c>
    </row>
    <row r="1156" spans="1:4" ht="27.75" customHeight="1" x14ac:dyDescent="0.25">
      <c r="A1156" s="7" t="s">
        <v>5808</v>
      </c>
      <c r="B1156" s="8" t="s">
        <v>5804</v>
      </c>
      <c r="C1156" s="238">
        <v>-0.3</v>
      </c>
      <c r="D1156" s="238">
        <v>0.09</v>
      </c>
    </row>
    <row r="1157" spans="1:4" ht="27.75" customHeight="1" x14ac:dyDescent="0.25">
      <c r="A1157" s="7" t="s">
        <v>5809</v>
      </c>
      <c r="B1157" s="8" t="s">
        <v>5810</v>
      </c>
      <c r="C1157" s="238">
        <v>1.96</v>
      </c>
      <c r="D1157" s="238">
        <v>5.32</v>
      </c>
    </row>
    <row r="1158" spans="1:4" ht="27.75" customHeight="1" x14ac:dyDescent="0.25">
      <c r="A1158" s="7" t="s">
        <v>5811</v>
      </c>
      <c r="B1158" s="8" t="s">
        <v>5810</v>
      </c>
      <c r="C1158" s="238">
        <v>1.96</v>
      </c>
      <c r="D1158" s="238">
        <v>5.32</v>
      </c>
    </row>
    <row r="1159" spans="1:4" ht="27.75" customHeight="1" x14ac:dyDescent="0.25">
      <c r="A1159" s="7" t="s">
        <v>5812</v>
      </c>
      <c r="B1159" s="8" t="s">
        <v>5810</v>
      </c>
      <c r="C1159" s="238">
        <v>0</v>
      </c>
      <c r="D1159" s="238">
        <v>13.1</v>
      </c>
    </row>
    <row r="1160" spans="1:4" ht="27.75" customHeight="1" x14ac:dyDescent="0.25">
      <c r="A1160" s="7" t="s">
        <v>5813</v>
      </c>
      <c r="B1160" s="8" t="s">
        <v>5810</v>
      </c>
      <c r="C1160" s="238">
        <v>0</v>
      </c>
      <c r="D1160" s="238">
        <v>13.1</v>
      </c>
    </row>
    <row r="1161" spans="1:4" ht="27.75" customHeight="1" x14ac:dyDescent="0.25">
      <c r="A1161" s="7" t="s">
        <v>5814</v>
      </c>
      <c r="B1161" s="8" t="s">
        <v>5815</v>
      </c>
      <c r="C1161" s="238">
        <v>4.25</v>
      </c>
      <c r="D1161" s="238">
        <v>6.84</v>
      </c>
    </row>
    <row r="1162" spans="1:4" ht="27.75" customHeight="1" x14ac:dyDescent="0.25">
      <c r="A1162" s="7" t="s">
        <v>5816</v>
      </c>
      <c r="B1162" s="8" t="s">
        <v>5815</v>
      </c>
      <c r="C1162" s="238">
        <v>4.25</v>
      </c>
      <c r="D1162" s="238">
        <v>6.84</v>
      </c>
    </row>
    <row r="1163" spans="1:4" ht="27.75" customHeight="1" x14ac:dyDescent="0.25">
      <c r="A1163" s="7" t="s">
        <v>5817</v>
      </c>
      <c r="B1163" s="8" t="s">
        <v>5818</v>
      </c>
      <c r="C1163" s="238">
        <v>5.22</v>
      </c>
      <c r="D1163" s="238">
        <v>6.85</v>
      </c>
    </row>
    <row r="1164" spans="1:4" ht="27.75" customHeight="1" x14ac:dyDescent="0.25">
      <c r="A1164" s="7" t="s">
        <v>5819</v>
      </c>
      <c r="B1164" s="8" t="s">
        <v>5818</v>
      </c>
      <c r="C1164" s="238">
        <v>0</v>
      </c>
      <c r="D1164" s="238">
        <v>15.48</v>
      </c>
    </row>
    <row r="1165" spans="1:4" ht="27.75" customHeight="1" x14ac:dyDescent="0.25">
      <c r="A1165" s="7" t="s">
        <v>5820</v>
      </c>
      <c r="B1165" s="8" t="s">
        <v>5818</v>
      </c>
      <c r="C1165" s="238">
        <v>6.53</v>
      </c>
      <c r="D1165" s="238">
        <v>0.11</v>
      </c>
    </row>
    <row r="1166" spans="1:4" ht="27.75" customHeight="1" x14ac:dyDescent="0.25">
      <c r="A1166" s="7" t="s">
        <v>5821</v>
      </c>
      <c r="B1166" s="8" t="s">
        <v>5818</v>
      </c>
      <c r="C1166" s="238">
        <v>6.53</v>
      </c>
      <c r="D1166" s="238">
        <v>0.11</v>
      </c>
    </row>
    <row r="1167" spans="1:4" ht="27.75" customHeight="1" x14ac:dyDescent="0.25">
      <c r="A1167" s="7" t="s">
        <v>5822</v>
      </c>
      <c r="B1167" s="8" t="s">
        <v>5823</v>
      </c>
      <c r="C1167" s="238">
        <v>0.24</v>
      </c>
      <c r="D1167" s="238">
        <v>0</v>
      </c>
    </row>
    <row r="1168" spans="1:4" ht="27.75" customHeight="1" x14ac:dyDescent="0.25">
      <c r="A1168" s="7" t="s">
        <v>5824</v>
      </c>
      <c r="B1168" s="8" t="s">
        <v>5825</v>
      </c>
      <c r="C1168" s="238">
        <v>0.24</v>
      </c>
      <c r="D1168" s="238">
        <v>0</v>
      </c>
    </row>
    <row r="1169" spans="1:4" ht="27.75" customHeight="1" x14ac:dyDescent="0.25">
      <c r="A1169" s="7" t="s">
        <v>5826</v>
      </c>
      <c r="B1169" s="8" t="s">
        <v>5825</v>
      </c>
      <c r="C1169" s="238">
        <v>0.24</v>
      </c>
      <c r="D1169" s="238">
        <v>0</v>
      </c>
    </row>
    <row r="1170" spans="1:4" ht="27.75" customHeight="1" x14ac:dyDescent="0.25">
      <c r="A1170" s="7" t="s">
        <v>5827</v>
      </c>
      <c r="B1170" s="8" t="s">
        <v>5825</v>
      </c>
      <c r="C1170" s="238">
        <v>0.24</v>
      </c>
      <c r="D1170" s="238">
        <v>0</v>
      </c>
    </row>
    <row r="1171" spans="1:4" ht="27.75" customHeight="1" x14ac:dyDescent="0.25">
      <c r="A1171" s="7" t="s">
        <v>5828</v>
      </c>
      <c r="B1171" s="8" t="s">
        <v>5825</v>
      </c>
      <c r="C1171" s="238">
        <v>0.24</v>
      </c>
      <c r="D1171" s="238">
        <v>0</v>
      </c>
    </row>
    <row r="1172" spans="1:4" ht="27.75" customHeight="1" x14ac:dyDescent="0.25">
      <c r="A1172" s="7" t="s">
        <v>5829</v>
      </c>
      <c r="B1172" s="8" t="s">
        <v>5830</v>
      </c>
      <c r="C1172" s="238">
        <v>0</v>
      </c>
      <c r="D1172" s="238">
        <v>4.74</v>
      </c>
    </row>
    <row r="1173" spans="1:4" ht="27.75" customHeight="1" x14ac:dyDescent="0.25">
      <c r="A1173" s="7" t="s">
        <v>5831</v>
      </c>
      <c r="B1173" s="8" t="s">
        <v>5832</v>
      </c>
      <c r="C1173" s="238">
        <v>1.37</v>
      </c>
      <c r="D1173" s="238">
        <v>1.49</v>
      </c>
    </row>
    <row r="1174" spans="1:4" ht="27.75" customHeight="1" x14ac:dyDescent="0.25">
      <c r="A1174" s="7" t="s">
        <v>5833</v>
      </c>
      <c r="B1174" s="8" t="s">
        <v>5832</v>
      </c>
      <c r="C1174" s="238">
        <v>1.37</v>
      </c>
      <c r="D1174" s="238">
        <v>1.49</v>
      </c>
    </row>
    <row r="1175" spans="1:4" ht="27.75" customHeight="1" x14ac:dyDescent="0.25">
      <c r="A1175" s="7" t="s">
        <v>5834</v>
      </c>
      <c r="B1175" s="8" t="s">
        <v>5835</v>
      </c>
      <c r="C1175" s="238">
        <v>0.21</v>
      </c>
      <c r="D1175" s="238">
        <v>0.43</v>
      </c>
    </row>
    <row r="1176" spans="1:4" ht="27.75" customHeight="1" x14ac:dyDescent="0.25">
      <c r="A1176" s="7" t="s">
        <v>5836</v>
      </c>
      <c r="B1176" s="8" t="s">
        <v>5835</v>
      </c>
      <c r="C1176" s="238">
        <v>0.21</v>
      </c>
      <c r="D1176" s="238">
        <v>0.43</v>
      </c>
    </row>
    <row r="1177" spans="1:4" ht="27.75" customHeight="1" x14ac:dyDescent="0.25">
      <c r="A1177" s="7" t="s">
        <v>5837</v>
      </c>
      <c r="B1177" s="8" t="s">
        <v>5835</v>
      </c>
      <c r="C1177" s="238">
        <v>1.75</v>
      </c>
      <c r="D1177" s="238">
        <v>0.67</v>
      </c>
    </row>
    <row r="1178" spans="1:4" ht="27.75" customHeight="1" x14ac:dyDescent="0.25">
      <c r="A1178" s="7" t="s">
        <v>5838</v>
      </c>
      <c r="B1178" s="8" t="s">
        <v>5835</v>
      </c>
      <c r="C1178" s="238">
        <v>1.75</v>
      </c>
      <c r="D1178" s="238">
        <v>0.67</v>
      </c>
    </row>
    <row r="1179" spans="1:4" ht="27.75" customHeight="1" x14ac:dyDescent="0.25">
      <c r="A1179" s="7" t="s">
        <v>5839</v>
      </c>
      <c r="B1179" s="8" t="s">
        <v>5840</v>
      </c>
      <c r="C1179" s="238">
        <v>1.83</v>
      </c>
      <c r="D1179" s="238">
        <v>0.16</v>
      </c>
    </row>
    <row r="1180" spans="1:4" ht="27.75" customHeight="1" x14ac:dyDescent="0.25">
      <c r="A1180" s="7" t="s">
        <v>5841</v>
      </c>
      <c r="B1180" s="8" t="s">
        <v>5840</v>
      </c>
      <c r="C1180" s="238">
        <v>1.83</v>
      </c>
      <c r="D1180" s="238">
        <v>0.16</v>
      </c>
    </row>
    <row r="1181" spans="1:4" ht="27.75" customHeight="1" x14ac:dyDescent="0.25">
      <c r="A1181" s="7" t="s">
        <v>5842</v>
      </c>
      <c r="B1181" s="8" t="s">
        <v>5840</v>
      </c>
      <c r="C1181" s="238">
        <v>0</v>
      </c>
      <c r="D1181" s="238">
        <v>3.28</v>
      </c>
    </row>
    <row r="1182" spans="1:4" ht="27.75" customHeight="1" x14ac:dyDescent="0.25">
      <c r="A1182" s="7" t="s">
        <v>5843</v>
      </c>
      <c r="B1182" s="8" t="s">
        <v>5840</v>
      </c>
      <c r="C1182" s="238">
        <v>0.9</v>
      </c>
      <c r="D1182" s="238">
        <v>2.4300000000000002</v>
      </c>
    </row>
    <row r="1183" spans="1:4" ht="27.75" customHeight="1" x14ac:dyDescent="0.25">
      <c r="A1183" s="7" t="s">
        <v>5844</v>
      </c>
      <c r="B1183" s="8" t="s">
        <v>5845</v>
      </c>
      <c r="C1183" s="238">
        <v>3.64</v>
      </c>
      <c r="D1183" s="238">
        <v>0.16</v>
      </c>
    </row>
    <row r="1184" spans="1:4" ht="27.75" customHeight="1" x14ac:dyDescent="0.25">
      <c r="A1184" s="7" t="s">
        <v>5846</v>
      </c>
      <c r="B1184" s="8" t="s">
        <v>5845</v>
      </c>
      <c r="C1184" s="238">
        <v>3.64</v>
      </c>
      <c r="D1184" s="238">
        <v>0.16</v>
      </c>
    </row>
    <row r="1185" spans="1:4" ht="27.75" customHeight="1" x14ac:dyDescent="0.25">
      <c r="A1185" s="7" t="s">
        <v>5847</v>
      </c>
      <c r="B1185" s="8" t="s">
        <v>5845</v>
      </c>
      <c r="C1185" s="238">
        <v>0.6</v>
      </c>
      <c r="D1185" s="238">
        <v>3.97</v>
      </c>
    </row>
    <row r="1186" spans="1:4" ht="27.75" customHeight="1" x14ac:dyDescent="0.25">
      <c r="A1186" s="7" t="s">
        <v>5848</v>
      </c>
      <c r="B1186" s="8" t="s">
        <v>5849</v>
      </c>
      <c r="C1186" s="238">
        <v>1.04</v>
      </c>
      <c r="D1186" s="238">
        <v>3.83</v>
      </c>
    </row>
    <row r="1187" spans="1:4" ht="27.75" customHeight="1" x14ac:dyDescent="0.25">
      <c r="A1187" s="7" t="s">
        <v>5850</v>
      </c>
      <c r="B1187" s="8" t="s">
        <v>5849</v>
      </c>
      <c r="C1187" s="238">
        <v>1.04</v>
      </c>
      <c r="D1187" s="238">
        <v>3.83</v>
      </c>
    </row>
    <row r="1188" spans="1:4" ht="27.75" customHeight="1" x14ac:dyDescent="0.25">
      <c r="A1188" s="7" t="s">
        <v>5851</v>
      </c>
      <c r="B1188" s="8" t="s">
        <v>5852</v>
      </c>
      <c r="C1188" s="238">
        <v>0</v>
      </c>
      <c r="D1188" s="238">
        <v>5.31</v>
      </c>
    </row>
    <row r="1189" spans="1:4" ht="27.75" customHeight="1" x14ac:dyDescent="0.25">
      <c r="A1189" s="7" t="s">
        <v>5853</v>
      </c>
      <c r="B1189" s="8" t="s">
        <v>5852</v>
      </c>
      <c r="C1189" s="238">
        <v>0</v>
      </c>
      <c r="D1189" s="238">
        <v>6.86</v>
      </c>
    </row>
    <row r="1190" spans="1:4" ht="27.75" customHeight="1" x14ac:dyDescent="0.25">
      <c r="A1190" s="7" t="s">
        <v>5854</v>
      </c>
      <c r="B1190" s="8" t="s">
        <v>5852</v>
      </c>
      <c r="C1190" s="238">
        <v>5.0999999999999996</v>
      </c>
      <c r="D1190" s="238">
        <v>1.62</v>
      </c>
    </row>
    <row r="1191" spans="1:4" ht="27.75" customHeight="1" x14ac:dyDescent="0.25">
      <c r="A1191" s="7" t="s">
        <v>5855</v>
      </c>
      <c r="B1191" s="8" t="s">
        <v>5852</v>
      </c>
      <c r="C1191" s="238">
        <v>5.0999999999999996</v>
      </c>
      <c r="D1191" s="238">
        <v>1.62</v>
      </c>
    </row>
    <row r="1192" spans="1:4" ht="27.75" customHeight="1" x14ac:dyDescent="0.25">
      <c r="A1192" s="7" t="s">
        <v>5856</v>
      </c>
      <c r="B1192" s="8" t="s">
        <v>5852</v>
      </c>
      <c r="C1192" s="238">
        <v>5.0999999999999996</v>
      </c>
      <c r="D1192" s="238">
        <v>1.62</v>
      </c>
    </row>
    <row r="1193" spans="1:4" ht="27.75" customHeight="1" x14ac:dyDescent="0.25">
      <c r="A1193" s="7" t="s">
        <v>5857</v>
      </c>
      <c r="B1193" s="8" t="s">
        <v>5858</v>
      </c>
      <c r="C1193" s="238">
        <v>1.49</v>
      </c>
      <c r="D1193" s="238">
        <v>1.08</v>
      </c>
    </row>
    <row r="1194" spans="1:4" ht="27.75" customHeight="1" x14ac:dyDescent="0.25">
      <c r="A1194" s="7" t="s">
        <v>5859</v>
      </c>
      <c r="B1194" s="8" t="s">
        <v>5858</v>
      </c>
      <c r="C1194" s="238">
        <v>1.49</v>
      </c>
      <c r="D1194" s="238">
        <v>1.08</v>
      </c>
    </row>
    <row r="1195" spans="1:4" ht="27.75" customHeight="1" x14ac:dyDescent="0.25">
      <c r="A1195" s="7" t="s">
        <v>5860</v>
      </c>
      <c r="B1195" s="8" t="s">
        <v>5858</v>
      </c>
      <c r="C1195" s="238">
        <v>0.7</v>
      </c>
      <c r="D1195" s="238">
        <v>0.56000000000000005</v>
      </c>
    </row>
    <row r="1196" spans="1:4" ht="27.75" customHeight="1" x14ac:dyDescent="0.25">
      <c r="A1196" s="7" t="s">
        <v>5861</v>
      </c>
      <c r="B1196" s="8" t="s">
        <v>5858</v>
      </c>
      <c r="C1196" s="238">
        <v>0.7</v>
      </c>
      <c r="D1196" s="238">
        <v>0.56000000000000005</v>
      </c>
    </row>
    <row r="1197" spans="1:4" ht="27.75" customHeight="1" x14ac:dyDescent="0.25">
      <c r="A1197" s="7" t="s">
        <v>5862</v>
      </c>
      <c r="B1197" s="8" t="s">
        <v>5863</v>
      </c>
      <c r="C1197" s="238">
        <v>3.74</v>
      </c>
      <c r="D1197" s="238">
        <v>0</v>
      </c>
    </row>
    <row r="1198" spans="1:4" ht="27.75" customHeight="1" x14ac:dyDescent="0.25">
      <c r="A1198" s="7" t="s">
        <v>5864</v>
      </c>
      <c r="B1198" s="8" t="s">
        <v>5865</v>
      </c>
      <c r="C1198" s="238">
        <v>2.48</v>
      </c>
      <c r="D1198" s="238">
        <v>0</v>
      </c>
    </row>
    <row r="1199" spans="1:4" ht="27.75" customHeight="1" x14ac:dyDescent="0.25">
      <c r="A1199" s="7" t="s">
        <v>5866</v>
      </c>
      <c r="B1199" s="8" t="s">
        <v>5867</v>
      </c>
      <c r="C1199" s="238">
        <v>0</v>
      </c>
      <c r="D1199" s="238">
        <v>4.12</v>
      </c>
    </row>
    <row r="1200" spans="1:4" ht="27.75" customHeight="1" x14ac:dyDescent="0.25">
      <c r="A1200" s="7" t="s">
        <v>5868</v>
      </c>
      <c r="B1200" s="8" t="s">
        <v>5869</v>
      </c>
      <c r="C1200" s="238">
        <v>0.84</v>
      </c>
      <c r="D1200" s="238">
        <v>1.4</v>
      </c>
    </row>
    <row r="1201" spans="1:4" ht="27.75" customHeight="1" x14ac:dyDescent="0.25">
      <c r="A1201" s="7" t="s">
        <v>5870</v>
      </c>
      <c r="B1201" s="8" t="s">
        <v>5869</v>
      </c>
      <c r="C1201" s="238">
        <v>0.84</v>
      </c>
      <c r="D1201" s="238">
        <v>1.4</v>
      </c>
    </row>
    <row r="1202" spans="1:4" ht="27.75" customHeight="1" x14ac:dyDescent="0.25">
      <c r="A1202" s="7" t="s">
        <v>5871</v>
      </c>
      <c r="B1202" s="8" t="s">
        <v>5869</v>
      </c>
      <c r="C1202" s="238">
        <v>0.84</v>
      </c>
      <c r="D1202" s="238">
        <v>1.4</v>
      </c>
    </row>
    <row r="1203" spans="1:4" ht="27.75" customHeight="1" x14ac:dyDescent="0.25">
      <c r="A1203" s="7" t="s">
        <v>5872</v>
      </c>
      <c r="B1203" s="8" t="s">
        <v>5869</v>
      </c>
      <c r="C1203" s="238">
        <v>0.84</v>
      </c>
      <c r="D1203" s="238">
        <v>1.4</v>
      </c>
    </row>
    <row r="1204" spans="1:4" ht="27.75" customHeight="1" x14ac:dyDescent="0.25">
      <c r="A1204" s="7" t="s">
        <v>5873</v>
      </c>
      <c r="B1204" s="8" t="s">
        <v>5869</v>
      </c>
      <c r="C1204" s="238">
        <v>0.84</v>
      </c>
      <c r="D1204" s="238">
        <v>1.4</v>
      </c>
    </row>
    <row r="1205" spans="1:4" ht="27.75" customHeight="1" x14ac:dyDescent="0.25">
      <c r="A1205" s="7" t="s">
        <v>5874</v>
      </c>
      <c r="B1205" s="8" t="s">
        <v>5875</v>
      </c>
      <c r="C1205" s="238">
        <v>0.09</v>
      </c>
      <c r="D1205" s="238">
        <v>-0.3</v>
      </c>
    </row>
    <row r="1206" spans="1:4" ht="27.75" customHeight="1" x14ac:dyDescent="0.25">
      <c r="A1206" s="7" t="s">
        <v>5876</v>
      </c>
      <c r="B1206" s="8" t="s">
        <v>5875</v>
      </c>
      <c r="C1206" s="238">
        <v>0.09</v>
      </c>
      <c r="D1206" s="238">
        <v>-0.3</v>
      </c>
    </row>
    <row r="1207" spans="1:4" ht="27.75" customHeight="1" x14ac:dyDescent="0.25">
      <c r="A1207" s="7" t="s">
        <v>5877</v>
      </c>
      <c r="B1207" s="8" t="s">
        <v>5875</v>
      </c>
      <c r="C1207" s="238">
        <v>0.09</v>
      </c>
      <c r="D1207" s="238">
        <v>-0.3</v>
      </c>
    </row>
    <row r="1208" spans="1:4" ht="27.75" customHeight="1" x14ac:dyDescent="0.25">
      <c r="A1208" s="7" t="s">
        <v>5878</v>
      </c>
      <c r="B1208" s="8" t="s">
        <v>5875</v>
      </c>
      <c r="C1208" s="238">
        <v>-0.26</v>
      </c>
      <c r="D1208" s="238">
        <v>-0.32</v>
      </c>
    </row>
    <row r="1209" spans="1:4" ht="27.75" customHeight="1" x14ac:dyDescent="0.25">
      <c r="A1209" s="7" t="s">
        <v>5879</v>
      </c>
      <c r="B1209" s="8" t="s">
        <v>5880</v>
      </c>
      <c r="C1209" s="238">
        <v>0</v>
      </c>
      <c r="D1209" s="238">
        <v>7.75</v>
      </c>
    </row>
    <row r="1210" spans="1:4" ht="27.75" customHeight="1" x14ac:dyDescent="0.25">
      <c r="A1210" s="7" t="s">
        <v>5881</v>
      </c>
      <c r="B1210" s="8" t="s">
        <v>5882</v>
      </c>
      <c r="C1210" s="238">
        <v>1.07</v>
      </c>
      <c r="D1210" s="238">
        <v>7.16</v>
      </c>
    </row>
    <row r="1211" spans="1:4" ht="27.75" customHeight="1" x14ac:dyDescent="0.25">
      <c r="A1211" s="7" t="s">
        <v>5883</v>
      </c>
      <c r="B1211" s="8" t="s">
        <v>5882</v>
      </c>
      <c r="C1211" s="238">
        <v>1.07</v>
      </c>
      <c r="D1211" s="238">
        <v>7.16</v>
      </c>
    </row>
    <row r="1212" spans="1:4" ht="27.75" customHeight="1" x14ac:dyDescent="0.25">
      <c r="A1212" s="7" t="s">
        <v>5884</v>
      </c>
      <c r="B1212" s="8" t="s">
        <v>5885</v>
      </c>
      <c r="C1212" s="238">
        <v>0.48</v>
      </c>
      <c r="D1212" s="238">
        <v>0</v>
      </c>
    </row>
    <row r="1213" spans="1:4" ht="27.75" customHeight="1" x14ac:dyDescent="0.25">
      <c r="A1213" s="7" t="s">
        <v>5886</v>
      </c>
      <c r="B1213" s="8" t="s">
        <v>5885</v>
      </c>
      <c r="C1213" s="238">
        <v>0.48</v>
      </c>
      <c r="D1213" s="238">
        <v>0</v>
      </c>
    </row>
    <row r="1214" spans="1:4" ht="27.75" customHeight="1" x14ac:dyDescent="0.25">
      <c r="A1214" s="7" t="s">
        <v>5887</v>
      </c>
      <c r="B1214" s="8" t="s">
        <v>5885</v>
      </c>
      <c r="C1214" s="238">
        <v>0.48</v>
      </c>
      <c r="D1214" s="238">
        <v>0</v>
      </c>
    </row>
    <row r="1215" spans="1:4" ht="27.75" customHeight="1" x14ac:dyDescent="0.25">
      <c r="A1215" s="7" t="s">
        <v>5888</v>
      </c>
      <c r="B1215" s="8" t="s">
        <v>5885</v>
      </c>
      <c r="C1215" s="238">
        <v>0.48</v>
      </c>
      <c r="D1215" s="238">
        <v>0</v>
      </c>
    </row>
    <row r="1216" spans="1:4" ht="27.75" customHeight="1" x14ac:dyDescent="0.25">
      <c r="A1216" s="7" t="s">
        <v>5889</v>
      </c>
      <c r="B1216" s="8" t="s">
        <v>5890</v>
      </c>
      <c r="C1216" s="238">
        <v>0.11</v>
      </c>
      <c r="D1216" s="238">
        <v>5.81</v>
      </c>
    </row>
    <row r="1217" spans="1:4" ht="27.75" customHeight="1" x14ac:dyDescent="0.25">
      <c r="A1217" s="7" t="s">
        <v>5891</v>
      </c>
      <c r="B1217" s="8" t="s">
        <v>5892</v>
      </c>
      <c r="C1217" s="238">
        <v>0.79</v>
      </c>
      <c r="D1217" s="238">
        <v>0.77</v>
      </c>
    </row>
    <row r="1218" spans="1:4" ht="27.75" customHeight="1" x14ac:dyDescent="0.25">
      <c r="A1218" s="7" t="s">
        <v>5893</v>
      </c>
      <c r="B1218" s="8" t="s">
        <v>5892</v>
      </c>
      <c r="C1218" s="238">
        <v>0.79</v>
      </c>
      <c r="D1218" s="238">
        <v>0.77</v>
      </c>
    </row>
    <row r="1219" spans="1:4" ht="27.75" customHeight="1" x14ac:dyDescent="0.25">
      <c r="A1219" s="7" t="s">
        <v>5894</v>
      </c>
      <c r="B1219" s="8" t="s">
        <v>5892</v>
      </c>
      <c r="C1219" s="238">
        <v>1.23</v>
      </c>
      <c r="D1219" s="238">
        <v>0</v>
      </c>
    </row>
    <row r="1220" spans="1:4" ht="27.75" customHeight="1" x14ac:dyDescent="0.25">
      <c r="A1220" s="7" t="s">
        <v>5895</v>
      </c>
      <c r="B1220" s="8" t="s">
        <v>5892</v>
      </c>
      <c r="C1220" s="238">
        <v>1.23</v>
      </c>
      <c r="D1220" s="238">
        <v>0</v>
      </c>
    </row>
    <row r="1221" spans="1:4" ht="27.75" customHeight="1" x14ac:dyDescent="0.25">
      <c r="A1221" s="7" t="s">
        <v>5896</v>
      </c>
      <c r="B1221" s="8" t="s">
        <v>5897</v>
      </c>
      <c r="C1221" s="238">
        <v>0.13</v>
      </c>
      <c r="D1221" s="238">
        <v>15.59</v>
      </c>
    </row>
    <row r="1222" spans="1:4" ht="27.75" customHeight="1" x14ac:dyDescent="0.25">
      <c r="A1222" s="7" t="s">
        <v>5898</v>
      </c>
      <c r="B1222" s="8" t="s">
        <v>5897</v>
      </c>
      <c r="C1222" s="238">
        <v>14.76</v>
      </c>
      <c r="D1222" s="238">
        <v>2.8</v>
      </c>
    </row>
    <row r="1223" spans="1:4" ht="27.75" customHeight="1" x14ac:dyDescent="0.25">
      <c r="A1223" s="7" t="s">
        <v>5899</v>
      </c>
      <c r="B1223" s="8" t="s">
        <v>5900</v>
      </c>
      <c r="C1223" s="238">
        <v>0</v>
      </c>
      <c r="D1223" s="238">
        <v>7.25</v>
      </c>
    </row>
    <row r="1224" spans="1:4" ht="27.75" customHeight="1" x14ac:dyDescent="0.25">
      <c r="A1224" s="7" t="s">
        <v>5901</v>
      </c>
      <c r="B1224" s="8" t="s">
        <v>5902</v>
      </c>
      <c r="C1224" s="238">
        <v>3.57</v>
      </c>
      <c r="D1224" s="238">
        <v>13.49</v>
      </c>
    </row>
    <row r="1225" spans="1:4" ht="27.75" customHeight="1" x14ac:dyDescent="0.25">
      <c r="A1225" s="7" t="s">
        <v>5903</v>
      </c>
      <c r="B1225" s="8" t="s">
        <v>5902</v>
      </c>
      <c r="C1225" s="238">
        <v>3.57</v>
      </c>
      <c r="D1225" s="238">
        <v>13.49</v>
      </c>
    </row>
    <row r="1226" spans="1:4" ht="27.75" customHeight="1" x14ac:dyDescent="0.25">
      <c r="A1226" s="7" t="s">
        <v>5904</v>
      </c>
      <c r="B1226" s="8" t="s">
        <v>5905</v>
      </c>
      <c r="C1226" s="238">
        <v>4.67</v>
      </c>
      <c r="D1226" s="238">
        <v>3.13</v>
      </c>
    </row>
    <row r="1227" spans="1:4" ht="27.75" customHeight="1" x14ac:dyDescent="0.25">
      <c r="A1227" s="7" t="s">
        <v>5906</v>
      </c>
      <c r="B1227" s="8" t="s">
        <v>5905</v>
      </c>
      <c r="C1227" s="238">
        <v>4.67</v>
      </c>
      <c r="D1227" s="238">
        <v>3.13</v>
      </c>
    </row>
    <row r="1228" spans="1:4" ht="27.75" customHeight="1" x14ac:dyDescent="0.25">
      <c r="A1228" s="7" t="s">
        <v>5907</v>
      </c>
      <c r="B1228" s="8" t="s">
        <v>5905</v>
      </c>
      <c r="C1228" s="238">
        <v>1.0900000000000001</v>
      </c>
      <c r="D1228" s="238">
        <v>3.54</v>
      </c>
    </row>
    <row r="1229" spans="1:4" ht="27.75" customHeight="1" x14ac:dyDescent="0.25">
      <c r="A1229" s="7" t="s">
        <v>5908</v>
      </c>
      <c r="B1229" s="8" t="s">
        <v>5905</v>
      </c>
      <c r="C1229" s="238">
        <v>1.0900000000000001</v>
      </c>
      <c r="D1229" s="238">
        <v>3.54</v>
      </c>
    </row>
    <row r="1230" spans="1:4" ht="27.75" customHeight="1" x14ac:dyDescent="0.25">
      <c r="A1230" s="7" t="s">
        <v>5909</v>
      </c>
      <c r="B1230" s="8" t="s">
        <v>5910</v>
      </c>
      <c r="C1230" s="238">
        <v>2</v>
      </c>
      <c r="D1230" s="238">
        <v>1.93</v>
      </c>
    </row>
    <row r="1231" spans="1:4" ht="27.75" customHeight="1" x14ac:dyDescent="0.25">
      <c r="A1231" s="7" t="s">
        <v>5911</v>
      </c>
      <c r="B1231" s="8" t="s">
        <v>5910</v>
      </c>
      <c r="C1231" s="238">
        <v>2</v>
      </c>
      <c r="D1231" s="238">
        <v>1.93</v>
      </c>
    </row>
    <row r="1232" spans="1:4" ht="27.75" customHeight="1" x14ac:dyDescent="0.25">
      <c r="A1232" s="7" t="s">
        <v>5912</v>
      </c>
      <c r="B1232" s="8" t="s">
        <v>5913</v>
      </c>
      <c r="C1232" s="238">
        <v>0</v>
      </c>
      <c r="D1232" s="238">
        <v>0.01</v>
      </c>
    </row>
    <row r="1233" spans="1:4" ht="27.75" customHeight="1" x14ac:dyDescent="0.25">
      <c r="A1233" s="7" t="s">
        <v>5914</v>
      </c>
      <c r="B1233" s="8" t="s">
        <v>5915</v>
      </c>
      <c r="C1233" s="238">
        <v>0</v>
      </c>
      <c r="D1233" s="238">
        <v>0.01</v>
      </c>
    </row>
    <row r="1234" spans="1:4" ht="27.75" customHeight="1" x14ac:dyDescent="0.25">
      <c r="A1234" s="7" t="s">
        <v>5916</v>
      </c>
      <c r="B1234" s="8" t="s">
        <v>5915</v>
      </c>
      <c r="C1234" s="238">
        <v>0</v>
      </c>
      <c r="D1234" s="238">
        <v>0.01</v>
      </c>
    </row>
    <row r="1235" spans="1:4" ht="27.75" customHeight="1" x14ac:dyDescent="0.25">
      <c r="A1235" s="7" t="s">
        <v>5917</v>
      </c>
      <c r="B1235" s="8" t="s">
        <v>5915</v>
      </c>
      <c r="C1235" s="238">
        <v>0</v>
      </c>
      <c r="D1235" s="238">
        <v>0.01</v>
      </c>
    </row>
    <row r="1236" spans="1:4" ht="27.75" customHeight="1" x14ac:dyDescent="0.25">
      <c r="A1236" s="7" t="s">
        <v>5918</v>
      </c>
      <c r="B1236" s="8" t="s">
        <v>5919</v>
      </c>
      <c r="C1236" s="238">
        <v>6.55</v>
      </c>
      <c r="D1236" s="238">
        <v>1.61</v>
      </c>
    </row>
    <row r="1237" spans="1:4" ht="27.75" customHeight="1" x14ac:dyDescent="0.25">
      <c r="A1237" s="7" t="s">
        <v>5920</v>
      </c>
      <c r="B1237" s="8" t="s">
        <v>5921</v>
      </c>
      <c r="C1237" s="238">
        <v>10.199999999999999</v>
      </c>
      <c r="D1237" s="238">
        <v>3.69</v>
      </c>
    </row>
    <row r="1238" spans="1:4" ht="27.75" customHeight="1" x14ac:dyDescent="0.25">
      <c r="A1238" s="7" t="s">
        <v>5922</v>
      </c>
      <c r="B1238" s="8" t="s">
        <v>5921</v>
      </c>
      <c r="C1238" s="238">
        <v>10.199999999999999</v>
      </c>
      <c r="D1238" s="238">
        <v>3.69</v>
      </c>
    </row>
    <row r="1239" spans="1:4" ht="27.75" customHeight="1" x14ac:dyDescent="0.25">
      <c r="A1239" s="7" t="s">
        <v>5923</v>
      </c>
      <c r="B1239" s="8" t="s">
        <v>5924</v>
      </c>
      <c r="C1239" s="238">
        <v>0</v>
      </c>
      <c r="D1239" s="238">
        <v>1.82</v>
      </c>
    </row>
    <row r="1240" spans="1:4" ht="27.75" customHeight="1" x14ac:dyDescent="0.25">
      <c r="A1240" s="7" t="s">
        <v>5925</v>
      </c>
      <c r="B1240" s="8" t="s">
        <v>5924</v>
      </c>
      <c r="C1240" s="238">
        <v>0</v>
      </c>
      <c r="D1240" s="238">
        <v>1.82</v>
      </c>
    </row>
    <row r="1241" spans="1:4" ht="27.75" customHeight="1" x14ac:dyDescent="0.25">
      <c r="A1241" s="7" t="s">
        <v>5926</v>
      </c>
      <c r="B1241" s="8" t="s">
        <v>5924</v>
      </c>
      <c r="C1241" s="238">
        <v>1.06</v>
      </c>
      <c r="D1241" s="238">
        <v>0.67</v>
      </c>
    </row>
    <row r="1242" spans="1:4" ht="27.75" customHeight="1" x14ac:dyDescent="0.25">
      <c r="A1242" s="7" t="s">
        <v>5927</v>
      </c>
      <c r="B1242" s="8" t="s">
        <v>5924</v>
      </c>
      <c r="C1242" s="238">
        <v>1.06</v>
      </c>
      <c r="D1242" s="238">
        <v>0.67</v>
      </c>
    </row>
    <row r="1243" spans="1:4" ht="27.75" customHeight="1" x14ac:dyDescent="0.25">
      <c r="A1243" s="7" t="s">
        <v>5928</v>
      </c>
      <c r="B1243" s="8" t="s">
        <v>5929</v>
      </c>
      <c r="C1243" s="238">
        <v>0.02</v>
      </c>
      <c r="D1243" s="238">
        <v>4.71</v>
      </c>
    </row>
    <row r="1244" spans="1:4" ht="27.75" customHeight="1" x14ac:dyDescent="0.25">
      <c r="A1244" s="7" t="s">
        <v>5930</v>
      </c>
      <c r="B1244" s="8" t="s">
        <v>5929</v>
      </c>
      <c r="C1244" s="238">
        <v>0.02</v>
      </c>
      <c r="D1244" s="238">
        <v>4.71</v>
      </c>
    </row>
    <row r="1245" spans="1:4" ht="27.75" customHeight="1" x14ac:dyDescent="0.25">
      <c r="A1245" s="7" t="s">
        <v>5931</v>
      </c>
      <c r="B1245" s="8" t="s">
        <v>5929</v>
      </c>
      <c r="C1245" s="238">
        <v>0</v>
      </c>
      <c r="D1245" s="238">
        <v>5.45</v>
      </c>
    </row>
    <row r="1246" spans="1:4" ht="27.75" customHeight="1" x14ac:dyDescent="0.25">
      <c r="A1246" s="7" t="s">
        <v>5932</v>
      </c>
      <c r="B1246" s="8" t="s">
        <v>5933</v>
      </c>
      <c r="C1246" s="238">
        <v>2.88</v>
      </c>
      <c r="D1246" s="238">
        <v>1.33</v>
      </c>
    </row>
    <row r="1247" spans="1:4" ht="27.75" customHeight="1" x14ac:dyDescent="0.25">
      <c r="A1247" s="7" t="s">
        <v>5934</v>
      </c>
      <c r="B1247" s="8" t="s">
        <v>5933</v>
      </c>
      <c r="C1247" s="238">
        <v>2.88</v>
      </c>
      <c r="D1247" s="238">
        <v>1.33</v>
      </c>
    </row>
    <row r="1248" spans="1:4" ht="27.75" customHeight="1" x14ac:dyDescent="0.25">
      <c r="A1248" s="7" t="s">
        <v>5935</v>
      </c>
      <c r="B1248" s="8" t="s">
        <v>5933</v>
      </c>
      <c r="C1248" s="238">
        <v>1.23</v>
      </c>
      <c r="D1248" s="238">
        <v>-0.01</v>
      </c>
    </row>
    <row r="1249" spans="1:4" ht="27.75" customHeight="1" x14ac:dyDescent="0.25">
      <c r="A1249" s="7" t="s">
        <v>5936</v>
      </c>
      <c r="B1249" s="8" t="s">
        <v>5933</v>
      </c>
      <c r="C1249" s="238">
        <v>1.23</v>
      </c>
      <c r="D1249" s="238">
        <v>-0.01</v>
      </c>
    </row>
    <row r="1250" spans="1:4" ht="27.75" customHeight="1" x14ac:dyDescent="0.25">
      <c r="A1250" s="7" t="s">
        <v>5937</v>
      </c>
      <c r="B1250" s="8" t="s">
        <v>5938</v>
      </c>
      <c r="C1250" s="238">
        <v>0.41</v>
      </c>
      <c r="D1250" s="238">
        <v>8.1300000000000008</v>
      </c>
    </row>
    <row r="1251" spans="1:4" ht="27.75" customHeight="1" x14ac:dyDescent="0.25">
      <c r="A1251" s="7" t="s">
        <v>5939</v>
      </c>
      <c r="B1251" s="8" t="s">
        <v>5940</v>
      </c>
      <c r="C1251" s="238">
        <v>2.52</v>
      </c>
      <c r="D1251" s="238">
        <v>3.94</v>
      </c>
    </row>
    <row r="1252" spans="1:4" ht="27.75" customHeight="1" x14ac:dyDescent="0.25">
      <c r="A1252" s="7" t="s">
        <v>5941</v>
      </c>
      <c r="B1252" s="8" t="s">
        <v>5940</v>
      </c>
      <c r="C1252" s="238">
        <v>2.52</v>
      </c>
      <c r="D1252" s="238">
        <v>3.94</v>
      </c>
    </row>
    <row r="1253" spans="1:4" ht="27.75" customHeight="1" x14ac:dyDescent="0.25">
      <c r="A1253" s="7" t="s">
        <v>5942</v>
      </c>
      <c r="B1253" s="8" t="s">
        <v>5940</v>
      </c>
      <c r="C1253" s="238">
        <v>4.05</v>
      </c>
      <c r="D1253" s="238">
        <v>0.51</v>
      </c>
    </row>
    <row r="1254" spans="1:4" ht="27.75" customHeight="1" x14ac:dyDescent="0.25">
      <c r="A1254" s="7" t="s">
        <v>5943</v>
      </c>
      <c r="B1254" s="8" t="s">
        <v>5940</v>
      </c>
      <c r="C1254" s="238">
        <v>4.05</v>
      </c>
      <c r="D1254" s="238">
        <v>0.51</v>
      </c>
    </row>
    <row r="1255" spans="1:4" ht="27.75" customHeight="1" x14ac:dyDescent="0.25">
      <c r="A1255" s="7" t="s">
        <v>5944</v>
      </c>
      <c r="B1255" s="8" t="s">
        <v>5945</v>
      </c>
      <c r="C1255" s="238">
        <v>0.68</v>
      </c>
      <c r="D1255" s="238">
        <v>0.12</v>
      </c>
    </row>
    <row r="1256" spans="1:4" ht="27.75" customHeight="1" x14ac:dyDescent="0.25">
      <c r="A1256" s="7" t="s">
        <v>5946</v>
      </c>
      <c r="B1256" s="8" t="s">
        <v>5947</v>
      </c>
      <c r="C1256" s="238">
        <v>-0.48</v>
      </c>
      <c r="D1256" s="238">
        <v>0.01</v>
      </c>
    </row>
    <row r="1257" spans="1:4" ht="27.75" customHeight="1" x14ac:dyDescent="0.25">
      <c r="A1257" s="7" t="s">
        <v>5948</v>
      </c>
      <c r="B1257" s="8" t="s">
        <v>5947</v>
      </c>
      <c r="C1257" s="238">
        <v>-0.48</v>
      </c>
      <c r="D1257" s="238">
        <v>0.01</v>
      </c>
    </row>
    <row r="1258" spans="1:4" ht="27.75" customHeight="1" x14ac:dyDescent="0.25">
      <c r="A1258" s="7" t="s">
        <v>5949</v>
      </c>
      <c r="B1258" s="8" t="s">
        <v>5947</v>
      </c>
      <c r="C1258" s="238">
        <v>0.68</v>
      </c>
      <c r="D1258" s="238">
        <v>0.12</v>
      </c>
    </row>
    <row r="1259" spans="1:4" ht="27.75" customHeight="1" x14ac:dyDescent="0.25">
      <c r="A1259" s="7" t="s">
        <v>5950</v>
      </c>
      <c r="B1259" s="8" t="s">
        <v>5947</v>
      </c>
      <c r="C1259" s="238">
        <v>0.68</v>
      </c>
      <c r="D1259" s="238">
        <v>0.12</v>
      </c>
    </row>
    <row r="1260" spans="1:4" ht="27.75" customHeight="1" x14ac:dyDescent="0.25">
      <c r="A1260" s="7" t="s">
        <v>5951</v>
      </c>
      <c r="B1260" s="8" t="s">
        <v>5947</v>
      </c>
      <c r="C1260" s="238">
        <v>0.68</v>
      </c>
      <c r="D1260" s="238">
        <v>0.12</v>
      </c>
    </row>
    <row r="1261" spans="1:4" ht="27.75" customHeight="1" x14ac:dyDescent="0.25">
      <c r="A1261" s="7" t="s">
        <v>5952</v>
      </c>
      <c r="B1261" s="8" t="s">
        <v>5953</v>
      </c>
      <c r="C1261" s="238">
        <v>2.15</v>
      </c>
      <c r="D1261" s="238">
        <v>4.62</v>
      </c>
    </row>
    <row r="1262" spans="1:4" ht="27.75" customHeight="1" x14ac:dyDescent="0.25">
      <c r="A1262" s="7" t="s">
        <v>5954</v>
      </c>
      <c r="B1262" s="8" t="s">
        <v>5953</v>
      </c>
      <c r="C1262" s="238">
        <v>2.15</v>
      </c>
      <c r="D1262" s="238">
        <v>4.62</v>
      </c>
    </row>
    <row r="1263" spans="1:4" ht="27.75" customHeight="1" x14ac:dyDescent="0.25">
      <c r="A1263" s="7" t="s">
        <v>5955</v>
      </c>
      <c r="B1263" s="8" t="s">
        <v>5956</v>
      </c>
      <c r="C1263" s="238">
        <v>0.49</v>
      </c>
      <c r="D1263" s="238">
        <v>4.28</v>
      </c>
    </row>
    <row r="1264" spans="1:4" ht="27.75" customHeight="1" x14ac:dyDescent="0.25">
      <c r="A1264" s="7" t="s">
        <v>5957</v>
      </c>
      <c r="B1264" s="8" t="s">
        <v>5956</v>
      </c>
      <c r="C1264" s="238">
        <v>0.49</v>
      </c>
      <c r="D1264" s="238">
        <v>4.28</v>
      </c>
    </row>
    <row r="1265" spans="1:4" ht="27.75" customHeight="1" x14ac:dyDescent="0.25">
      <c r="A1265" s="7" t="s">
        <v>5958</v>
      </c>
      <c r="B1265" s="8" t="s">
        <v>5956</v>
      </c>
      <c r="C1265" s="238">
        <v>2.4300000000000002</v>
      </c>
      <c r="D1265" s="238">
        <v>1.71</v>
      </c>
    </row>
    <row r="1266" spans="1:4" ht="27.75" customHeight="1" x14ac:dyDescent="0.25">
      <c r="A1266" s="7" t="s">
        <v>5959</v>
      </c>
      <c r="B1266" s="8" t="s">
        <v>5956</v>
      </c>
      <c r="C1266" s="238">
        <v>2.4300000000000002</v>
      </c>
      <c r="D1266" s="238">
        <v>1.71</v>
      </c>
    </row>
    <row r="1267" spans="1:4" ht="27.75" customHeight="1" x14ac:dyDescent="0.25">
      <c r="A1267" s="7" t="s">
        <v>5960</v>
      </c>
      <c r="B1267" s="8" t="s">
        <v>5961</v>
      </c>
      <c r="C1267" s="238">
        <v>0.85</v>
      </c>
      <c r="D1267" s="238">
        <v>0.9</v>
      </c>
    </row>
    <row r="1268" spans="1:4" ht="27.75" customHeight="1" x14ac:dyDescent="0.25">
      <c r="A1268" s="7" t="s">
        <v>5962</v>
      </c>
      <c r="B1268" s="8" t="s">
        <v>5961</v>
      </c>
      <c r="C1268" s="238">
        <v>0.77</v>
      </c>
      <c r="D1268" s="238">
        <v>1.06</v>
      </c>
    </row>
    <row r="1269" spans="1:4" ht="27.75" customHeight="1" x14ac:dyDescent="0.25">
      <c r="A1269" s="7" t="s">
        <v>5963</v>
      </c>
      <c r="B1269" s="8" t="s">
        <v>5964</v>
      </c>
      <c r="C1269" s="238">
        <v>0.02</v>
      </c>
      <c r="D1269" s="238">
        <v>1.85</v>
      </c>
    </row>
    <row r="1270" spans="1:4" ht="27.75" customHeight="1" x14ac:dyDescent="0.25">
      <c r="A1270" s="7" t="s">
        <v>5965</v>
      </c>
      <c r="B1270" s="8" t="s">
        <v>5966</v>
      </c>
      <c r="C1270" s="238">
        <v>0.85</v>
      </c>
      <c r="D1270" s="238">
        <v>0.9</v>
      </c>
    </row>
    <row r="1271" spans="1:4" ht="27.75" customHeight="1" x14ac:dyDescent="0.25">
      <c r="A1271" s="7" t="s">
        <v>5967</v>
      </c>
      <c r="B1271" s="8" t="s">
        <v>5966</v>
      </c>
      <c r="C1271" s="238">
        <v>0.85</v>
      </c>
      <c r="D1271" s="238">
        <v>0.9</v>
      </c>
    </row>
    <row r="1272" spans="1:4" ht="27.75" customHeight="1" x14ac:dyDescent="0.25">
      <c r="A1272" s="7" t="s">
        <v>5968</v>
      </c>
      <c r="B1272" s="8" t="s">
        <v>5969</v>
      </c>
      <c r="C1272" s="238">
        <v>1.3</v>
      </c>
      <c r="D1272" s="238">
        <v>4.6100000000000003</v>
      </c>
    </row>
    <row r="1273" spans="1:4" ht="27.75" customHeight="1" x14ac:dyDescent="0.25">
      <c r="A1273" s="7" t="s">
        <v>5970</v>
      </c>
      <c r="B1273" s="8" t="s">
        <v>5969</v>
      </c>
      <c r="C1273" s="238">
        <v>1.3</v>
      </c>
      <c r="D1273" s="238">
        <v>4.6100000000000003</v>
      </c>
    </row>
    <row r="1274" spans="1:4" ht="27.75" customHeight="1" x14ac:dyDescent="0.25">
      <c r="A1274" s="7" t="s">
        <v>5971</v>
      </c>
      <c r="B1274" s="8" t="s">
        <v>5969</v>
      </c>
      <c r="C1274" s="238">
        <v>1.3</v>
      </c>
      <c r="D1274" s="238">
        <v>4.6100000000000003</v>
      </c>
    </row>
    <row r="1275" spans="1:4" ht="27.75" customHeight="1" x14ac:dyDescent="0.25">
      <c r="A1275" s="7" t="s">
        <v>5972</v>
      </c>
      <c r="B1275" s="8" t="s">
        <v>5969</v>
      </c>
      <c r="C1275" s="238">
        <v>0</v>
      </c>
      <c r="D1275" s="238">
        <v>9.11</v>
      </c>
    </row>
    <row r="1276" spans="1:4" ht="27.75" customHeight="1" x14ac:dyDescent="0.25">
      <c r="A1276" s="7" t="s">
        <v>5973</v>
      </c>
      <c r="B1276" s="8" t="s">
        <v>5974</v>
      </c>
      <c r="C1276" s="238">
        <v>0.34</v>
      </c>
      <c r="D1276" s="238">
        <v>2.5</v>
      </c>
    </row>
    <row r="1277" spans="1:4" ht="27.75" customHeight="1" x14ac:dyDescent="0.25">
      <c r="A1277" s="7" t="s">
        <v>5975</v>
      </c>
      <c r="B1277" s="8" t="s">
        <v>5974</v>
      </c>
      <c r="C1277" s="238">
        <v>0.34</v>
      </c>
      <c r="D1277" s="238">
        <v>2.5</v>
      </c>
    </row>
    <row r="1278" spans="1:4" ht="27.75" customHeight="1" x14ac:dyDescent="0.25">
      <c r="A1278" s="7" t="s">
        <v>5976</v>
      </c>
      <c r="B1278" s="8" t="s">
        <v>5977</v>
      </c>
      <c r="C1278" s="238">
        <v>1.08</v>
      </c>
      <c r="D1278" s="238">
        <v>5.85</v>
      </c>
    </row>
    <row r="1279" spans="1:4" ht="27.75" customHeight="1" x14ac:dyDescent="0.25">
      <c r="A1279" s="7" t="s">
        <v>5978</v>
      </c>
      <c r="B1279" s="8" t="s">
        <v>5977</v>
      </c>
      <c r="C1279" s="238">
        <v>1.08</v>
      </c>
      <c r="D1279" s="238">
        <v>5.85</v>
      </c>
    </row>
    <row r="1280" spans="1:4" ht="27.75" customHeight="1" x14ac:dyDescent="0.25">
      <c r="A1280" s="7" t="s">
        <v>5979</v>
      </c>
      <c r="B1280" s="8" t="s">
        <v>5980</v>
      </c>
      <c r="C1280" s="238">
        <v>2.2200000000000002</v>
      </c>
      <c r="D1280" s="238">
        <v>1.1399999999999999</v>
      </c>
    </row>
    <row r="1281" spans="1:4" ht="27.75" customHeight="1" x14ac:dyDescent="0.25">
      <c r="A1281" s="7" t="s">
        <v>5981</v>
      </c>
      <c r="B1281" s="8" t="s">
        <v>5980</v>
      </c>
      <c r="C1281" s="238">
        <v>2.95</v>
      </c>
      <c r="D1281" s="238">
        <v>2.86</v>
      </c>
    </row>
    <row r="1282" spans="1:4" ht="27.75" customHeight="1" x14ac:dyDescent="0.25">
      <c r="A1282" s="7" t="s">
        <v>5982</v>
      </c>
      <c r="B1282" s="8" t="s">
        <v>5980</v>
      </c>
      <c r="C1282" s="238">
        <v>0</v>
      </c>
      <c r="D1282" s="238">
        <v>6.27</v>
      </c>
    </row>
    <row r="1283" spans="1:4" ht="27.75" customHeight="1" x14ac:dyDescent="0.25">
      <c r="A1283" s="7" t="s">
        <v>5983</v>
      </c>
      <c r="B1283" s="8" t="s">
        <v>5984</v>
      </c>
      <c r="C1283" s="238">
        <v>0.93</v>
      </c>
      <c r="D1283" s="238">
        <v>6.65</v>
      </c>
    </row>
    <row r="1284" spans="1:4" ht="27.75" customHeight="1" x14ac:dyDescent="0.25">
      <c r="A1284" s="7" t="s">
        <v>5985</v>
      </c>
      <c r="B1284" s="8" t="s">
        <v>5984</v>
      </c>
      <c r="C1284" s="238">
        <v>0.93</v>
      </c>
      <c r="D1284" s="238">
        <v>6.65</v>
      </c>
    </row>
    <row r="1285" spans="1:4" ht="27.75" customHeight="1" x14ac:dyDescent="0.25">
      <c r="A1285" s="7" t="s">
        <v>5986</v>
      </c>
      <c r="B1285" s="8" t="s">
        <v>5953</v>
      </c>
      <c r="C1285" s="238">
        <v>9.49</v>
      </c>
      <c r="D1285" s="238">
        <v>9.66</v>
      </c>
    </row>
    <row r="1286" spans="1:4" ht="27.75" customHeight="1" x14ac:dyDescent="0.25">
      <c r="A1286" s="7" t="s">
        <v>5987</v>
      </c>
      <c r="B1286" s="8" t="s">
        <v>5953</v>
      </c>
      <c r="C1286" s="238">
        <v>9.49</v>
      </c>
      <c r="D1286" s="238">
        <v>9.66</v>
      </c>
    </row>
    <row r="1287" spans="1:4" ht="27.75" customHeight="1" x14ac:dyDescent="0.25">
      <c r="A1287" s="7" t="s">
        <v>5988</v>
      </c>
      <c r="B1287" s="8" t="s">
        <v>5953</v>
      </c>
      <c r="C1287" s="238">
        <v>1.56</v>
      </c>
      <c r="D1287" s="238">
        <v>19.62</v>
      </c>
    </row>
    <row r="1288" spans="1:4" ht="27.75" customHeight="1" x14ac:dyDescent="0.25">
      <c r="A1288" s="7" t="s">
        <v>5989</v>
      </c>
      <c r="B1288" s="8" t="s">
        <v>5953</v>
      </c>
      <c r="C1288" s="238">
        <v>0</v>
      </c>
      <c r="D1288" s="238">
        <v>21.37</v>
      </c>
    </row>
    <row r="1289" spans="1:4" ht="27.75" customHeight="1" x14ac:dyDescent="0.25">
      <c r="A1289" s="7" t="s">
        <v>5990</v>
      </c>
      <c r="B1289" s="8" t="s">
        <v>5991</v>
      </c>
      <c r="C1289" s="238">
        <v>4.68</v>
      </c>
      <c r="D1289" s="238">
        <v>3.41</v>
      </c>
    </row>
    <row r="1290" spans="1:4" ht="27.75" customHeight="1" x14ac:dyDescent="0.25">
      <c r="A1290" s="7" t="s">
        <v>5992</v>
      </c>
      <c r="B1290" s="8" t="s">
        <v>5991</v>
      </c>
      <c r="C1290" s="238">
        <v>4.68</v>
      </c>
      <c r="D1290" s="238">
        <v>3.41</v>
      </c>
    </row>
    <row r="1291" spans="1:4" ht="27.75" customHeight="1" x14ac:dyDescent="0.25">
      <c r="A1291" s="7" t="s">
        <v>5993</v>
      </c>
      <c r="B1291" s="8" t="s">
        <v>5994</v>
      </c>
      <c r="C1291" s="238">
        <v>0.84</v>
      </c>
      <c r="D1291" s="238">
        <v>1.83</v>
      </c>
    </row>
    <row r="1292" spans="1:4" ht="27.75" customHeight="1" x14ac:dyDescent="0.25">
      <c r="A1292" s="7" t="s">
        <v>5995</v>
      </c>
      <c r="B1292" s="8" t="s">
        <v>5994</v>
      </c>
      <c r="C1292" s="238">
        <v>0.84</v>
      </c>
      <c r="D1292" s="238">
        <v>1.83</v>
      </c>
    </row>
    <row r="1293" spans="1:4" ht="27.75" customHeight="1" x14ac:dyDescent="0.25">
      <c r="A1293" s="7" t="s">
        <v>5996</v>
      </c>
      <c r="B1293" s="8" t="s">
        <v>5994</v>
      </c>
      <c r="C1293" s="238">
        <v>0.89</v>
      </c>
      <c r="D1293" s="238">
        <v>0.66</v>
      </c>
    </row>
    <row r="1294" spans="1:4" ht="27.75" customHeight="1" x14ac:dyDescent="0.25">
      <c r="A1294" s="7" t="s">
        <v>5997</v>
      </c>
      <c r="B1294" s="8" t="s">
        <v>5994</v>
      </c>
      <c r="C1294" s="238">
        <v>0.89</v>
      </c>
      <c r="D1294" s="238">
        <v>0.66</v>
      </c>
    </row>
    <row r="1295" spans="1:4" ht="27.75" customHeight="1" x14ac:dyDescent="0.25">
      <c r="A1295" s="7" t="s">
        <v>5998</v>
      </c>
      <c r="B1295" s="8" t="s">
        <v>5999</v>
      </c>
      <c r="C1295" s="238">
        <v>5.14</v>
      </c>
      <c r="D1295" s="238">
        <v>1.59</v>
      </c>
    </row>
    <row r="1296" spans="1:4" ht="27.75" customHeight="1" x14ac:dyDescent="0.25">
      <c r="A1296" s="7" t="s">
        <v>6000</v>
      </c>
      <c r="B1296" s="8" t="s">
        <v>5999</v>
      </c>
      <c r="C1296" s="238">
        <v>5.14</v>
      </c>
      <c r="D1296" s="238">
        <v>1.59</v>
      </c>
    </row>
    <row r="1297" spans="1:4" ht="27.75" customHeight="1" x14ac:dyDescent="0.25">
      <c r="A1297" s="7" t="s">
        <v>6001</v>
      </c>
      <c r="B1297" s="8" t="s">
        <v>6002</v>
      </c>
      <c r="C1297" s="238">
        <v>0</v>
      </c>
      <c r="D1297" s="238">
        <v>0</v>
      </c>
    </row>
    <row r="1298" spans="1:4" ht="27.75" customHeight="1" x14ac:dyDescent="0.25">
      <c r="A1298" s="7" t="s">
        <v>6003</v>
      </c>
      <c r="B1298" s="8" t="s">
        <v>6002</v>
      </c>
      <c r="C1298" s="238">
        <v>0</v>
      </c>
      <c r="D1298" s="238">
        <v>0</v>
      </c>
    </row>
    <row r="1299" spans="1:4" ht="27.75" customHeight="1" x14ac:dyDescent="0.25">
      <c r="A1299" s="7" t="s">
        <v>6004</v>
      </c>
      <c r="B1299" s="8" t="s">
        <v>6002</v>
      </c>
      <c r="C1299" s="238">
        <v>0</v>
      </c>
      <c r="D1299" s="238">
        <v>0</v>
      </c>
    </row>
    <row r="1300" spans="1:4" ht="27.75" customHeight="1" x14ac:dyDescent="0.25">
      <c r="A1300" s="7" t="s">
        <v>6005</v>
      </c>
      <c r="B1300" s="8" t="s">
        <v>6002</v>
      </c>
      <c r="C1300" s="238">
        <v>0</v>
      </c>
      <c r="D1300" s="238">
        <v>0</v>
      </c>
    </row>
    <row r="1301" spans="1:4" ht="27.75" customHeight="1" x14ac:dyDescent="0.25">
      <c r="A1301" s="7" t="s">
        <v>6006</v>
      </c>
      <c r="B1301" s="8" t="s">
        <v>6007</v>
      </c>
      <c r="C1301" s="238">
        <v>-0.06</v>
      </c>
      <c r="D1301" s="238">
        <v>0</v>
      </c>
    </row>
    <row r="1302" spans="1:4" ht="27.75" customHeight="1" x14ac:dyDescent="0.25">
      <c r="A1302" s="7" t="s">
        <v>6008</v>
      </c>
      <c r="B1302" s="8" t="s">
        <v>6007</v>
      </c>
      <c r="C1302" s="238">
        <v>-0.06</v>
      </c>
      <c r="D1302" s="238">
        <v>0</v>
      </c>
    </row>
    <row r="1303" spans="1:4" ht="27.75" customHeight="1" x14ac:dyDescent="0.25">
      <c r="A1303" s="7" t="s">
        <v>6009</v>
      </c>
      <c r="B1303" s="8" t="s">
        <v>6010</v>
      </c>
      <c r="C1303" s="238">
        <v>0</v>
      </c>
      <c r="D1303" s="238">
        <v>11.38</v>
      </c>
    </row>
    <row r="1304" spans="1:4" ht="27.75" customHeight="1" x14ac:dyDescent="0.25">
      <c r="A1304" s="7" t="s">
        <v>6011</v>
      </c>
      <c r="B1304" s="8" t="s">
        <v>6010</v>
      </c>
      <c r="C1304" s="238">
        <v>0</v>
      </c>
      <c r="D1304" s="238">
        <v>11.38</v>
      </c>
    </row>
    <row r="1305" spans="1:4" ht="27.75" customHeight="1" x14ac:dyDescent="0.25">
      <c r="A1305" s="7" t="s">
        <v>6012</v>
      </c>
      <c r="B1305" s="8" t="s">
        <v>6010</v>
      </c>
      <c r="C1305" s="238">
        <v>3.23</v>
      </c>
      <c r="D1305" s="238">
        <v>6.64</v>
      </c>
    </row>
    <row r="1306" spans="1:4" ht="27.75" customHeight="1" x14ac:dyDescent="0.25">
      <c r="A1306" s="7" t="s">
        <v>6013</v>
      </c>
      <c r="B1306" s="8" t="s">
        <v>6010</v>
      </c>
      <c r="C1306" s="238">
        <v>3.23</v>
      </c>
      <c r="D1306" s="238">
        <v>6.64</v>
      </c>
    </row>
    <row r="1307" spans="1:4" ht="27.75" customHeight="1" x14ac:dyDescent="0.25">
      <c r="A1307" s="7" t="s">
        <v>6014</v>
      </c>
      <c r="B1307" s="8" t="s">
        <v>6015</v>
      </c>
      <c r="C1307" s="238">
        <v>1.23</v>
      </c>
      <c r="D1307" s="238">
        <v>-0.01</v>
      </c>
    </row>
    <row r="1308" spans="1:4" ht="27.75" customHeight="1" x14ac:dyDescent="0.25">
      <c r="A1308" s="7" t="s">
        <v>6016</v>
      </c>
      <c r="B1308" s="8" t="s">
        <v>6017</v>
      </c>
      <c r="C1308" s="238">
        <v>0.93</v>
      </c>
      <c r="D1308" s="238">
        <v>1.71</v>
      </c>
    </row>
    <row r="1309" spans="1:4" ht="27.75" customHeight="1" x14ac:dyDescent="0.25">
      <c r="A1309" s="7" t="s">
        <v>6018</v>
      </c>
      <c r="B1309" s="8" t="s">
        <v>6017</v>
      </c>
      <c r="C1309" s="238">
        <v>2.5</v>
      </c>
      <c r="D1309" s="238">
        <v>1.71</v>
      </c>
    </row>
    <row r="1310" spans="1:4" ht="27.75" customHeight="1" x14ac:dyDescent="0.25">
      <c r="A1310" s="7" t="s">
        <v>6019</v>
      </c>
      <c r="B1310" s="8" t="s">
        <v>6020</v>
      </c>
      <c r="C1310" s="238">
        <v>0.86</v>
      </c>
      <c r="D1310" s="238">
        <v>2.86</v>
      </c>
    </row>
    <row r="1311" spans="1:4" ht="27.75" customHeight="1" x14ac:dyDescent="0.25">
      <c r="A1311" s="7" t="s">
        <v>6021</v>
      </c>
      <c r="B1311" s="8" t="s">
        <v>6020</v>
      </c>
      <c r="C1311" s="238">
        <v>0.86</v>
      </c>
      <c r="D1311" s="238">
        <v>2.86</v>
      </c>
    </row>
    <row r="1312" spans="1:4" ht="27.75" customHeight="1" x14ac:dyDescent="0.25">
      <c r="A1312" s="7" t="s">
        <v>6022</v>
      </c>
      <c r="B1312" s="8" t="s">
        <v>6023</v>
      </c>
      <c r="C1312" s="238">
        <v>1.23</v>
      </c>
      <c r="D1312" s="238">
        <v>-0.01</v>
      </c>
    </row>
    <row r="1313" spans="1:4" ht="27.75" customHeight="1" x14ac:dyDescent="0.25">
      <c r="A1313" s="7" t="s">
        <v>6024</v>
      </c>
      <c r="B1313" s="8" t="s">
        <v>6025</v>
      </c>
      <c r="C1313" s="238">
        <v>4.28</v>
      </c>
      <c r="D1313" s="238">
        <v>5.65</v>
      </c>
    </row>
    <row r="1314" spans="1:4" ht="27.75" customHeight="1" x14ac:dyDescent="0.25">
      <c r="A1314" s="7" t="s">
        <v>6026</v>
      </c>
      <c r="B1314" s="8" t="s">
        <v>6025</v>
      </c>
      <c r="C1314" s="238">
        <v>4.28</v>
      </c>
      <c r="D1314" s="238">
        <v>5.65</v>
      </c>
    </row>
    <row r="1315" spans="1:4" ht="27.75" customHeight="1" x14ac:dyDescent="0.25">
      <c r="A1315" s="7" t="s">
        <v>6027</v>
      </c>
      <c r="B1315" s="8" t="s">
        <v>6028</v>
      </c>
      <c r="C1315" s="238">
        <v>0.66</v>
      </c>
      <c r="D1315" s="238">
        <v>10.73</v>
      </c>
    </row>
    <row r="1316" spans="1:4" ht="27.75" customHeight="1" x14ac:dyDescent="0.25">
      <c r="A1316" s="7" t="s">
        <v>6029</v>
      </c>
      <c r="B1316" s="8" t="s">
        <v>6028</v>
      </c>
      <c r="C1316" s="238">
        <v>0.66</v>
      </c>
      <c r="D1316" s="238">
        <v>10.73</v>
      </c>
    </row>
    <row r="1317" spans="1:4" ht="27.75" customHeight="1" x14ac:dyDescent="0.25">
      <c r="A1317" s="7" t="s">
        <v>6030</v>
      </c>
      <c r="B1317" s="8" t="s">
        <v>6031</v>
      </c>
      <c r="C1317" s="238">
        <v>1.56</v>
      </c>
      <c r="D1317" s="238">
        <v>0.81</v>
      </c>
    </row>
    <row r="1318" spans="1:4" ht="27.75" customHeight="1" x14ac:dyDescent="0.25">
      <c r="A1318" s="7" t="s">
        <v>6032</v>
      </c>
      <c r="B1318" s="8" t="s">
        <v>6031</v>
      </c>
      <c r="C1318" s="238">
        <v>1.74</v>
      </c>
      <c r="D1318" s="238">
        <v>0.81</v>
      </c>
    </row>
    <row r="1319" spans="1:4" ht="27.75" customHeight="1" x14ac:dyDescent="0.25">
      <c r="A1319" s="7" t="s">
        <v>6033</v>
      </c>
      <c r="B1319" s="8" t="s">
        <v>6031</v>
      </c>
      <c r="C1319" s="238">
        <v>1.53</v>
      </c>
      <c r="D1319" s="238">
        <v>0.81</v>
      </c>
    </row>
    <row r="1320" spans="1:4" ht="27.75" customHeight="1" x14ac:dyDescent="0.25">
      <c r="A1320" s="7" t="s">
        <v>6034</v>
      </c>
      <c r="B1320" s="8" t="s">
        <v>6035</v>
      </c>
      <c r="C1320" s="238">
        <v>1.49</v>
      </c>
      <c r="D1320" s="238">
        <v>2.96</v>
      </c>
    </row>
    <row r="1321" spans="1:4" ht="27.75" customHeight="1" x14ac:dyDescent="0.25">
      <c r="A1321" s="7" t="s">
        <v>6036</v>
      </c>
      <c r="B1321" s="8" t="s">
        <v>6035</v>
      </c>
      <c r="C1321" s="238">
        <v>1.49</v>
      </c>
      <c r="D1321" s="238">
        <v>2.96</v>
      </c>
    </row>
    <row r="1322" spans="1:4" ht="27.75" customHeight="1" x14ac:dyDescent="0.25">
      <c r="A1322" s="7" t="s">
        <v>6037</v>
      </c>
      <c r="B1322" s="8" t="s">
        <v>6038</v>
      </c>
      <c r="C1322" s="238">
        <v>1.42</v>
      </c>
      <c r="D1322" s="238">
        <v>2.75</v>
      </c>
    </row>
    <row r="1323" spans="1:4" ht="27.75" customHeight="1" x14ac:dyDescent="0.25">
      <c r="A1323" s="7" t="s">
        <v>6039</v>
      </c>
      <c r="B1323" s="8" t="s">
        <v>6038</v>
      </c>
      <c r="C1323" s="238">
        <v>4.82</v>
      </c>
      <c r="D1323" s="238">
        <v>5.66</v>
      </c>
    </row>
    <row r="1324" spans="1:4" ht="27.75" customHeight="1" x14ac:dyDescent="0.25">
      <c r="A1324" s="7" t="s">
        <v>6040</v>
      </c>
      <c r="B1324" s="8" t="s">
        <v>6041</v>
      </c>
      <c r="C1324" s="238">
        <v>0</v>
      </c>
      <c r="D1324" s="238">
        <v>0</v>
      </c>
    </row>
    <row r="1325" spans="1:4" ht="27.75" customHeight="1" x14ac:dyDescent="0.25">
      <c r="A1325" s="7" t="s">
        <v>6042</v>
      </c>
      <c r="B1325" s="8" t="s">
        <v>6043</v>
      </c>
      <c r="C1325" s="238">
        <v>0.21</v>
      </c>
      <c r="D1325" s="238">
        <v>0.43</v>
      </c>
    </row>
    <row r="1326" spans="1:4" ht="27.75" customHeight="1" x14ac:dyDescent="0.25">
      <c r="A1326" s="7" t="s">
        <v>6044</v>
      </c>
      <c r="B1326" s="8" t="s">
        <v>6045</v>
      </c>
      <c r="C1326" s="238">
        <v>0.21</v>
      </c>
      <c r="D1326" s="238">
        <v>0.43</v>
      </c>
    </row>
    <row r="1327" spans="1:4" ht="27.75" customHeight="1" x14ac:dyDescent="0.25">
      <c r="A1327" s="7" t="s">
        <v>6046</v>
      </c>
      <c r="B1327" s="8" t="s">
        <v>6045</v>
      </c>
      <c r="C1327" s="238">
        <v>0.22</v>
      </c>
      <c r="D1327" s="238">
        <v>0.44</v>
      </c>
    </row>
    <row r="1328" spans="1:4" ht="27.75" customHeight="1" x14ac:dyDescent="0.25">
      <c r="A1328" s="7" t="s">
        <v>6047</v>
      </c>
      <c r="B1328" s="8" t="s">
        <v>6048</v>
      </c>
      <c r="C1328" s="238">
        <v>4.9400000000000004</v>
      </c>
      <c r="D1328" s="238">
        <v>1.26</v>
      </c>
    </row>
    <row r="1329" spans="1:4" ht="27.75" customHeight="1" x14ac:dyDescent="0.25">
      <c r="A1329" s="7" t="s">
        <v>6049</v>
      </c>
      <c r="B1329" s="8" t="s">
        <v>6048</v>
      </c>
      <c r="C1329" s="238">
        <v>4.9400000000000004</v>
      </c>
      <c r="D1329" s="238">
        <v>1.26</v>
      </c>
    </row>
    <row r="1330" spans="1:4" ht="27.75" customHeight="1" x14ac:dyDescent="0.25">
      <c r="A1330" s="7" t="s">
        <v>6050</v>
      </c>
      <c r="B1330" s="8" t="s">
        <v>6048</v>
      </c>
      <c r="C1330" s="238">
        <v>1.1399999999999999</v>
      </c>
      <c r="D1330" s="238">
        <v>5.0199999999999996</v>
      </c>
    </row>
    <row r="1331" spans="1:4" ht="27.75" customHeight="1" x14ac:dyDescent="0.25">
      <c r="A1331" s="7" t="s">
        <v>6051</v>
      </c>
      <c r="B1331" s="8" t="s">
        <v>6048</v>
      </c>
      <c r="C1331" s="238">
        <v>0</v>
      </c>
      <c r="D1331" s="238">
        <v>7.54</v>
      </c>
    </row>
    <row r="1332" spans="1:4" ht="27.75" customHeight="1" x14ac:dyDescent="0.25">
      <c r="A1332" s="7" t="s">
        <v>6052</v>
      </c>
      <c r="B1332" s="8" t="s">
        <v>6053</v>
      </c>
      <c r="C1332" s="238">
        <v>3.42</v>
      </c>
      <c r="D1332" s="238">
        <v>2.5499999999999998</v>
      </c>
    </row>
    <row r="1333" spans="1:4" ht="27.75" customHeight="1" x14ac:dyDescent="0.25">
      <c r="A1333" s="7" t="s">
        <v>6054</v>
      </c>
      <c r="B1333" s="8" t="s">
        <v>6053</v>
      </c>
      <c r="C1333" s="238">
        <v>3.74</v>
      </c>
      <c r="D1333" s="238">
        <v>2.48</v>
      </c>
    </row>
    <row r="1334" spans="1:4" ht="27.75" customHeight="1" x14ac:dyDescent="0.25">
      <c r="A1334" s="7" t="s">
        <v>6055</v>
      </c>
      <c r="B1334" s="8" t="s">
        <v>6056</v>
      </c>
      <c r="C1334" s="238">
        <v>1.86</v>
      </c>
      <c r="D1334" s="238">
        <v>4.18</v>
      </c>
    </row>
    <row r="1335" spans="1:4" ht="27.75" customHeight="1" x14ac:dyDescent="0.25">
      <c r="A1335" s="7" t="s">
        <v>6057</v>
      </c>
      <c r="B1335" s="8" t="s">
        <v>6056</v>
      </c>
      <c r="C1335" s="238">
        <v>1.86</v>
      </c>
      <c r="D1335" s="238">
        <v>4.18</v>
      </c>
    </row>
    <row r="1336" spans="1:4" ht="27.75" customHeight="1" x14ac:dyDescent="0.25">
      <c r="A1336" s="7" t="s">
        <v>6058</v>
      </c>
      <c r="B1336" s="8" t="s">
        <v>6059</v>
      </c>
      <c r="C1336" s="238">
        <v>1.96</v>
      </c>
      <c r="D1336" s="238">
        <v>14.02</v>
      </c>
    </row>
    <row r="1337" spans="1:4" ht="27.75" customHeight="1" x14ac:dyDescent="0.25">
      <c r="A1337" s="7" t="s">
        <v>6060</v>
      </c>
      <c r="B1337" s="8" t="s">
        <v>6059</v>
      </c>
      <c r="C1337" s="238">
        <v>1.96</v>
      </c>
      <c r="D1337" s="238">
        <v>14.02</v>
      </c>
    </row>
    <row r="1338" spans="1:4" ht="27.75" customHeight="1" x14ac:dyDescent="0.25">
      <c r="A1338" s="7" t="s">
        <v>6061</v>
      </c>
      <c r="B1338" s="8" t="s">
        <v>6062</v>
      </c>
      <c r="C1338" s="238">
        <v>1.9</v>
      </c>
      <c r="D1338" s="238">
        <v>16.62</v>
      </c>
    </row>
    <row r="1339" spans="1:4" ht="27.75" customHeight="1" x14ac:dyDescent="0.25">
      <c r="A1339" s="7" t="s">
        <v>6063</v>
      </c>
      <c r="B1339" s="8" t="s">
        <v>6064</v>
      </c>
      <c r="C1339" s="238">
        <v>2.4900000000000002</v>
      </c>
      <c r="D1339" s="238">
        <v>1.71</v>
      </c>
    </row>
    <row r="1340" spans="1:4" ht="27.75" customHeight="1" x14ac:dyDescent="0.25">
      <c r="A1340" s="7" t="s">
        <v>6065</v>
      </c>
      <c r="B1340" s="8" t="s">
        <v>6064</v>
      </c>
      <c r="C1340" s="238">
        <v>2.48</v>
      </c>
      <c r="D1340" s="238">
        <v>1.71</v>
      </c>
    </row>
    <row r="1341" spans="1:4" ht="27.75" customHeight="1" x14ac:dyDescent="0.25">
      <c r="A1341" s="7" t="s">
        <v>6066</v>
      </c>
      <c r="B1341" s="8" t="s">
        <v>6067</v>
      </c>
      <c r="C1341" s="238">
        <v>0.89</v>
      </c>
      <c r="D1341" s="238">
        <v>4.3099999999999996</v>
      </c>
    </row>
    <row r="1342" spans="1:4" ht="27.75" customHeight="1" x14ac:dyDescent="0.25">
      <c r="A1342" s="7" t="s">
        <v>6068</v>
      </c>
      <c r="B1342" s="8" t="s">
        <v>6067</v>
      </c>
      <c r="C1342" s="238">
        <v>0.89</v>
      </c>
      <c r="D1342" s="238">
        <v>4.3099999999999996</v>
      </c>
    </row>
    <row r="1343" spans="1:4" ht="27.75" customHeight="1" x14ac:dyDescent="0.25">
      <c r="A1343" s="7" t="s">
        <v>6069</v>
      </c>
      <c r="B1343" s="8" t="s">
        <v>6070</v>
      </c>
      <c r="C1343" s="238">
        <v>2.34</v>
      </c>
      <c r="D1343" s="238">
        <v>3.67</v>
      </c>
    </row>
    <row r="1344" spans="1:4" ht="27.75" customHeight="1" x14ac:dyDescent="0.25">
      <c r="A1344" s="7" t="s">
        <v>6071</v>
      </c>
      <c r="B1344" s="8" t="s">
        <v>6070</v>
      </c>
      <c r="C1344" s="238">
        <v>2.34</v>
      </c>
      <c r="D1344" s="238">
        <v>3.67</v>
      </c>
    </row>
    <row r="1345" spans="1:4" ht="27.75" customHeight="1" x14ac:dyDescent="0.25">
      <c r="A1345" s="7" t="s">
        <v>6072</v>
      </c>
      <c r="B1345" s="8" t="s">
        <v>6073</v>
      </c>
      <c r="C1345" s="238">
        <v>1.03</v>
      </c>
      <c r="D1345" s="238">
        <v>6.41</v>
      </c>
    </row>
    <row r="1346" spans="1:4" ht="27.75" customHeight="1" x14ac:dyDescent="0.25">
      <c r="A1346" s="7" t="s">
        <v>6074</v>
      </c>
      <c r="B1346" s="8" t="s">
        <v>6073</v>
      </c>
      <c r="C1346" s="238">
        <v>1.03</v>
      </c>
      <c r="D1346" s="238">
        <v>6.41</v>
      </c>
    </row>
    <row r="1347" spans="1:4" ht="27.75" customHeight="1" x14ac:dyDescent="0.25">
      <c r="A1347" s="7" t="s">
        <v>6075</v>
      </c>
      <c r="B1347" s="8" t="s">
        <v>6076</v>
      </c>
      <c r="C1347" s="238">
        <v>0.37</v>
      </c>
      <c r="D1347" s="238">
        <v>3.86</v>
      </c>
    </row>
    <row r="1348" spans="1:4" ht="27.75" customHeight="1" x14ac:dyDescent="0.25">
      <c r="A1348" s="7" t="s">
        <v>6077</v>
      </c>
      <c r="B1348" s="8" t="s">
        <v>6076</v>
      </c>
      <c r="C1348" s="238">
        <v>0.37</v>
      </c>
      <c r="D1348" s="238">
        <v>3.86</v>
      </c>
    </row>
    <row r="1349" spans="1:4" ht="27.75" customHeight="1" x14ac:dyDescent="0.25">
      <c r="A1349" s="7" t="s">
        <v>6078</v>
      </c>
      <c r="B1349" s="8" t="s">
        <v>6079</v>
      </c>
      <c r="C1349" s="238">
        <v>1.87</v>
      </c>
      <c r="D1349" s="238">
        <v>1.5</v>
      </c>
    </row>
    <row r="1350" spans="1:4" ht="27.75" customHeight="1" x14ac:dyDescent="0.25">
      <c r="A1350" s="7" t="s">
        <v>6080</v>
      </c>
      <c r="B1350" s="8" t="s">
        <v>6081</v>
      </c>
      <c r="C1350" s="238">
        <v>2.02</v>
      </c>
      <c r="D1350" s="238">
        <v>1.5</v>
      </c>
    </row>
    <row r="1351" spans="1:4" ht="27.75" customHeight="1" x14ac:dyDescent="0.25">
      <c r="A1351" s="7" t="s">
        <v>6082</v>
      </c>
      <c r="B1351" s="8" t="s">
        <v>6083</v>
      </c>
      <c r="C1351" s="238">
        <v>0.89</v>
      </c>
      <c r="D1351" s="238">
        <v>3</v>
      </c>
    </row>
    <row r="1352" spans="1:4" ht="27.75" customHeight="1" x14ac:dyDescent="0.25">
      <c r="A1352" s="7" t="s">
        <v>6084</v>
      </c>
      <c r="B1352" s="8" t="s">
        <v>6083</v>
      </c>
      <c r="C1352" s="238">
        <v>0.89</v>
      </c>
      <c r="D1352" s="238">
        <v>3</v>
      </c>
    </row>
    <row r="1353" spans="1:4" ht="27.75" customHeight="1" x14ac:dyDescent="0.25">
      <c r="A1353" s="7" t="s">
        <v>6085</v>
      </c>
      <c r="B1353" s="8" t="s">
        <v>6086</v>
      </c>
      <c r="C1353" s="238">
        <v>0</v>
      </c>
      <c r="D1353" s="238">
        <v>5.52</v>
      </c>
    </row>
    <row r="1354" spans="1:4" ht="27.75" customHeight="1" x14ac:dyDescent="0.25">
      <c r="A1354" s="7" t="s">
        <v>6087</v>
      </c>
      <c r="B1354" s="8" t="s">
        <v>6086</v>
      </c>
      <c r="C1354" s="238">
        <v>3.58</v>
      </c>
      <c r="D1354" s="238">
        <v>1.96</v>
      </c>
    </row>
    <row r="1355" spans="1:4" ht="27.75" customHeight="1" x14ac:dyDescent="0.25">
      <c r="A1355" s="7" t="s">
        <v>6088</v>
      </c>
      <c r="B1355" s="8" t="s">
        <v>6086</v>
      </c>
      <c r="C1355" s="238">
        <v>1.9</v>
      </c>
      <c r="D1355" s="238">
        <v>0</v>
      </c>
    </row>
    <row r="1356" spans="1:4" ht="27.75" customHeight="1" x14ac:dyDescent="0.25">
      <c r="A1356" s="7" t="s">
        <v>6089</v>
      </c>
      <c r="B1356" s="8" t="s">
        <v>6086</v>
      </c>
      <c r="C1356" s="238">
        <v>1.9</v>
      </c>
      <c r="D1356" s="238">
        <v>0</v>
      </c>
    </row>
    <row r="1357" spans="1:4" ht="27.75" customHeight="1" x14ac:dyDescent="0.25">
      <c r="A1357" s="7" t="s">
        <v>6090</v>
      </c>
      <c r="B1357" s="8" t="s">
        <v>6091</v>
      </c>
      <c r="C1357" s="238">
        <v>1.73</v>
      </c>
      <c r="D1357" s="238">
        <v>1.03</v>
      </c>
    </row>
    <row r="1358" spans="1:4" ht="27.75" customHeight="1" x14ac:dyDescent="0.25">
      <c r="A1358" s="7" t="s">
        <v>6092</v>
      </c>
      <c r="B1358" s="8" t="s">
        <v>6093</v>
      </c>
      <c r="C1358" s="238">
        <v>1.86</v>
      </c>
      <c r="D1358" s="238">
        <v>0.86</v>
      </c>
    </row>
    <row r="1359" spans="1:4" ht="27.75" customHeight="1" x14ac:dyDescent="0.25">
      <c r="A1359" s="7" t="s">
        <v>6094</v>
      </c>
      <c r="B1359" s="8" t="s">
        <v>6095</v>
      </c>
      <c r="C1359" s="238">
        <v>1.99</v>
      </c>
      <c r="D1359" s="238">
        <v>4.3600000000000003</v>
      </c>
    </row>
    <row r="1360" spans="1:4" ht="27.75" customHeight="1" x14ac:dyDescent="0.25">
      <c r="A1360" s="7" t="s">
        <v>6096</v>
      </c>
      <c r="B1360" s="8" t="s">
        <v>6095</v>
      </c>
      <c r="C1360" s="238">
        <v>1.99</v>
      </c>
      <c r="D1360" s="238">
        <v>4.3600000000000003</v>
      </c>
    </row>
    <row r="1361" spans="1:4" ht="27.75" customHeight="1" x14ac:dyDescent="0.25">
      <c r="A1361" s="7" t="s">
        <v>6097</v>
      </c>
      <c r="B1361" s="8" t="s">
        <v>6098</v>
      </c>
      <c r="C1361" s="238">
        <v>2.21</v>
      </c>
      <c r="D1361" s="238">
        <v>3.99</v>
      </c>
    </row>
    <row r="1362" spans="1:4" ht="27.75" customHeight="1" x14ac:dyDescent="0.25">
      <c r="A1362" s="7" t="s">
        <v>6099</v>
      </c>
      <c r="B1362" s="8" t="s">
        <v>6098</v>
      </c>
      <c r="C1362" s="238">
        <v>2.21</v>
      </c>
      <c r="D1362" s="238">
        <v>3.99</v>
      </c>
    </row>
    <row r="1363" spans="1:4" ht="27.75" customHeight="1" x14ac:dyDescent="0.25">
      <c r="A1363" s="7" t="s">
        <v>6100</v>
      </c>
      <c r="B1363" s="8" t="s">
        <v>6098</v>
      </c>
      <c r="C1363" s="238">
        <v>2.83</v>
      </c>
      <c r="D1363" s="238">
        <v>0.82</v>
      </c>
    </row>
    <row r="1364" spans="1:4" ht="27.75" customHeight="1" x14ac:dyDescent="0.25">
      <c r="A1364" s="7" t="s">
        <v>6101</v>
      </c>
      <c r="B1364" s="8" t="s">
        <v>6098</v>
      </c>
      <c r="C1364" s="238">
        <v>2.83</v>
      </c>
      <c r="D1364" s="238">
        <v>0.82</v>
      </c>
    </row>
    <row r="1365" spans="1:4" ht="27.75" customHeight="1" x14ac:dyDescent="0.25">
      <c r="A1365" s="7" t="s">
        <v>6102</v>
      </c>
      <c r="B1365" s="8" t="s">
        <v>6103</v>
      </c>
      <c r="C1365" s="238">
        <v>1.98</v>
      </c>
      <c r="D1365" s="238">
        <v>11.17</v>
      </c>
    </row>
    <row r="1366" spans="1:4" ht="27.75" customHeight="1" x14ac:dyDescent="0.25">
      <c r="A1366" s="7" t="s">
        <v>6104</v>
      </c>
      <c r="B1366" s="8" t="s">
        <v>6103</v>
      </c>
      <c r="C1366" s="238">
        <v>1.98</v>
      </c>
      <c r="D1366" s="238">
        <v>11.17</v>
      </c>
    </row>
    <row r="1367" spans="1:4" ht="27.75" customHeight="1" x14ac:dyDescent="0.25">
      <c r="A1367" s="7" t="s">
        <v>6105</v>
      </c>
      <c r="B1367" s="8" t="s">
        <v>6103</v>
      </c>
      <c r="C1367" s="238">
        <v>4.25</v>
      </c>
      <c r="D1367" s="238">
        <v>6.86</v>
      </c>
    </row>
    <row r="1368" spans="1:4" ht="27.75" customHeight="1" x14ac:dyDescent="0.25">
      <c r="A1368" s="7" t="s">
        <v>6106</v>
      </c>
      <c r="B1368" s="8" t="s">
        <v>6103</v>
      </c>
      <c r="C1368" s="238">
        <v>4.25</v>
      </c>
      <c r="D1368" s="238">
        <v>6.86</v>
      </c>
    </row>
    <row r="1369" spans="1:4" ht="27.75" customHeight="1" x14ac:dyDescent="0.25">
      <c r="A1369" s="7" t="s">
        <v>6107</v>
      </c>
      <c r="B1369" s="8" t="s">
        <v>6108</v>
      </c>
      <c r="C1369" s="238">
        <v>0</v>
      </c>
      <c r="D1369" s="238">
        <v>0.11</v>
      </c>
    </row>
    <row r="1370" spans="1:4" ht="27.75" customHeight="1" x14ac:dyDescent="0.25">
      <c r="A1370" s="7" t="s">
        <v>6109</v>
      </c>
      <c r="B1370" s="8" t="s">
        <v>6110</v>
      </c>
      <c r="C1370" s="238">
        <v>0</v>
      </c>
      <c r="D1370" s="238">
        <v>6.84</v>
      </c>
    </row>
    <row r="1371" spans="1:4" ht="27.75" customHeight="1" x14ac:dyDescent="0.25">
      <c r="A1371" s="7" t="s">
        <v>6111</v>
      </c>
      <c r="B1371" s="8" t="s">
        <v>6110</v>
      </c>
      <c r="C1371" s="238">
        <v>1.64</v>
      </c>
      <c r="D1371" s="238">
        <v>3.13</v>
      </c>
    </row>
    <row r="1372" spans="1:4" ht="27.75" customHeight="1" x14ac:dyDescent="0.25">
      <c r="A1372" s="7" t="s">
        <v>6112</v>
      </c>
      <c r="B1372" s="8" t="s">
        <v>6113</v>
      </c>
      <c r="C1372" s="238">
        <v>4.9800000000000004</v>
      </c>
      <c r="D1372" s="238">
        <v>0.13</v>
      </c>
    </row>
    <row r="1373" spans="1:4" ht="27.75" customHeight="1" x14ac:dyDescent="0.25">
      <c r="A1373" s="7" t="s">
        <v>6114</v>
      </c>
      <c r="B1373" s="8" t="s">
        <v>6115</v>
      </c>
      <c r="C1373" s="238">
        <v>4.9800000000000004</v>
      </c>
      <c r="D1373" s="238">
        <v>0.13</v>
      </c>
    </row>
    <row r="1374" spans="1:4" ht="27.75" customHeight="1" x14ac:dyDescent="0.25">
      <c r="A1374" s="7" t="s">
        <v>6116</v>
      </c>
      <c r="B1374" s="8" t="s">
        <v>6110</v>
      </c>
      <c r="C1374" s="238">
        <v>3.92</v>
      </c>
      <c r="D1374" s="238">
        <v>0.45</v>
      </c>
    </row>
    <row r="1375" spans="1:4" ht="27.75" customHeight="1" x14ac:dyDescent="0.25">
      <c r="A1375" s="7" t="s">
        <v>6117</v>
      </c>
      <c r="B1375" s="8" t="s">
        <v>6110</v>
      </c>
      <c r="C1375" s="238">
        <v>3.92</v>
      </c>
      <c r="D1375" s="238">
        <v>0.45</v>
      </c>
    </row>
    <row r="1376" spans="1:4" ht="27.75" customHeight="1" x14ac:dyDescent="0.25">
      <c r="A1376" s="7" t="s">
        <v>6118</v>
      </c>
      <c r="B1376" s="8" t="s">
        <v>6119</v>
      </c>
      <c r="C1376" s="238">
        <v>0.47</v>
      </c>
      <c r="D1376" s="238">
        <v>3.58</v>
      </c>
    </row>
    <row r="1377" spans="1:4" ht="27.75" customHeight="1" x14ac:dyDescent="0.25">
      <c r="A1377" s="7" t="s">
        <v>6120</v>
      </c>
      <c r="B1377" s="8" t="s">
        <v>6119</v>
      </c>
      <c r="C1377" s="238">
        <v>0.47</v>
      </c>
      <c r="D1377" s="238">
        <v>3.58</v>
      </c>
    </row>
    <row r="1378" spans="1:4" ht="27.75" customHeight="1" x14ac:dyDescent="0.25">
      <c r="A1378" s="7" t="s">
        <v>6121</v>
      </c>
      <c r="B1378" s="8" t="s">
        <v>6122</v>
      </c>
      <c r="C1378" s="238">
        <v>4.7</v>
      </c>
      <c r="D1378" s="238">
        <v>0.59</v>
      </c>
    </row>
    <row r="1379" spans="1:4" ht="27.75" customHeight="1" x14ac:dyDescent="0.25">
      <c r="A1379" s="7" t="s">
        <v>6123</v>
      </c>
      <c r="B1379" s="8" t="s">
        <v>6122</v>
      </c>
      <c r="C1379" s="238">
        <v>4.7</v>
      </c>
      <c r="D1379" s="238">
        <v>0.59</v>
      </c>
    </row>
    <row r="1380" spans="1:4" ht="27.75" customHeight="1" x14ac:dyDescent="0.25">
      <c r="A1380" s="7" t="s">
        <v>6124</v>
      </c>
      <c r="B1380" s="8" t="s">
        <v>6125</v>
      </c>
      <c r="C1380" s="238">
        <v>5.94</v>
      </c>
      <c r="D1380" s="238">
        <v>4.2</v>
      </c>
    </row>
    <row r="1381" spans="1:4" ht="27.75" customHeight="1" x14ac:dyDescent="0.25">
      <c r="A1381" s="7" t="s">
        <v>6126</v>
      </c>
      <c r="B1381" s="8" t="s">
        <v>6125</v>
      </c>
      <c r="C1381" s="238">
        <v>5.95</v>
      </c>
      <c r="D1381" s="238">
        <v>4.2</v>
      </c>
    </row>
    <row r="1382" spans="1:4" ht="27.75" customHeight="1" x14ac:dyDescent="0.25">
      <c r="A1382" s="7" t="s">
        <v>6127</v>
      </c>
      <c r="B1382" s="8" t="s">
        <v>6125</v>
      </c>
      <c r="C1382" s="238">
        <v>4.4400000000000004</v>
      </c>
      <c r="D1382" s="238">
        <v>11.2</v>
      </c>
    </row>
    <row r="1383" spans="1:4" ht="27.75" customHeight="1" x14ac:dyDescent="0.25">
      <c r="A1383" s="7" t="s">
        <v>6128</v>
      </c>
      <c r="B1383" s="8" t="s">
        <v>6125</v>
      </c>
      <c r="C1383" s="238">
        <v>4.4400000000000004</v>
      </c>
      <c r="D1383" s="238">
        <v>11.2</v>
      </c>
    </row>
    <row r="1384" spans="1:4" ht="27.75" customHeight="1" x14ac:dyDescent="0.25">
      <c r="A1384" s="7" t="s">
        <v>6129</v>
      </c>
      <c r="B1384" s="8" t="s">
        <v>6130</v>
      </c>
      <c r="C1384" s="238">
        <v>0</v>
      </c>
      <c r="D1384" s="238">
        <v>6.34</v>
      </c>
    </row>
    <row r="1385" spans="1:4" ht="27.75" customHeight="1" x14ac:dyDescent="0.25">
      <c r="A1385" s="7" t="s">
        <v>6131</v>
      </c>
      <c r="B1385" s="8" t="s">
        <v>6130</v>
      </c>
      <c r="C1385" s="238">
        <v>0</v>
      </c>
      <c r="D1385" s="238">
        <v>6.34</v>
      </c>
    </row>
    <row r="1386" spans="1:4" ht="27.75" customHeight="1" x14ac:dyDescent="0.25">
      <c r="A1386" s="7" t="s">
        <v>6132</v>
      </c>
      <c r="B1386" s="8" t="s">
        <v>6133</v>
      </c>
      <c r="C1386" s="238">
        <v>0</v>
      </c>
      <c r="D1386" s="238">
        <v>1.55</v>
      </c>
    </row>
    <row r="1387" spans="1:4" ht="27.75" customHeight="1" x14ac:dyDescent="0.25">
      <c r="A1387" s="7" t="s">
        <v>6134</v>
      </c>
      <c r="B1387" s="8" t="s">
        <v>6133</v>
      </c>
      <c r="C1387" s="238">
        <v>0</v>
      </c>
      <c r="D1387" s="238">
        <v>1.55</v>
      </c>
    </row>
    <row r="1388" spans="1:4" ht="27.75" customHeight="1" x14ac:dyDescent="0.25">
      <c r="A1388" s="7" t="s">
        <v>6135</v>
      </c>
      <c r="B1388" s="8" t="s">
        <v>6136</v>
      </c>
      <c r="C1388" s="238">
        <v>8.19</v>
      </c>
      <c r="D1388" s="238">
        <v>0</v>
      </c>
    </row>
    <row r="1389" spans="1:4" ht="27.75" customHeight="1" x14ac:dyDescent="0.25">
      <c r="A1389" s="7" t="s">
        <v>6137</v>
      </c>
      <c r="B1389" s="8" t="s">
        <v>6136</v>
      </c>
      <c r="C1389" s="238">
        <v>0</v>
      </c>
      <c r="D1389" s="238">
        <v>7.64</v>
      </c>
    </row>
    <row r="1390" spans="1:4" ht="27.75" customHeight="1" x14ac:dyDescent="0.25">
      <c r="A1390" s="7" t="s">
        <v>6138</v>
      </c>
      <c r="B1390" s="8" t="s">
        <v>6139</v>
      </c>
      <c r="C1390" s="238">
        <v>0.43</v>
      </c>
      <c r="D1390" s="238">
        <v>2.79</v>
      </c>
    </row>
    <row r="1391" spans="1:4" ht="27.75" customHeight="1" x14ac:dyDescent="0.25">
      <c r="A1391" s="7" t="s">
        <v>6140</v>
      </c>
      <c r="B1391" s="8" t="s">
        <v>6139</v>
      </c>
      <c r="C1391" s="238">
        <v>0.43</v>
      </c>
      <c r="D1391" s="238">
        <v>3.02</v>
      </c>
    </row>
    <row r="1392" spans="1:4" ht="27.75" customHeight="1" x14ac:dyDescent="0.25">
      <c r="A1392" s="7" t="s">
        <v>6141</v>
      </c>
      <c r="B1392" s="8" t="s">
        <v>6139</v>
      </c>
      <c r="C1392" s="238">
        <v>0.43</v>
      </c>
      <c r="D1392" s="238">
        <v>2.79</v>
      </c>
    </row>
    <row r="1393" spans="1:4" ht="27.75" customHeight="1" x14ac:dyDescent="0.25">
      <c r="A1393" s="7" t="s">
        <v>6142</v>
      </c>
      <c r="B1393" s="8" t="s">
        <v>6139</v>
      </c>
      <c r="C1393" s="238">
        <v>0.43</v>
      </c>
      <c r="D1393" s="238">
        <v>2.79</v>
      </c>
    </row>
    <row r="1394" spans="1:4" ht="27.75" customHeight="1" x14ac:dyDescent="0.25">
      <c r="A1394" s="7" t="s">
        <v>6143</v>
      </c>
      <c r="B1394" s="8" t="s">
        <v>6144</v>
      </c>
      <c r="C1394" s="238">
        <v>5.08</v>
      </c>
      <c r="D1394" s="238">
        <v>0.81</v>
      </c>
    </row>
    <row r="1395" spans="1:4" ht="27.75" customHeight="1" x14ac:dyDescent="0.25">
      <c r="A1395" s="7" t="s">
        <v>6145</v>
      </c>
      <c r="B1395" s="8" t="s">
        <v>6144</v>
      </c>
      <c r="C1395" s="238">
        <v>5.08</v>
      </c>
      <c r="D1395" s="238">
        <v>0.81</v>
      </c>
    </row>
    <row r="1396" spans="1:4" ht="27.75" customHeight="1" x14ac:dyDescent="0.25">
      <c r="A1396" s="7" t="s">
        <v>6146</v>
      </c>
      <c r="B1396" s="8" t="s">
        <v>6144</v>
      </c>
      <c r="C1396" s="238">
        <v>3.53</v>
      </c>
      <c r="D1396" s="238">
        <v>6.3</v>
      </c>
    </row>
    <row r="1397" spans="1:4" ht="27.75" customHeight="1" x14ac:dyDescent="0.25">
      <c r="A1397" s="7" t="s">
        <v>6147</v>
      </c>
      <c r="B1397" s="8" t="s">
        <v>6144</v>
      </c>
      <c r="C1397" s="238">
        <v>3.53</v>
      </c>
      <c r="D1397" s="238">
        <v>6.3</v>
      </c>
    </row>
    <row r="1398" spans="1:4" ht="27.75" customHeight="1" x14ac:dyDescent="0.25">
      <c r="A1398" s="7" t="s">
        <v>6148</v>
      </c>
      <c r="B1398" s="8" t="s">
        <v>6149</v>
      </c>
      <c r="C1398" s="238">
        <v>1.8</v>
      </c>
      <c r="D1398" s="238">
        <v>11.33</v>
      </c>
    </row>
    <row r="1399" spans="1:4" ht="27.75" customHeight="1" x14ac:dyDescent="0.25">
      <c r="A1399" s="7" t="s">
        <v>6150</v>
      </c>
      <c r="B1399" s="8" t="s">
        <v>6149</v>
      </c>
      <c r="C1399" s="238">
        <v>1.8</v>
      </c>
      <c r="D1399" s="238">
        <v>11.33</v>
      </c>
    </row>
    <row r="1400" spans="1:4" ht="27.75" customHeight="1" x14ac:dyDescent="0.25">
      <c r="A1400" s="7" t="s">
        <v>6151</v>
      </c>
      <c r="B1400" s="8" t="s">
        <v>6152</v>
      </c>
      <c r="C1400" s="238">
        <v>0</v>
      </c>
      <c r="D1400" s="238">
        <v>3.88</v>
      </c>
    </row>
    <row r="1401" spans="1:4" ht="27.75" customHeight="1" x14ac:dyDescent="0.25">
      <c r="A1401" s="7" t="s">
        <v>6153</v>
      </c>
      <c r="B1401" s="8" t="s">
        <v>6152</v>
      </c>
      <c r="C1401" s="238">
        <v>3.5</v>
      </c>
      <c r="D1401" s="238">
        <v>0.45</v>
      </c>
    </row>
    <row r="1402" spans="1:4" ht="27.75" customHeight="1" x14ac:dyDescent="0.25">
      <c r="A1402" s="7" t="s">
        <v>6154</v>
      </c>
      <c r="B1402" s="8" t="s">
        <v>6152</v>
      </c>
      <c r="C1402" s="238">
        <v>0.44</v>
      </c>
      <c r="D1402" s="238">
        <v>0.2</v>
      </c>
    </row>
    <row r="1403" spans="1:4" ht="27.75" customHeight="1" x14ac:dyDescent="0.25">
      <c r="A1403" s="7" t="s">
        <v>6155</v>
      </c>
      <c r="B1403" s="8" t="s">
        <v>6152</v>
      </c>
      <c r="C1403" s="238">
        <v>0.44</v>
      </c>
      <c r="D1403" s="238">
        <v>0.2</v>
      </c>
    </row>
    <row r="1404" spans="1:4" ht="27.75" customHeight="1" x14ac:dyDescent="0.25">
      <c r="A1404" s="7" t="s">
        <v>6156</v>
      </c>
      <c r="B1404" s="8" t="s">
        <v>6157</v>
      </c>
      <c r="C1404" s="238">
        <v>3.08</v>
      </c>
      <c r="D1404" s="238">
        <v>14.77</v>
      </c>
    </row>
    <row r="1405" spans="1:4" ht="27.75" customHeight="1" x14ac:dyDescent="0.25">
      <c r="A1405" s="7" t="s">
        <v>6158</v>
      </c>
      <c r="B1405" s="8" t="s">
        <v>6157</v>
      </c>
      <c r="C1405" s="238">
        <v>3.08</v>
      </c>
      <c r="D1405" s="238">
        <v>14.77</v>
      </c>
    </row>
    <row r="1406" spans="1:4" ht="27.75" customHeight="1" x14ac:dyDescent="0.25">
      <c r="A1406" s="7" t="s">
        <v>6159</v>
      </c>
      <c r="B1406" s="8" t="s">
        <v>6157</v>
      </c>
      <c r="C1406" s="238">
        <v>3.08</v>
      </c>
      <c r="D1406" s="238">
        <v>14.77</v>
      </c>
    </row>
    <row r="1407" spans="1:4" ht="27.75" customHeight="1" x14ac:dyDescent="0.25">
      <c r="A1407" s="7" t="s">
        <v>6160</v>
      </c>
      <c r="B1407" s="8" t="s">
        <v>6157</v>
      </c>
      <c r="C1407" s="238">
        <v>3.08</v>
      </c>
      <c r="D1407" s="238">
        <v>14.77</v>
      </c>
    </row>
    <row r="1408" spans="1:4" ht="27.75" customHeight="1" x14ac:dyDescent="0.25">
      <c r="A1408" s="7" t="s">
        <v>6161</v>
      </c>
      <c r="B1408" s="8" t="s">
        <v>6157</v>
      </c>
      <c r="C1408" s="238">
        <v>3.08</v>
      </c>
      <c r="D1408" s="238">
        <v>14.77</v>
      </c>
    </row>
    <row r="1409" spans="1:4" ht="27.75" customHeight="1" x14ac:dyDescent="0.25">
      <c r="A1409" s="7" t="s">
        <v>6162</v>
      </c>
      <c r="B1409" s="8" t="s">
        <v>6157</v>
      </c>
      <c r="C1409" s="238">
        <v>3.08</v>
      </c>
      <c r="D1409" s="238">
        <v>14.77</v>
      </c>
    </row>
    <row r="1410" spans="1:4" ht="27.75" customHeight="1" x14ac:dyDescent="0.25">
      <c r="A1410" s="7" t="s">
        <v>6163</v>
      </c>
      <c r="B1410" s="8" t="s">
        <v>6157</v>
      </c>
      <c r="C1410" s="238">
        <v>3.08</v>
      </c>
      <c r="D1410" s="238">
        <v>14.77</v>
      </c>
    </row>
    <row r="1411" spans="1:4" ht="27.75" customHeight="1" x14ac:dyDescent="0.25">
      <c r="A1411" s="7" t="s">
        <v>6164</v>
      </c>
      <c r="B1411" s="8" t="s">
        <v>6157</v>
      </c>
      <c r="C1411" s="238">
        <v>3.08</v>
      </c>
      <c r="D1411" s="238">
        <v>14.77</v>
      </c>
    </row>
    <row r="1412" spans="1:4" ht="27.75" customHeight="1" x14ac:dyDescent="0.25">
      <c r="A1412" s="7" t="s">
        <v>6165</v>
      </c>
      <c r="B1412" s="8" t="s">
        <v>6157</v>
      </c>
      <c r="C1412" s="238">
        <v>3.08</v>
      </c>
      <c r="D1412" s="238">
        <v>14.77</v>
      </c>
    </row>
    <row r="1413" spans="1:4" ht="27.75" customHeight="1" x14ac:dyDescent="0.25">
      <c r="A1413" s="7" t="s">
        <v>6166</v>
      </c>
      <c r="B1413" s="8" t="s">
        <v>6157</v>
      </c>
      <c r="C1413" s="238">
        <v>3.08</v>
      </c>
      <c r="D1413" s="238">
        <v>14.77</v>
      </c>
    </row>
    <row r="1414" spans="1:4" ht="27.75" customHeight="1" x14ac:dyDescent="0.25">
      <c r="A1414" s="7" t="s">
        <v>6167</v>
      </c>
      <c r="B1414" s="8" t="s">
        <v>6168</v>
      </c>
      <c r="C1414" s="238">
        <v>3.33</v>
      </c>
      <c r="D1414" s="238">
        <v>4.7300000000000004</v>
      </c>
    </row>
    <row r="1415" spans="1:4" ht="27.75" customHeight="1" x14ac:dyDescent="0.25">
      <c r="A1415" s="7" t="s">
        <v>6169</v>
      </c>
      <c r="B1415" s="8" t="s">
        <v>6168</v>
      </c>
      <c r="C1415" s="238">
        <v>3.33</v>
      </c>
      <c r="D1415" s="238">
        <v>4.7300000000000004</v>
      </c>
    </row>
    <row r="1416" spans="1:4" ht="27.75" customHeight="1" x14ac:dyDescent="0.25">
      <c r="A1416" s="7" t="s">
        <v>6170</v>
      </c>
      <c r="B1416" s="8" t="s">
        <v>6171</v>
      </c>
      <c r="C1416" s="238">
        <v>0</v>
      </c>
      <c r="D1416" s="238">
        <v>5.72</v>
      </c>
    </row>
    <row r="1417" spans="1:4" ht="27.75" customHeight="1" x14ac:dyDescent="0.25">
      <c r="A1417" s="7" t="s">
        <v>6172</v>
      </c>
      <c r="B1417" s="8" t="s">
        <v>6171</v>
      </c>
      <c r="C1417" s="238">
        <v>4.53</v>
      </c>
      <c r="D1417" s="238">
        <v>1.2</v>
      </c>
    </row>
    <row r="1418" spans="1:4" ht="27.75" customHeight="1" x14ac:dyDescent="0.25">
      <c r="A1418" s="7" t="s">
        <v>6173</v>
      </c>
      <c r="B1418" s="8" t="s">
        <v>6174</v>
      </c>
      <c r="C1418" s="238">
        <v>0</v>
      </c>
      <c r="D1418" s="238">
        <v>9.08</v>
      </c>
    </row>
    <row r="1419" spans="1:4" ht="27.75" customHeight="1" x14ac:dyDescent="0.25">
      <c r="A1419" s="7" t="s">
        <v>6175</v>
      </c>
      <c r="B1419" s="8" t="s">
        <v>6174</v>
      </c>
      <c r="C1419" s="238">
        <v>1.63</v>
      </c>
      <c r="D1419" s="238">
        <v>8.14</v>
      </c>
    </row>
    <row r="1420" spans="1:4" ht="27.75" customHeight="1" x14ac:dyDescent="0.25">
      <c r="A1420" s="7" t="s">
        <v>6176</v>
      </c>
      <c r="B1420" s="8" t="s">
        <v>6177</v>
      </c>
      <c r="C1420" s="238">
        <v>0</v>
      </c>
      <c r="D1420" s="238">
        <v>1.55</v>
      </c>
    </row>
    <row r="1421" spans="1:4" ht="27.75" customHeight="1" x14ac:dyDescent="0.25">
      <c r="A1421" s="7" t="s">
        <v>6178</v>
      </c>
      <c r="B1421" s="8" t="s">
        <v>6177</v>
      </c>
      <c r="C1421" s="238">
        <v>0</v>
      </c>
      <c r="D1421" s="238">
        <v>1.55</v>
      </c>
    </row>
    <row r="1422" spans="1:4" ht="27.75" customHeight="1" x14ac:dyDescent="0.25">
      <c r="A1422" s="7" t="s">
        <v>6179</v>
      </c>
      <c r="B1422" s="8" t="s">
        <v>6180</v>
      </c>
      <c r="C1422" s="238">
        <v>2.25</v>
      </c>
      <c r="D1422" s="238">
        <v>0.11</v>
      </c>
    </row>
    <row r="1423" spans="1:4" ht="27.75" customHeight="1" x14ac:dyDescent="0.25">
      <c r="A1423" s="7" t="s">
        <v>6181</v>
      </c>
      <c r="B1423" s="8" t="s">
        <v>6180</v>
      </c>
      <c r="C1423" s="238">
        <v>2.2599999999999998</v>
      </c>
      <c r="D1423" s="238">
        <v>0.11</v>
      </c>
    </row>
    <row r="1424" spans="1:4" ht="27.75" customHeight="1" x14ac:dyDescent="0.25">
      <c r="A1424" s="7" t="s">
        <v>6182</v>
      </c>
      <c r="B1424" s="8" t="s">
        <v>6183</v>
      </c>
      <c r="C1424" s="238">
        <v>0</v>
      </c>
      <c r="D1424" s="238">
        <v>1.1000000000000001</v>
      </c>
    </row>
    <row r="1425" spans="1:4" ht="27.75" customHeight="1" x14ac:dyDescent="0.25">
      <c r="A1425" s="7" t="s">
        <v>6184</v>
      </c>
      <c r="B1425" s="8" t="s">
        <v>6185</v>
      </c>
      <c r="C1425" s="238">
        <v>0</v>
      </c>
      <c r="D1425" s="238">
        <v>1.38</v>
      </c>
    </row>
    <row r="1426" spans="1:4" ht="27.75" customHeight="1" x14ac:dyDescent="0.25">
      <c r="A1426" s="7" t="s">
        <v>6186</v>
      </c>
      <c r="B1426" s="8" t="s">
        <v>6187</v>
      </c>
      <c r="C1426" s="238">
        <v>0</v>
      </c>
      <c r="D1426" s="238">
        <v>18.73</v>
      </c>
    </row>
    <row r="1427" spans="1:4" ht="27.75" customHeight="1" x14ac:dyDescent="0.25">
      <c r="A1427" s="7" t="s">
        <v>6188</v>
      </c>
      <c r="B1427" s="8" t="s">
        <v>6187</v>
      </c>
      <c r="C1427" s="238">
        <v>3.52</v>
      </c>
      <c r="D1427" s="238">
        <v>14.49</v>
      </c>
    </row>
    <row r="1428" spans="1:4" ht="27.75" customHeight="1" x14ac:dyDescent="0.25">
      <c r="A1428" s="7" t="s">
        <v>6189</v>
      </c>
      <c r="B1428" s="8" t="s">
        <v>6190</v>
      </c>
      <c r="C1428" s="238">
        <v>3</v>
      </c>
      <c r="D1428" s="238">
        <v>0.53</v>
      </c>
    </row>
    <row r="1429" spans="1:4" ht="27.75" customHeight="1" x14ac:dyDescent="0.25">
      <c r="A1429" s="7" t="s">
        <v>6191</v>
      </c>
      <c r="B1429" s="8" t="s">
        <v>6190</v>
      </c>
      <c r="C1429" s="238">
        <v>3</v>
      </c>
      <c r="D1429" s="238">
        <v>0.53</v>
      </c>
    </row>
    <row r="1430" spans="1:4" ht="27.75" customHeight="1" x14ac:dyDescent="0.25">
      <c r="A1430" s="7" t="s">
        <v>6192</v>
      </c>
      <c r="B1430" s="8" t="s">
        <v>6193</v>
      </c>
      <c r="C1430" s="238">
        <v>0</v>
      </c>
      <c r="D1430" s="238">
        <v>0</v>
      </c>
    </row>
    <row r="1431" spans="1:4" ht="27.75" customHeight="1" x14ac:dyDescent="0.25">
      <c r="A1431" s="7" t="s">
        <v>6194</v>
      </c>
      <c r="B1431" s="8" t="s">
        <v>6193</v>
      </c>
      <c r="C1431" s="238">
        <v>0</v>
      </c>
      <c r="D1431" s="238">
        <v>0</v>
      </c>
    </row>
    <row r="1432" spans="1:4" ht="27.75" customHeight="1" x14ac:dyDescent="0.25">
      <c r="A1432" s="7" t="s">
        <v>6195</v>
      </c>
      <c r="B1432" s="8" t="s">
        <v>6196</v>
      </c>
      <c r="C1432" s="238">
        <v>-0.06</v>
      </c>
      <c r="D1432" s="238">
        <v>0</v>
      </c>
    </row>
    <row r="1433" spans="1:4" ht="27.75" customHeight="1" x14ac:dyDescent="0.25">
      <c r="A1433" s="7" t="s">
        <v>6197</v>
      </c>
      <c r="B1433" s="8" t="s">
        <v>6196</v>
      </c>
      <c r="C1433" s="238">
        <v>-0.01</v>
      </c>
      <c r="D1433" s="238">
        <v>0</v>
      </c>
    </row>
    <row r="1434" spans="1:4" ht="27.75" customHeight="1" x14ac:dyDescent="0.25">
      <c r="A1434" s="7" t="s">
        <v>6198</v>
      </c>
      <c r="B1434" s="8" t="s">
        <v>6196</v>
      </c>
      <c r="C1434" s="238">
        <v>0</v>
      </c>
      <c r="D1434" s="238">
        <v>0</v>
      </c>
    </row>
    <row r="1435" spans="1:4" ht="27.75" customHeight="1" x14ac:dyDescent="0.25">
      <c r="A1435" s="7" t="s">
        <v>6199</v>
      </c>
      <c r="B1435" s="8" t="s">
        <v>6196</v>
      </c>
      <c r="C1435" s="238">
        <v>0</v>
      </c>
      <c r="D1435" s="238">
        <v>0</v>
      </c>
    </row>
    <row r="1436" spans="1:4" ht="27.75" customHeight="1" x14ac:dyDescent="0.25">
      <c r="A1436" s="7" t="s">
        <v>6200</v>
      </c>
      <c r="B1436" s="8" t="s">
        <v>6201</v>
      </c>
      <c r="C1436" s="238">
        <v>6.68</v>
      </c>
      <c r="D1436" s="238">
        <v>0.13</v>
      </c>
    </row>
    <row r="1437" spans="1:4" ht="27.75" customHeight="1" x14ac:dyDescent="0.25">
      <c r="A1437" s="7" t="s">
        <v>6202</v>
      </c>
      <c r="B1437" s="8" t="s">
        <v>6201</v>
      </c>
      <c r="C1437" s="238">
        <v>6.68</v>
      </c>
      <c r="D1437" s="238">
        <v>0.13</v>
      </c>
    </row>
    <row r="1438" spans="1:4" ht="27.75" customHeight="1" x14ac:dyDescent="0.25">
      <c r="A1438" s="7" t="s">
        <v>6203</v>
      </c>
      <c r="B1438" s="8" t="s">
        <v>6201</v>
      </c>
      <c r="C1438" s="238">
        <v>0.79</v>
      </c>
      <c r="D1438" s="238">
        <v>5.04</v>
      </c>
    </row>
    <row r="1439" spans="1:4" ht="27.75" customHeight="1" x14ac:dyDescent="0.25">
      <c r="A1439" s="7" t="s">
        <v>6204</v>
      </c>
      <c r="B1439" s="8" t="s">
        <v>6201</v>
      </c>
      <c r="C1439" s="238">
        <v>0.79</v>
      </c>
      <c r="D1439" s="238">
        <v>5.04</v>
      </c>
    </row>
    <row r="1440" spans="1:4" ht="27.75" customHeight="1" x14ac:dyDescent="0.25">
      <c r="A1440" s="7" t="s">
        <v>6205</v>
      </c>
      <c r="B1440" s="8" t="s">
        <v>6206</v>
      </c>
      <c r="C1440" s="238">
        <v>2.33</v>
      </c>
      <c r="D1440" s="238">
        <v>1.19</v>
      </c>
    </row>
    <row r="1441" spans="1:4" ht="27.75" customHeight="1" x14ac:dyDescent="0.25">
      <c r="A1441" s="7" t="s">
        <v>6207</v>
      </c>
      <c r="B1441" s="8" t="s">
        <v>6206</v>
      </c>
      <c r="C1441" s="238">
        <v>2.33</v>
      </c>
      <c r="D1441" s="238">
        <v>1.19</v>
      </c>
    </row>
    <row r="1442" spans="1:4" ht="27.75" customHeight="1" x14ac:dyDescent="0.25">
      <c r="A1442" s="7" t="s">
        <v>6208</v>
      </c>
      <c r="B1442" s="8" t="s">
        <v>6206</v>
      </c>
      <c r="C1442" s="238">
        <v>1.81</v>
      </c>
      <c r="D1442" s="238">
        <v>2.95</v>
      </c>
    </row>
    <row r="1443" spans="1:4" ht="27.75" customHeight="1" x14ac:dyDescent="0.25">
      <c r="A1443" s="7" t="s">
        <v>6209</v>
      </c>
      <c r="B1443" s="8" t="s">
        <v>6206</v>
      </c>
      <c r="C1443" s="238">
        <v>1.81</v>
      </c>
      <c r="D1443" s="238">
        <v>2.95</v>
      </c>
    </row>
    <row r="1444" spans="1:4" ht="27.75" customHeight="1" x14ac:dyDescent="0.25">
      <c r="A1444" s="7" t="s">
        <v>6210</v>
      </c>
      <c r="B1444" s="8" t="s">
        <v>6211</v>
      </c>
      <c r="C1444" s="238">
        <v>5.57</v>
      </c>
      <c r="D1444" s="238">
        <v>1.63</v>
      </c>
    </row>
    <row r="1445" spans="1:4" ht="27.75" customHeight="1" x14ac:dyDescent="0.25">
      <c r="A1445" s="7" t="s">
        <v>6212</v>
      </c>
      <c r="B1445" s="8" t="s">
        <v>6211</v>
      </c>
      <c r="C1445" s="238">
        <v>5.57</v>
      </c>
      <c r="D1445" s="238">
        <v>1.63</v>
      </c>
    </row>
    <row r="1446" spans="1:4" ht="27.75" customHeight="1" x14ac:dyDescent="0.25">
      <c r="A1446" s="7" t="s">
        <v>6213</v>
      </c>
      <c r="B1446" s="8" t="s">
        <v>6211</v>
      </c>
      <c r="C1446" s="238">
        <v>1.82</v>
      </c>
      <c r="D1446" s="238">
        <v>5.92</v>
      </c>
    </row>
    <row r="1447" spans="1:4" ht="27.75" customHeight="1" x14ac:dyDescent="0.25">
      <c r="A1447" s="7" t="s">
        <v>6214</v>
      </c>
      <c r="B1447" s="8" t="s">
        <v>6211</v>
      </c>
      <c r="C1447" s="238">
        <v>0</v>
      </c>
      <c r="D1447" s="238">
        <v>9.23</v>
      </c>
    </row>
    <row r="1448" spans="1:4" ht="27.75" customHeight="1" x14ac:dyDescent="0.25">
      <c r="A1448" s="7" t="s">
        <v>6215</v>
      </c>
      <c r="B1448" s="8" t="s">
        <v>6216</v>
      </c>
      <c r="C1448" s="238">
        <v>0.56999999999999995</v>
      </c>
      <c r="D1448" s="238">
        <v>8.43</v>
      </c>
    </row>
    <row r="1449" spans="1:4" ht="27.75" customHeight="1" x14ac:dyDescent="0.25">
      <c r="A1449" s="7" t="s">
        <v>6217</v>
      </c>
      <c r="B1449" s="8" t="s">
        <v>6216</v>
      </c>
      <c r="C1449" s="238">
        <v>0.56999999999999995</v>
      </c>
      <c r="D1449" s="238">
        <v>8.43</v>
      </c>
    </row>
    <row r="1450" spans="1:4" ht="27.75" customHeight="1" x14ac:dyDescent="0.25">
      <c r="A1450" s="7" t="s">
        <v>6218</v>
      </c>
      <c r="B1450" s="8" t="s">
        <v>6219</v>
      </c>
      <c r="C1450" s="238">
        <v>0.98</v>
      </c>
      <c r="D1450" s="238">
        <v>12.83</v>
      </c>
    </row>
    <row r="1451" spans="1:4" ht="27.75" customHeight="1" x14ac:dyDescent="0.25">
      <c r="A1451" s="7" t="s">
        <v>6220</v>
      </c>
      <c r="B1451" s="8" t="s">
        <v>6219</v>
      </c>
      <c r="C1451" s="238">
        <v>0.98</v>
      </c>
      <c r="D1451" s="238">
        <v>12.83</v>
      </c>
    </row>
    <row r="1452" spans="1:4" ht="27.75" customHeight="1" x14ac:dyDescent="0.25">
      <c r="A1452" s="7" t="s">
        <v>6221</v>
      </c>
      <c r="B1452" s="8" t="s">
        <v>6222</v>
      </c>
      <c r="C1452" s="238">
        <v>1.68</v>
      </c>
      <c r="D1452" s="238">
        <v>12.45</v>
      </c>
    </row>
    <row r="1453" spans="1:4" ht="27.75" customHeight="1" x14ac:dyDescent="0.25">
      <c r="A1453" s="7" t="s">
        <v>6223</v>
      </c>
      <c r="B1453" s="8" t="s">
        <v>6224</v>
      </c>
      <c r="C1453" s="238">
        <v>1.55</v>
      </c>
      <c r="D1453" s="238">
        <v>5.43</v>
      </c>
    </row>
    <row r="1454" spans="1:4" ht="27.75" customHeight="1" x14ac:dyDescent="0.25">
      <c r="A1454" s="7" t="s">
        <v>6225</v>
      </c>
      <c r="B1454" s="8" t="s">
        <v>6224</v>
      </c>
      <c r="C1454" s="238">
        <v>1.55</v>
      </c>
      <c r="D1454" s="238">
        <v>5.43</v>
      </c>
    </row>
    <row r="1455" spans="1:4" ht="27.75" customHeight="1" x14ac:dyDescent="0.25">
      <c r="A1455" s="7" t="s">
        <v>6226</v>
      </c>
      <c r="B1455" s="8" t="s">
        <v>6224</v>
      </c>
      <c r="C1455" s="238">
        <v>1.55</v>
      </c>
      <c r="D1455" s="238">
        <v>5.43</v>
      </c>
    </row>
    <row r="1456" spans="1:4" ht="27.75" customHeight="1" x14ac:dyDescent="0.25">
      <c r="A1456" s="7" t="s">
        <v>6227</v>
      </c>
      <c r="B1456" s="8" t="s">
        <v>6224</v>
      </c>
      <c r="C1456" s="238">
        <v>1.55</v>
      </c>
      <c r="D1456" s="238">
        <v>5.43</v>
      </c>
    </row>
    <row r="1457" spans="1:4" ht="27.75" customHeight="1" x14ac:dyDescent="0.25">
      <c r="A1457" s="7" t="s">
        <v>6228</v>
      </c>
      <c r="B1457" s="8" t="s">
        <v>6224</v>
      </c>
      <c r="C1457" s="238">
        <v>1.55</v>
      </c>
      <c r="D1457" s="238">
        <v>5.42</v>
      </c>
    </row>
    <row r="1458" spans="1:4" ht="27.75" customHeight="1" x14ac:dyDescent="0.25">
      <c r="A1458" s="7" t="s">
        <v>6229</v>
      </c>
      <c r="B1458" s="8" t="s">
        <v>6224</v>
      </c>
      <c r="C1458" s="238">
        <v>1.6</v>
      </c>
      <c r="D1458" s="238">
        <v>7.78</v>
      </c>
    </row>
    <row r="1459" spans="1:4" ht="27.75" customHeight="1" x14ac:dyDescent="0.25">
      <c r="A1459" s="7" t="s">
        <v>6230</v>
      </c>
      <c r="B1459" s="8" t="s">
        <v>6224</v>
      </c>
      <c r="C1459" s="238">
        <v>0</v>
      </c>
      <c r="D1459" s="238">
        <v>9.5399999999999991</v>
      </c>
    </row>
    <row r="1460" spans="1:4" ht="27.75" customHeight="1" x14ac:dyDescent="0.25">
      <c r="A1460" s="7" t="s">
        <v>6231</v>
      </c>
      <c r="B1460" s="8" t="s">
        <v>6224</v>
      </c>
      <c r="C1460" s="238">
        <v>1.55</v>
      </c>
      <c r="D1460" s="238">
        <v>5.43</v>
      </c>
    </row>
    <row r="1461" spans="1:4" ht="27.75" customHeight="1" x14ac:dyDescent="0.25">
      <c r="A1461" s="7" t="s">
        <v>6232</v>
      </c>
      <c r="B1461" s="8" t="s">
        <v>6233</v>
      </c>
      <c r="C1461" s="238">
        <v>3.39</v>
      </c>
      <c r="D1461" s="238">
        <v>4.4800000000000004</v>
      </c>
    </row>
    <row r="1462" spans="1:4" ht="27.75" customHeight="1" x14ac:dyDescent="0.25">
      <c r="A1462" s="7" t="s">
        <v>6234</v>
      </c>
      <c r="B1462" s="8" t="s">
        <v>6233</v>
      </c>
      <c r="C1462" s="238">
        <v>0</v>
      </c>
      <c r="D1462" s="238">
        <v>7.99</v>
      </c>
    </row>
    <row r="1463" spans="1:4" ht="27.75" customHeight="1" x14ac:dyDescent="0.25">
      <c r="A1463" s="7" t="s">
        <v>6235</v>
      </c>
      <c r="B1463" s="8" t="s">
        <v>6236</v>
      </c>
      <c r="C1463" s="238">
        <v>0</v>
      </c>
      <c r="D1463" s="238">
        <v>8.52</v>
      </c>
    </row>
    <row r="1464" spans="1:4" ht="27.75" customHeight="1" x14ac:dyDescent="0.25">
      <c r="A1464" s="7" t="s">
        <v>6237</v>
      </c>
      <c r="B1464" s="8" t="s">
        <v>6236</v>
      </c>
      <c r="C1464" s="238">
        <v>0.78</v>
      </c>
      <c r="D1464" s="238">
        <v>6.57</v>
      </c>
    </row>
    <row r="1465" spans="1:4" ht="27.75" customHeight="1" x14ac:dyDescent="0.25">
      <c r="A1465" s="7" t="s">
        <v>6238</v>
      </c>
      <c r="B1465" s="8" t="s">
        <v>6239</v>
      </c>
      <c r="C1465" s="238">
        <v>0.76</v>
      </c>
      <c r="D1465" s="238">
        <v>8.8800000000000008</v>
      </c>
    </row>
    <row r="1466" spans="1:4" ht="27.75" customHeight="1" x14ac:dyDescent="0.25">
      <c r="A1466" s="7" t="s">
        <v>6240</v>
      </c>
      <c r="B1466" s="8" t="s">
        <v>6239</v>
      </c>
      <c r="C1466" s="238">
        <v>0.76</v>
      </c>
      <c r="D1466" s="238">
        <v>8.8800000000000008</v>
      </c>
    </row>
    <row r="1467" spans="1:4" ht="27.75" customHeight="1" x14ac:dyDescent="0.25">
      <c r="A1467" s="7" t="s">
        <v>6241</v>
      </c>
      <c r="B1467" s="8" t="s">
        <v>6242</v>
      </c>
      <c r="C1467" s="238">
        <v>12.58</v>
      </c>
      <c r="D1467" s="238">
        <v>0.56999999999999995</v>
      </c>
    </row>
    <row r="1468" spans="1:4" ht="27.75" customHeight="1" x14ac:dyDescent="0.25">
      <c r="A1468" s="7" t="s">
        <v>6243</v>
      </c>
      <c r="B1468" s="8" t="s">
        <v>6242</v>
      </c>
      <c r="C1468" s="238">
        <v>12.58</v>
      </c>
      <c r="D1468" s="238">
        <v>0.56999999999999995</v>
      </c>
    </row>
    <row r="1469" spans="1:4" ht="27.75" customHeight="1" x14ac:dyDescent="0.25">
      <c r="A1469" s="7" t="s">
        <v>6244</v>
      </c>
      <c r="B1469" s="8" t="s">
        <v>6242</v>
      </c>
      <c r="C1469" s="238">
        <v>0</v>
      </c>
      <c r="D1469" s="238">
        <v>18.04</v>
      </c>
    </row>
    <row r="1470" spans="1:4" ht="27.75" customHeight="1" x14ac:dyDescent="0.25">
      <c r="A1470" s="7" t="s">
        <v>6245</v>
      </c>
      <c r="B1470" s="8" t="s">
        <v>6242</v>
      </c>
      <c r="C1470" s="238">
        <v>0</v>
      </c>
      <c r="D1470" s="238">
        <v>18.04</v>
      </c>
    </row>
    <row r="1471" spans="1:4" ht="27.75" customHeight="1" x14ac:dyDescent="0.25">
      <c r="A1471" s="7" t="s">
        <v>6246</v>
      </c>
      <c r="B1471" s="8" t="s">
        <v>6247</v>
      </c>
      <c r="C1471" s="238">
        <v>4.01</v>
      </c>
      <c r="D1471" s="238">
        <v>5.58</v>
      </c>
    </row>
    <row r="1472" spans="1:4" ht="27.75" customHeight="1" x14ac:dyDescent="0.25">
      <c r="A1472" s="7" t="s">
        <v>6248</v>
      </c>
      <c r="B1472" s="8" t="s">
        <v>6247</v>
      </c>
      <c r="C1472" s="238">
        <v>4.01</v>
      </c>
      <c r="D1472" s="238">
        <v>5.58</v>
      </c>
    </row>
    <row r="1473" spans="1:4" ht="27.75" customHeight="1" x14ac:dyDescent="0.25">
      <c r="A1473" s="7" t="s">
        <v>6249</v>
      </c>
      <c r="B1473" s="8" t="s">
        <v>6247</v>
      </c>
      <c r="C1473" s="238">
        <v>1.67</v>
      </c>
      <c r="D1473" s="238">
        <v>3.46</v>
      </c>
    </row>
    <row r="1474" spans="1:4" ht="27.75" customHeight="1" x14ac:dyDescent="0.25">
      <c r="A1474" s="7" t="s">
        <v>6250</v>
      </c>
      <c r="B1474" s="8" t="s">
        <v>6247</v>
      </c>
      <c r="C1474" s="238">
        <v>1.67</v>
      </c>
      <c r="D1474" s="238">
        <v>3.47</v>
      </c>
    </row>
    <row r="1475" spans="1:4" ht="27.75" customHeight="1" x14ac:dyDescent="0.25">
      <c r="A1475" s="7" t="s">
        <v>6251</v>
      </c>
      <c r="B1475" s="8" t="s">
        <v>6252</v>
      </c>
      <c r="C1475" s="238">
        <v>0</v>
      </c>
      <c r="D1475" s="238">
        <v>5.4</v>
      </c>
    </row>
    <row r="1476" spans="1:4" ht="27.75" customHeight="1" x14ac:dyDescent="0.25">
      <c r="A1476" s="7" t="s">
        <v>6253</v>
      </c>
      <c r="B1476" s="8" t="s">
        <v>6252</v>
      </c>
      <c r="C1476" s="238">
        <v>0.53</v>
      </c>
      <c r="D1476" s="238">
        <v>4.0999999999999996</v>
      </c>
    </row>
    <row r="1477" spans="1:4" ht="27.75" customHeight="1" x14ac:dyDescent="0.25">
      <c r="A1477" s="7" t="s">
        <v>6254</v>
      </c>
      <c r="B1477" s="8" t="s">
        <v>6252</v>
      </c>
      <c r="C1477" s="238">
        <v>3.09</v>
      </c>
      <c r="D1477" s="238">
        <v>1.72</v>
      </c>
    </row>
    <row r="1478" spans="1:4" ht="27.75" customHeight="1" x14ac:dyDescent="0.25">
      <c r="A1478" s="7" t="s">
        <v>6255</v>
      </c>
      <c r="B1478" s="8" t="s">
        <v>6252</v>
      </c>
      <c r="C1478" s="238">
        <v>3.09</v>
      </c>
      <c r="D1478" s="238">
        <v>1.72</v>
      </c>
    </row>
    <row r="1479" spans="1:4" ht="27.75" customHeight="1" x14ac:dyDescent="0.25">
      <c r="A1479" s="7" t="s">
        <v>6256</v>
      </c>
      <c r="B1479" s="8" t="s">
        <v>6257</v>
      </c>
      <c r="C1479" s="238">
        <v>3.51</v>
      </c>
      <c r="D1479" s="238">
        <v>1.83</v>
      </c>
    </row>
    <row r="1480" spans="1:4" ht="27.75" customHeight="1" x14ac:dyDescent="0.25">
      <c r="A1480" s="7" t="s">
        <v>6258</v>
      </c>
      <c r="B1480" s="8" t="s">
        <v>6257</v>
      </c>
      <c r="C1480" s="238">
        <v>3.03</v>
      </c>
      <c r="D1480" s="238">
        <v>1.62</v>
      </c>
    </row>
    <row r="1481" spans="1:4" ht="27.75" customHeight="1" x14ac:dyDescent="0.25">
      <c r="A1481" s="7" t="s">
        <v>6259</v>
      </c>
      <c r="B1481" s="8" t="s">
        <v>6260</v>
      </c>
      <c r="C1481" s="238">
        <v>0</v>
      </c>
      <c r="D1481" s="238">
        <v>8.98</v>
      </c>
    </row>
    <row r="1482" spans="1:4" ht="27.75" customHeight="1" x14ac:dyDescent="0.25">
      <c r="A1482" s="7" t="s">
        <v>6261</v>
      </c>
      <c r="B1482" s="8" t="s">
        <v>6260</v>
      </c>
      <c r="C1482" s="238">
        <v>1.5</v>
      </c>
      <c r="D1482" s="238">
        <v>6.71</v>
      </c>
    </row>
    <row r="1483" spans="1:4" ht="27.75" customHeight="1" x14ac:dyDescent="0.25">
      <c r="A1483" s="7" t="s">
        <v>6262</v>
      </c>
      <c r="B1483" s="8" t="s">
        <v>6263</v>
      </c>
      <c r="C1483" s="238">
        <v>6.85</v>
      </c>
      <c r="D1483" s="238">
        <v>0.82</v>
      </c>
    </row>
    <row r="1484" spans="1:4" ht="27.75" customHeight="1" x14ac:dyDescent="0.25">
      <c r="A1484" s="7" t="s">
        <v>6264</v>
      </c>
      <c r="B1484" s="8" t="s">
        <v>6265</v>
      </c>
      <c r="C1484" s="238">
        <v>5.17</v>
      </c>
      <c r="D1484" s="238">
        <v>5.45</v>
      </c>
    </row>
    <row r="1485" spans="1:4" ht="27.75" customHeight="1" x14ac:dyDescent="0.25">
      <c r="A1485" s="7" t="s">
        <v>6266</v>
      </c>
      <c r="B1485" s="8" t="s">
        <v>6265</v>
      </c>
      <c r="C1485" s="238">
        <v>5.17</v>
      </c>
      <c r="D1485" s="238">
        <v>5.45</v>
      </c>
    </row>
    <row r="1486" spans="1:4" ht="27.75" customHeight="1" x14ac:dyDescent="0.25">
      <c r="A1486" s="7" t="s">
        <v>6267</v>
      </c>
      <c r="B1486" s="8" t="s">
        <v>6265</v>
      </c>
      <c r="C1486" s="238">
        <v>3.96</v>
      </c>
      <c r="D1486" s="238">
        <v>9.84</v>
      </c>
    </row>
    <row r="1487" spans="1:4" ht="27.75" customHeight="1" x14ac:dyDescent="0.25">
      <c r="A1487" s="7" t="s">
        <v>6268</v>
      </c>
      <c r="B1487" s="8" t="s">
        <v>6265</v>
      </c>
      <c r="C1487" s="238">
        <v>3.96</v>
      </c>
      <c r="D1487" s="238">
        <v>9.84</v>
      </c>
    </row>
    <row r="1488" spans="1:4" ht="27.75" customHeight="1" x14ac:dyDescent="0.25">
      <c r="A1488" s="7" t="s">
        <v>6269</v>
      </c>
      <c r="B1488" s="8" t="s">
        <v>6265</v>
      </c>
      <c r="C1488" s="238">
        <v>3.83</v>
      </c>
      <c r="D1488" s="238">
        <v>11.15</v>
      </c>
    </row>
    <row r="1489" spans="1:4" ht="27.75" customHeight="1" x14ac:dyDescent="0.25">
      <c r="A1489" s="7" t="s">
        <v>6270</v>
      </c>
      <c r="B1489" s="8" t="s">
        <v>6271</v>
      </c>
      <c r="C1489" s="238">
        <v>1.79</v>
      </c>
      <c r="D1489" s="238">
        <v>1.03</v>
      </c>
    </row>
    <row r="1490" spans="1:4" ht="27.75" customHeight="1" x14ac:dyDescent="0.25">
      <c r="A1490" s="7" t="s">
        <v>6272</v>
      </c>
      <c r="B1490" s="8" t="s">
        <v>6271</v>
      </c>
      <c r="C1490" s="238">
        <v>1.88</v>
      </c>
      <c r="D1490" s="238">
        <v>0.86</v>
      </c>
    </row>
    <row r="1491" spans="1:4" ht="27.75" customHeight="1" x14ac:dyDescent="0.25">
      <c r="A1491" s="7" t="s">
        <v>6273</v>
      </c>
      <c r="B1491" s="8" t="s">
        <v>6274</v>
      </c>
      <c r="C1491" s="238">
        <v>2.48</v>
      </c>
      <c r="D1491" s="238">
        <v>10.34</v>
      </c>
    </row>
    <row r="1492" spans="1:4" ht="27.75" customHeight="1" x14ac:dyDescent="0.25">
      <c r="A1492" s="7" t="s">
        <v>6275</v>
      </c>
      <c r="B1492" s="8" t="s">
        <v>6274</v>
      </c>
      <c r="C1492" s="238">
        <v>2.48</v>
      </c>
      <c r="D1492" s="238">
        <v>10.34</v>
      </c>
    </row>
    <row r="1493" spans="1:4" ht="27.75" customHeight="1" x14ac:dyDescent="0.25">
      <c r="A1493" s="7" t="s">
        <v>6276</v>
      </c>
      <c r="B1493" s="8" t="s">
        <v>6274</v>
      </c>
      <c r="C1493" s="238">
        <v>17.059999999999999</v>
      </c>
      <c r="D1493" s="238">
        <v>1.94</v>
      </c>
    </row>
    <row r="1494" spans="1:4" ht="27.75" customHeight="1" x14ac:dyDescent="0.25">
      <c r="A1494" s="7" t="s">
        <v>6277</v>
      </c>
      <c r="B1494" s="8" t="s">
        <v>6274</v>
      </c>
      <c r="C1494" s="238">
        <v>17.059999999999999</v>
      </c>
      <c r="D1494" s="238">
        <v>1.94</v>
      </c>
    </row>
    <row r="1495" spans="1:4" ht="27.75" customHeight="1" x14ac:dyDescent="0.25">
      <c r="A1495" s="7" t="s">
        <v>6278</v>
      </c>
      <c r="B1495" s="8" t="s">
        <v>6279</v>
      </c>
      <c r="C1495" s="238">
        <v>5.75</v>
      </c>
      <c r="D1495" s="238">
        <v>11.67</v>
      </c>
    </row>
    <row r="1496" spans="1:4" ht="27.75" customHeight="1" x14ac:dyDescent="0.25">
      <c r="A1496" s="7" t="s">
        <v>6280</v>
      </c>
      <c r="B1496" s="8" t="s">
        <v>6281</v>
      </c>
      <c r="C1496" s="238">
        <v>11.17</v>
      </c>
      <c r="D1496" s="238">
        <v>13.96</v>
      </c>
    </row>
    <row r="1497" spans="1:4" ht="27.75" customHeight="1" x14ac:dyDescent="0.25">
      <c r="A1497" s="7" t="s">
        <v>6282</v>
      </c>
      <c r="B1497" s="8" t="s">
        <v>6283</v>
      </c>
      <c r="C1497" s="238">
        <v>0</v>
      </c>
      <c r="D1497" s="238">
        <v>0</v>
      </c>
    </row>
    <row r="1498" spans="1:4" ht="27.75" customHeight="1" x14ac:dyDescent="0.25">
      <c r="A1498" s="7" t="s">
        <v>6284</v>
      </c>
      <c r="B1498" s="8" t="s">
        <v>6283</v>
      </c>
      <c r="C1498" s="238">
        <v>0</v>
      </c>
      <c r="D1498" s="238">
        <v>0</v>
      </c>
    </row>
    <row r="1499" spans="1:4" ht="27.75" customHeight="1" x14ac:dyDescent="0.25">
      <c r="A1499" s="7" t="s">
        <v>6285</v>
      </c>
      <c r="B1499" s="8" t="s">
        <v>6283</v>
      </c>
      <c r="C1499" s="238">
        <v>0</v>
      </c>
      <c r="D1499" s="238">
        <v>0</v>
      </c>
    </row>
    <row r="1500" spans="1:4" ht="27.75" customHeight="1" x14ac:dyDescent="0.25">
      <c r="A1500" s="7" t="s">
        <v>6286</v>
      </c>
      <c r="B1500" s="8" t="s">
        <v>6283</v>
      </c>
      <c r="C1500" s="238">
        <v>0</v>
      </c>
      <c r="D1500" s="238">
        <v>0</v>
      </c>
    </row>
    <row r="1501" spans="1:4" ht="27.75" customHeight="1" x14ac:dyDescent="0.25">
      <c r="A1501" s="7" t="s">
        <v>6287</v>
      </c>
      <c r="B1501" s="8" t="s">
        <v>6288</v>
      </c>
      <c r="C1501" s="238">
        <v>0.16</v>
      </c>
      <c r="D1501" s="238">
        <v>1.44</v>
      </c>
    </row>
    <row r="1502" spans="1:4" ht="27.75" customHeight="1" x14ac:dyDescent="0.25">
      <c r="A1502" s="7" t="s">
        <v>6289</v>
      </c>
      <c r="B1502" s="8" t="s">
        <v>6288</v>
      </c>
      <c r="C1502" s="238">
        <v>0.16</v>
      </c>
      <c r="D1502" s="238">
        <v>1.44</v>
      </c>
    </row>
    <row r="1503" spans="1:4" ht="27.75" customHeight="1" x14ac:dyDescent="0.25">
      <c r="A1503" s="7" t="s">
        <v>6290</v>
      </c>
      <c r="B1503" s="8" t="s">
        <v>6291</v>
      </c>
      <c r="C1503" s="238">
        <v>5.0599999999999996</v>
      </c>
      <c r="D1503" s="238">
        <v>3.28</v>
      </c>
    </row>
    <row r="1504" spans="1:4" ht="27.75" customHeight="1" x14ac:dyDescent="0.25">
      <c r="A1504" s="7" t="s">
        <v>6292</v>
      </c>
      <c r="B1504" s="8" t="s">
        <v>6291</v>
      </c>
      <c r="C1504" s="238">
        <v>5.0599999999999996</v>
      </c>
      <c r="D1504" s="238">
        <v>3.28</v>
      </c>
    </row>
    <row r="1505" spans="1:4" ht="27.75" customHeight="1" x14ac:dyDescent="0.25">
      <c r="A1505" s="7" t="s">
        <v>6293</v>
      </c>
      <c r="B1505" s="8" t="s">
        <v>6294</v>
      </c>
      <c r="C1505" s="238">
        <v>2.58</v>
      </c>
      <c r="D1505" s="238">
        <v>10.7</v>
      </c>
    </row>
    <row r="1506" spans="1:4" ht="27.75" customHeight="1" x14ac:dyDescent="0.25">
      <c r="A1506" s="7" t="s">
        <v>6295</v>
      </c>
      <c r="B1506" s="8" t="s">
        <v>6294</v>
      </c>
      <c r="C1506" s="238">
        <v>2.58</v>
      </c>
      <c r="D1506" s="238">
        <v>10.7</v>
      </c>
    </row>
    <row r="1507" spans="1:4" ht="27.75" customHeight="1" x14ac:dyDescent="0.25">
      <c r="A1507" s="7" t="s">
        <v>6296</v>
      </c>
      <c r="B1507" s="8" t="s">
        <v>6297</v>
      </c>
      <c r="C1507" s="238">
        <v>2.59</v>
      </c>
      <c r="D1507" s="238">
        <v>10.48</v>
      </c>
    </row>
    <row r="1508" spans="1:4" ht="27.75" customHeight="1" x14ac:dyDescent="0.25">
      <c r="A1508" s="7" t="s">
        <v>6298</v>
      </c>
      <c r="B1508" s="8" t="s">
        <v>6299</v>
      </c>
      <c r="C1508" s="238">
        <v>8.81</v>
      </c>
      <c r="D1508" s="238">
        <v>1.42</v>
      </c>
    </row>
    <row r="1509" spans="1:4" ht="27.75" customHeight="1" x14ac:dyDescent="0.25">
      <c r="A1509" s="7" t="s">
        <v>6300</v>
      </c>
      <c r="B1509" s="8" t="s">
        <v>6299</v>
      </c>
      <c r="C1509" s="238">
        <v>8.81</v>
      </c>
      <c r="D1509" s="238">
        <v>1.42</v>
      </c>
    </row>
    <row r="1510" spans="1:4" ht="27.75" customHeight="1" x14ac:dyDescent="0.25">
      <c r="A1510" s="7" t="s">
        <v>6301</v>
      </c>
      <c r="B1510" s="8" t="s">
        <v>6299</v>
      </c>
      <c r="C1510" s="238">
        <v>8.81</v>
      </c>
      <c r="D1510" s="238">
        <v>1.42</v>
      </c>
    </row>
    <row r="1511" spans="1:4" ht="27.75" customHeight="1" x14ac:dyDescent="0.25">
      <c r="A1511" s="7" t="s">
        <v>6302</v>
      </c>
      <c r="B1511" s="8" t="s">
        <v>6303</v>
      </c>
      <c r="C1511" s="238">
        <v>0.72</v>
      </c>
      <c r="D1511" s="238">
        <v>1.1499999999999999</v>
      </c>
    </row>
    <row r="1512" spans="1:4" ht="27.75" customHeight="1" x14ac:dyDescent="0.25">
      <c r="A1512" s="7" t="s">
        <v>6304</v>
      </c>
      <c r="B1512" s="8" t="s">
        <v>6303</v>
      </c>
      <c r="C1512" s="238">
        <v>0.72</v>
      </c>
      <c r="D1512" s="238">
        <v>1.1499999999999999</v>
      </c>
    </row>
    <row r="1513" spans="1:4" ht="27.75" customHeight="1" x14ac:dyDescent="0.25">
      <c r="A1513" s="7" t="s">
        <v>6305</v>
      </c>
      <c r="B1513" s="8" t="s">
        <v>6306</v>
      </c>
      <c r="C1513" s="238">
        <v>3.43</v>
      </c>
      <c r="D1513" s="238">
        <v>4.66</v>
      </c>
    </row>
    <row r="1514" spans="1:4" ht="27.75" customHeight="1" x14ac:dyDescent="0.25">
      <c r="A1514" s="7" t="s">
        <v>6307</v>
      </c>
      <c r="B1514" s="8" t="s">
        <v>6306</v>
      </c>
      <c r="C1514" s="238">
        <v>0</v>
      </c>
      <c r="D1514" s="238">
        <v>8.65</v>
      </c>
    </row>
    <row r="1515" spans="1:4" ht="27.75" customHeight="1" x14ac:dyDescent="0.25">
      <c r="A1515" s="7" t="s">
        <v>6308</v>
      </c>
      <c r="B1515" s="8" t="s">
        <v>6309</v>
      </c>
      <c r="C1515" s="238">
        <v>3.32</v>
      </c>
      <c r="D1515" s="238">
        <v>1.81</v>
      </c>
    </row>
    <row r="1516" spans="1:4" ht="27.75" customHeight="1" x14ac:dyDescent="0.25">
      <c r="A1516" s="7" t="s">
        <v>6310</v>
      </c>
      <c r="B1516" s="8" t="s">
        <v>6309</v>
      </c>
      <c r="C1516" s="238">
        <v>3.32</v>
      </c>
      <c r="D1516" s="238">
        <v>1.81</v>
      </c>
    </row>
    <row r="1517" spans="1:4" ht="27.75" customHeight="1" x14ac:dyDescent="0.25">
      <c r="A1517" s="7" t="s">
        <v>6311</v>
      </c>
      <c r="B1517" s="8" t="s">
        <v>6312</v>
      </c>
      <c r="C1517" s="238">
        <v>0</v>
      </c>
      <c r="D1517" s="238">
        <v>6.09</v>
      </c>
    </row>
    <row r="1518" spans="1:4" ht="27.75" customHeight="1" x14ac:dyDescent="0.25">
      <c r="A1518" s="7" t="s">
        <v>6313</v>
      </c>
      <c r="B1518" s="8" t="s">
        <v>6312</v>
      </c>
      <c r="C1518" s="238">
        <v>1.49</v>
      </c>
      <c r="D1518" s="238">
        <v>2.96</v>
      </c>
    </row>
    <row r="1519" spans="1:4" ht="27.75" customHeight="1" x14ac:dyDescent="0.25">
      <c r="A1519" s="7" t="s">
        <v>6314</v>
      </c>
      <c r="B1519" s="8" t="s">
        <v>6312</v>
      </c>
      <c r="C1519" s="238">
        <v>4.4800000000000004</v>
      </c>
      <c r="D1519" s="238">
        <v>-0.01</v>
      </c>
    </row>
    <row r="1520" spans="1:4" ht="27.75" customHeight="1" x14ac:dyDescent="0.25">
      <c r="A1520" s="7" t="s">
        <v>6315</v>
      </c>
      <c r="B1520" s="8" t="s">
        <v>6312</v>
      </c>
      <c r="C1520" s="238">
        <v>4.4800000000000004</v>
      </c>
      <c r="D1520" s="238">
        <v>-0.01</v>
      </c>
    </row>
    <row r="1521" spans="1:4" ht="27.75" customHeight="1" x14ac:dyDescent="0.25">
      <c r="A1521" s="7" t="s">
        <v>6316</v>
      </c>
      <c r="B1521" s="8" t="s">
        <v>6317</v>
      </c>
      <c r="C1521" s="238">
        <v>6.15</v>
      </c>
      <c r="D1521" s="238">
        <v>6.75</v>
      </c>
    </row>
    <row r="1522" spans="1:4" ht="27.75" customHeight="1" x14ac:dyDescent="0.25">
      <c r="A1522" s="7" t="s">
        <v>6318</v>
      </c>
      <c r="B1522" s="8" t="s">
        <v>6317</v>
      </c>
      <c r="C1522" s="238">
        <v>6.15</v>
      </c>
      <c r="D1522" s="238">
        <v>6.75</v>
      </c>
    </row>
    <row r="1523" spans="1:4" ht="27.75" customHeight="1" x14ac:dyDescent="0.25">
      <c r="A1523" s="7" t="s">
        <v>6319</v>
      </c>
      <c r="B1523" s="8" t="s">
        <v>6317</v>
      </c>
      <c r="C1523" s="238">
        <v>4.46</v>
      </c>
      <c r="D1523" s="238">
        <v>1.92</v>
      </c>
    </row>
    <row r="1524" spans="1:4" ht="27.75" customHeight="1" x14ac:dyDescent="0.25">
      <c r="A1524" s="7" t="s">
        <v>6320</v>
      </c>
      <c r="B1524" s="8" t="s">
        <v>6317</v>
      </c>
      <c r="C1524" s="238">
        <v>4.46</v>
      </c>
      <c r="D1524" s="238">
        <v>1.92</v>
      </c>
    </row>
    <row r="1525" spans="1:4" ht="27.75" customHeight="1" x14ac:dyDescent="0.25">
      <c r="A1525" s="7" t="s">
        <v>6321</v>
      </c>
      <c r="B1525" s="8" t="s">
        <v>6322</v>
      </c>
      <c r="C1525" s="238">
        <v>4.82</v>
      </c>
      <c r="D1525" s="238">
        <v>5.66</v>
      </c>
    </row>
    <row r="1526" spans="1:4" ht="27.75" customHeight="1" x14ac:dyDescent="0.25">
      <c r="A1526" s="7" t="s">
        <v>6323</v>
      </c>
      <c r="B1526" s="8" t="s">
        <v>6322</v>
      </c>
      <c r="C1526" s="238">
        <v>4.82</v>
      </c>
      <c r="D1526" s="238">
        <v>5.66</v>
      </c>
    </row>
    <row r="1527" spans="1:4" ht="27.75" customHeight="1" x14ac:dyDescent="0.25">
      <c r="A1527" s="7" t="s">
        <v>6324</v>
      </c>
      <c r="B1527" s="8" t="s">
        <v>6322</v>
      </c>
      <c r="C1527" s="238">
        <v>5.24</v>
      </c>
      <c r="D1527" s="238">
        <v>11.51</v>
      </c>
    </row>
    <row r="1528" spans="1:4" ht="27.75" customHeight="1" x14ac:dyDescent="0.25">
      <c r="A1528" s="7" t="s">
        <v>6325</v>
      </c>
      <c r="B1528" s="8" t="s">
        <v>6322</v>
      </c>
      <c r="C1528" s="238">
        <v>5.24</v>
      </c>
      <c r="D1528" s="238">
        <v>11.51</v>
      </c>
    </row>
    <row r="1529" spans="1:4" ht="27.75" customHeight="1" x14ac:dyDescent="0.25">
      <c r="A1529" s="7" t="s">
        <v>6326</v>
      </c>
      <c r="B1529" s="8" t="s">
        <v>6327</v>
      </c>
      <c r="C1529" s="238">
        <v>0</v>
      </c>
      <c r="D1529" s="238">
        <v>4.71</v>
      </c>
    </row>
    <row r="1530" spans="1:4" ht="27.75" customHeight="1" x14ac:dyDescent="0.25">
      <c r="A1530" s="7" t="s">
        <v>6328</v>
      </c>
      <c r="B1530" s="8" t="s">
        <v>6327</v>
      </c>
      <c r="C1530" s="238">
        <v>0.68</v>
      </c>
      <c r="D1530" s="238">
        <v>3.32</v>
      </c>
    </row>
    <row r="1531" spans="1:4" ht="27.75" customHeight="1" x14ac:dyDescent="0.25">
      <c r="A1531" s="7" t="s">
        <v>6329</v>
      </c>
      <c r="B1531" s="8" t="s">
        <v>6330</v>
      </c>
      <c r="C1531" s="238">
        <v>2.2599999999999998</v>
      </c>
      <c r="D1531" s="238">
        <v>1.68</v>
      </c>
    </row>
    <row r="1532" spans="1:4" ht="27.75" customHeight="1" x14ac:dyDescent="0.25">
      <c r="A1532" s="7" t="s">
        <v>6331</v>
      </c>
      <c r="B1532" s="8" t="s">
        <v>6330</v>
      </c>
      <c r="C1532" s="238">
        <v>2.2599999999999998</v>
      </c>
      <c r="D1532" s="238">
        <v>1.68</v>
      </c>
    </row>
    <row r="1533" spans="1:4" ht="27.75" customHeight="1" x14ac:dyDescent="0.25">
      <c r="A1533" s="7" t="s">
        <v>6332</v>
      </c>
      <c r="B1533" s="8" t="s">
        <v>6333</v>
      </c>
      <c r="C1533" s="238">
        <v>1.02</v>
      </c>
      <c r="D1533" s="238">
        <v>11.76</v>
      </c>
    </row>
    <row r="1534" spans="1:4" ht="27.75" customHeight="1" x14ac:dyDescent="0.25">
      <c r="A1534" s="7" t="s">
        <v>6334</v>
      </c>
      <c r="B1534" s="8" t="s">
        <v>6333</v>
      </c>
      <c r="C1534" s="238">
        <v>1.02</v>
      </c>
      <c r="D1534" s="238">
        <v>11.76</v>
      </c>
    </row>
    <row r="1535" spans="1:4" ht="27.75" customHeight="1" x14ac:dyDescent="0.25">
      <c r="A1535" s="7" t="s">
        <v>6335</v>
      </c>
      <c r="B1535" s="8" t="s">
        <v>6333</v>
      </c>
      <c r="C1535" s="238">
        <v>11.85</v>
      </c>
      <c r="D1535" s="238">
        <v>1.88</v>
      </c>
    </row>
    <row r="1536" spans="1:4" ht="27.75" customHeight="1" x14ac:dyDescent="0.25">
      <c r="A1536" s="7" t="s">
        <v>6336</v>
      </c>
      <c r="B1536" s="8" t="s">
        <v>6333</v>
      </c>
      <c r="C1536" s="238">
        <v>11.85</v>
      </c>
      <c r="D1536" s="238">
        <v>1.88</v>
      </c>
    </row>
    <row r="1537" spans="1:4" ht="27.75" customHeight="1" x14ac:dyDescent="0.25">
      <c r="A1537" s="7" t="s">
        <v>6337</v>
      </c>
      <c r="B1537" s="8" t="s">
        <v>6338</v>
      </c>
      <c r="C1537" s="238">
        <v>4.28</v>
      </c>
      <c r="D1537" s="238">
        <v>5.65</v>
      </c>
    </row>
    <row r="1538" spans="1:4" ht="27.75" customHeight="1" x14ac:dyDescent="0.25">
      <c r="A1538" s="7" t="s">
        <v>6339</v>
      </c>
      <c r="B1538" s="8" t="s">
        <v>6340</v>
      </c>
      <c r="C1538" s="238">
        <v>3.44</v>
      </c>
      <c r="D1538" s="238">
        <v>4.49</v>
      </c>
    </row>
    <row r="1539" spans="1:4" ht="27.75" customHeight="1" x14ac:dyDescent="0.25">
      <c r="A1539" s="7" t="s">
        <v>6341</v>
      </c>
      <c r="B1539" s="8" t="s">
        <v>6340</v>
      </c>
      <c r="C1539" s="238">
        <v>3.44</v>
      </c>
      <c r="D1539" s="238">
        <v>4.49</v>
      </c>
    </row>
    <row r="1540" spans="1:4" ht="27.75" customHeight="1" x14ac:dyDescent="0.25">
      <c r="A1540" s="7" t="s">
        <v>6342</v>
      </c>
      <c r="B1540" s="8" t="s">
        <v>6343</v>
      </c>
      <c r="C1540" s="238">
        <v>1.02</v>
      </c>
      <c r="D1540" s="238">
        <v>0.67</v>
      </c>
    </row>
    <row r="1541" spans="1:4" ht="27.75" customHeight="1" x14ac:dyDescent="0.25">
      <c r="A1541" s="7" t="s">
        <v>6344</v>
      </c>
      <c r="B1541" s="8" t="s">
        <v>6345</v>
      </c>
      <c r="C1541" s="238">
        <v>1.1200000000000001</v>
      </c>
      <c r="D1541" s="238">
        <v>0.79</v>
      </c>
    </row>
    <row r="1542" spans="1:4" ht="27.75" customHeight="1" x14ac:dyDescent="0.25">
      <c r="A1542" s="7" t="s">
        <v>6346</v>
      </c>
      <c r="B1542" s="8" t="s">
        <v>6347</v>
      </c>
      <c r="C1542" s="238">
        <v>3.15</v>
      </c>
      <c r="D1542" s="238">
        <v>5.46</v>
      </c>
    </row>
    <row r="1543" spans="1:4" ht="27.75" customHeight="1" x14ac:dyDescent="0.25">
      <c r="A1543" s="7" t="s">
        <v>6348</v>
      </c>
      <c r="B1543" s="8" t="s">
        <v>6347</v>
      </c>
      <c r="C1543" s="238">
        <v>3.15</v>
      </c>
      <c r="D1543" s="238">
        <v>5.46</v>
      </c>
    </row>
    <row r="1544" spans="1:4" ht="27.75" customHeight="1" x14ac:dyDescent="0.25">
      <c r="A1544" s="7" t="s">
        <v>6349</v>
      </c>
      <c r="B1544" s="8" t="s">
        <v>6347</v>
      </c>
      <c r="C1544" s="238">
        <v>3.92</v>
      </c>
      <c r="D1544" s="238">
        <v>8.67</v>
      </c>
    </row>
    <row r="1545" spans="1:4" ht="27.75" customHeight="1" x14ac:dyDescent="0.25">
      <c r="A1545" s="7" t="s">
        <v>6350</v>
      </c>
      <c r="B1545" s="8" t="s">
        <v>6347</v>
      </c>
      <c r="C1545" s="238">
        <v>3.92</v>
      </c>
      <c r="D1545" s="238">
        <v>8.67</v>
      </c>
    </row>
    <row r="1546" spans="1:4" ht="27.75" customHeight="1" x14ac:dyDescent="0.25">
      <c r="A1546" s="7" t="s">
        <v>6351</v>
      </c>
      <c r="B1546" s="8" t="s">
        <v>6352</v>
      </c>
      <c r="C1546" s="238">
        <v>3.88</v>
      </c>
      <c r="D1546" s="238">
        <v>8.86</v>
      </c>
    </row>
    <row r="1547" spans="1:4" ht="27.75" customHeight="1" x14ac:dyDescent="0.25">
      <c r="A1547" s="7" t="s">
        <v>6353</v>
      </c>
      <c r="B1547" s="8" t="s">
        <v>6354</v>
      </c>
      <c r="C1547" s="238">
        <v>0.83</v>
      </c>
      <c r="D1547" s="238">
        <v>0.01</v>
      </c>
    </row>
    <row r="1548" spans="1:4" ht="27.75" customHeight="1" x14ac:dyDescent="0.25">
      <c r="A1548" s="7" t="s">
        <v>6355</v>
      </c>
      <c r="B1548" s="8" t="s">
        <v>6354</v>
      </c>
      <c r="C1548" s="238">
        <v>0.83</v>
      </c>
      <c r="D1548" s="238">
        <v>0.01</v>
      </c>
    </row>
    <row r="1549" spans="1:4" ht="27.75" customHeight="1" x14ac:dyDescent="0.25">
      <c r="A1549" s="7" t="s">
        <v>6356</v>
      </c>
      <c r="B1549" s="8" t="s">
        <v>6354</v>
      </c>
      <c r="C1549" s="238">
        <v>0.83</v>
      </c>
      <c r="D1549" s="238">
        <v>0.01</v>
      </c>
    </row>
    <row r="1550" spans="1:4" ht="27.75" customHeight="1" x14ac:dyDescent="0.25">
      <c r="A1550" s="7" t="s">
        <v>6357</v>
      </c>
      <c r="B1550" s="8" t="s">
        <v>6358</v>
      </c>
      <c r="C1550" s="238">
        <v>5.6</v>
      </c>
      <c r="D1550" s="238">
        <v>4.41</v>
      </c>
    </row>
    <row r="1551" spans="1:4" ht="27.75" customHeight="1" x14ac:dyDescent="0.25">
      <c r="A1551" s="7" t="s">
        <v>6359</v>
      </c>
      <c r="B1551" s="8" t="s">
        <v>6358</v>
      </c>
      <c r="C1551" s="238">
        <v>5.6</v>
      </c>
      <c r="D1551" s="238">
        <v>4.41</v>
      </c>
    </row>
    <row r="1552" spans="1:4" ht="27.75" customHeight="1" x14ac:dyDescent="0.25">
      <c r="A1552" s="7" t="s">
        <v>6360</v>
      </c>
      <c r="B1552" s="8" t="s">
        <v>6358</v>
      </c>
      <c r="C1552" s="238">
        <v>2.2400000000000002</v>
      </c>
      <c r="D1552" s="238">
        <v>1.91</v>
      </c>
    </row>
    <row r="1553" spans="1:4" ht="27.75" customHeight="1" x14ac:dyDescent="0.25">
      <c r="A1553" s="7" t="s">
        <v>6361</v>
      </c>
      <c r="B1553" s="8" t="s">
        <v>6358</v>
      </c>
      <c r="C1553" s="238">
        <v>2.2400000000000002</v>
      </c>
      <c r="D1553" s="238">
        <v>1.91</v>
      </c>
    </row>
    <row r="1554" spans="1:4" ht="27.75" customHeight="1" x14ac:dyDescent="0.25">
      <c r="A1554" s="7" t="s">
        <v>6362</v>
      </c>
      <c r="B1554" s="8" t="s">
        <v>6363</v>
      </c>
      <c r="C1554" s="238">
        <v>11.83</v>
      </c>
      <c r="D1554" s="238">
        <v>0.56999999999999995</v>
      </c>
    </row>
    <row r="1555" spans="1:4" ht="27.75" customHeight="1" x14ac:dyDescent="0.25">
      <c r="A1555" s="7" t="s">
        <v>6364</v>
      </c>
      <c r="B1555" s="8" t="s">
        <v>6363</v>
      </c>
      <c r="C1555" s="238">
        <v>0.61</v>
      </c>
      <c r="D1555" s="238">
        <v>8.7200000000000006</v>
      </c>
    </row>
    <row r="1556" spans="1:4" ht="27.75" customHeight="1" x14ac:dyDescent="0.25">
      <c r="A1556" s="7" t="s">
        <v>6365</v>
      </c>
      <c r="B1556" s="8" t="s">
        <v>6366</v>
      </c>
      <c r="C1556" s="238">
        <v>0</v>
      </c>
      <c r="D1556" s="238">
        <v>8.9</v>
      </c>
    </row>
    <row r="1557" spans="1:4" ht="27.75" customHeight="1" x14ac:dyDescent="0.25">
      <c r="A1557" s="7" t="s">
        <v>6367</v>
      </c>
      <c r="B1557" s="8" t="s">
        <v>6366</v>
      </c>
      <c r="C1557" s="238">
        <v>2.12</v>
      </c>
      <c r="D1557" s="238">
        <v>6.27</v>
      </c>
    </row>
    <row r="1558" spans="1:4" ht="27.75" customHeight="1" x14ac:dyDescent="0.25">
      <c r="A1558" s="7" t="s">
        <v>6368</v>
      </c>
      <c r="B1558" s="8" t="s">
        <v>6366</v>
      </c>
      <c r="C1558" s="238">
        <v>6.21</v>
      </c>
      <c r="D1558" s="238">
        <v>0.11</v>
      </c>
    </row>
    <row r="1559" spans="1:4" ht="27.75" customHeight="1" x14ac:dyDescent="0.25">
      <c r="A1559" s="7" t="s">
        <v>6369</v>
      </c>
      <c r="B1559" s="8" t="s">
        <v>6366</v>
      </c>
      <c r="C1559" s="238">
        <v>6.21</v>
      </c>
      <c r="D1559" s="238">
        <v>0.11</v>
      </c>
    </row>
    <row r="1560" spans="1:4" ht="27.75" customHeight="1" x14ac:dyDescent="0.25">
      <c r="A1560" s="7" t="s">
        <v>6370</v>
      </c>
      <c r="B1560" s="8" t="s">
        <v>6371</v>
      </c>
      <c r="C1560" s="238">
        <v>3.62</v>
      </c>
      <c r="D1560" s="238">
        <v>16.07</v>
      </c>
    </row>
    <row r="1561" spans="1:4" ht="27.75" customHeight="1" x14ac:dyDescent="0.25">
      <c r="A1561" s="7" t="s">
        <v>6372</v>
      </c>
      <c r="B1561" s="8" t="s">
        <v>6371</v>
      </c>
      <c r="C1561" s="238">
        <v>3.62</v>
      </c>
      <c r="D1561" s="238">
        <v>16.07</v>
      </c>
    </row>
    <row r="1562" spans="1:4" ht="27.75" customHeight="1" x14ac:dyDescent="0.25">
      <c r="A1562" s="7" t="s">
        <v>6373</v>
      </c>
      <c r="B1562" s="8" t="s">
        <v>6374</v>
      </c>
      <c r="C1562" s="238">
        <v>21.1</v>
      </c>
      <c r="D1562" s="238">
        <v>6.55</v>
      </c>
    </row>
    <row r="1563" spans="1:4" ht="27.75" customHeight="1" x14ac:dyDescent="0.25">
      <c r="A1563" s="7" t="s">
        <v>6375</v>
      </c>
      <c r="B1563" s="8" t="s">
        <v>6374</v>
      </c>
      <c r="C1563" s="238">
        <v>21.1</v>
      </c>
      <c r="D1563" s="238">
        <v>6.55</v>
      </c>
    </row>
    <row r="1564" spans="1:4" ht="27.75" customHeight="1" x14ac:dyDescent="0.25">
      <c r="A1564" s="7" t="s">
        <v>6376</v>
      </c>
      <c r="B1564" s="8" t="s">
        <v>6377</v>
      </c>
      <c r="C1564" s="238">
        <v>0.83</v>
      </c>
      <c r="D1564" s="238">
        <v>1.92</v>
      </c>
    </row>
    <row r="1565" spans="1:4" ht="27.75" customHeight="1" x14ac:dyDescent="0.25">
      <c r="A1565" s="7" t="s">
        <v>6378</v>
      </c>
      <c r="B1565" s="8" t="s">
        <v>6377</v>
      </c>
      <c r="C1565" s="238">
        <v>0.83</v>
      </c>
      <c r="D1565" s="238">
        <v>1.92</v>
      </c>
    </row>
    <row r="1566" spans="1:4" ht="27.75" customHeight="1" x14ac:dyDescent="0.25">
      <c r="A1566" s="7" t="s">
        <v>6379</v>
      </c>
      <c r="B1566" s="8" t="s">
        <v>6380</v>
      </c>
      <c r="C1566" s="238">
        <v>2.25</v>
      </c>
      <c r="D1566" s="238">
        <v>2.35</v>
      </c>
    </row>
    <row r="1567" spans="1:4" ht="27.75" customHeight="1" x14ac:dyDescent="0.25">
      <c r="A1567" s="7" t="s">
        <v>6381</v>
      </c>
      <c r="B1567" s="8" t="s">
        <v>6380</v>
      </c>
      <c r="C1567" s="238">
        <v>2.25</v>
      </c>
      <c r="D1567" s="238">
        <v>2.35</v>
      </c>
    </row>
    <row r="1568" spans="1:4" ht="27.75" customHeight="1" x14ac:dyDescent="0.25">
      <c r="A1568" s="7" t="s">
        <v>6382</v>
      </c>
      <c r="B1568" s="8" t="s">
        <v>6383</v>
      </c>
      <c r="C1568" s="238">
        <v>2.34</v>
      </c>
      <c r="D1568" s="238">
        <v>8.24</v>
      </c>
    </row>
    <row r="1569" spans="1:4" ht="27.75" customHeight="1" x14ac:dyDescent="0.25">
      <c r="A1569" s="7" t="s">
        <v>6384</v>
      </c>
      <c r="B1569" s="8" t="s">
        <v>6383</v>
      </c>
      <c r="C1569" s="238">
        <v>2.34</v>
      </c>
      <c r="D1569" s="238">
        <v>8.24</v>
      </c>
    </row>
    <row r="1570" spans="1:4" ht="27.75" customHeight="1" x14ac:dyDescent="0.25">
      <c r="A1570" s="7" t="s">
        <v>6385</v>
      </c>
      <c r="B1570" s="8" t="s">
        <v>6383</v>
      </c>
      <c r="C1570" s="238">
        <v>7.14</v>
      </c>
      <c r="D1570" s="238">
        <v>6.56</v>
      </c>
    </row>
    <row r="1571" spans="1:4" ht="27.75" customHeight="1" x14ac:dyDescent="0.25">
      <c r="A1571" s="7" t="s">
        <v>6386</v>
      </c>
      <c r="B1571" s="8" t="s">
        <v>6383</v>
      </c>
      <c r="C1571" s="238">
        <v>6.69</v>
      </c>
      <c r="D1571" s="238">
        <v>6.55</v>
      </c>
    </row>
    <row r="1572" spans="1:4" ht="27.75" customHeight="1" x14ac:dyDescent="0.25">
      <c r="A1572" s="7" t="s">
        <v>6387</v>
      </c>
      <c r="B1572" s="8" t="s">
        <v>6388</v>
      </c>
      <c r="C1572" s="238">
        <v>0</v>
      </c>
      <c r="D1572" s="238">
        <v>8.85</v>
      </c>
    </row>
    <row r="1573" spans="1:4" ht="27.75" customHeight="1" x14ac:dyDescent="0.25">
      <c r="A1573" s="7" t="s">
        <v>6389</v>
      </c>
      <c r="B1573" s="8" t="s">
        <v>6388</v>
      </c>
      <c r="C1573" s="238">
        <v>2.4500000000000002</v>
      </c>
      <c r="D1573" s="238">
        <v>4.2300000000000004</v>
      </c>
    </row>
    <row r="1574" spans="1:4" ht="27.75" customHeight="1" x14ac:dyDescent="0.25">
      <c r="A1574" s="7" t="s">
        <v>6390</v>
      </c>
      <c r="B1574" s="8" t="s">
        <v>6391</v>
      </c>
      <c r="C1574" s="238">
        <v>0.66</v>
      </c>
      <c r="D1574" s="238">
        <v>2.31</v>
      </c>
    </row>
    <row r="1575" spans="1:4" ht="27.75" customHeight="1" x14ac:dyDescent="0.25">
      <c r="A1575" s="7" t="s">
        <v>6392</v>
      </c>
      <c r="B1575" s="8" t="s">
        <v>6391</v>
      </c>
      <c r="C1575" s="238">
        <v>0.66</v>
      </c>
      <c r="D1575" s="238">
        <v>2.31</v>
      </c>
    </row>
    <row r="1576" spans="1:4" ht="27.75" customHeight="1" x14ac:dyDescent="0.25">
      <c r="A1576" s="7" t="s">
        <v>6393</v>
      </c>
      <c r="B1576" s="8" t="s">
        <v>6394</v>
      </c>
      <c r="C1576" s="238">
        <v>2.79</v>
      </c>
      <c r="D1576" s="238">
        <v>1.69</v>
      </c>
    </row>
    <row r="1577" spans="1:4" ht="27.75" customHeight="1" x14ac:dyDescent="0.25">
      <c r="A1577" s="7" t="s">
        <v>6395</v>
      </c>
      <c r="B1577" s="8" t="s">
        <v>6394</v>
      </c>
      <c r="C1577" s="238">
        <v>2.79</v>
      </c>
      <c r="D1577" s="238">
        <v>1.69</v>
      </c>
    </row>
    <row r="1578" spans="1:4" ht="27.75" customHeight="1" x14ac:dyDescent="0.25">
      <c r="A1578" s="7" t="s">
        <v>6396</v>
      </c>
      <c r="B1578" s="8" t="s">
        <v>6371</v>
      </c>
      <c r="C1578" s="238">
        <v>1.03</v>
      </c>
      <c r="D1578" s="238">
        <v>9.49</v>
      </c>
    </row>
    <row r="1579" spans="1:4" ht="27.75" customHeight="1" x14ac:dyDescent="0.25">
      <c r="A1579" s="7" t="s">
        <v>6397</v>
      </c>
      <c r="B1579" s="8" t="s">
        <v>6371</v>
      </c>
      <c r="C1579" s="238">
        <v>1.03</v>
      </c>
      <c r="D1579" s="238">
        <v>9.49</v>
      </c>
    </row>
    <row r="1580" spans="1:4" ht="27.75" customHeight="1" x14ac:dyDescent="0.25">
      <c r="A1580" s="7" t="s">
        <v>6398</v>
      </c>
      <c r="B1580" s="8" t="s">
        <v>6399</v>
      </c>
      <c r="C1580" s="238">
        <v>2.5</v>
      </c>
      <c r="D1580" s="238">
        <v>6.51</v>
      </c>
    </row>
    <row r="1581" spans="1:4" ht="27.75" customHeight="1" x14ac:dyDescent="0.25">
      <c r="A1581" s="7" t="s">
        <v>6400</v>
      </c>
      <c r="B1581" s="8" t="s">
        <v>6399</v>
      </c>
      <c r="C1581" s="238">
        <v>2.5</v>
      </c>
      <c r="D1581" s="238">
        <v>6.51</v>
      </c>
    </row>
    <row r="1582" spans="1:4" ht="27.75" customHeight="1" x14ac:dyDescent="0.25">
      <c r="A1582" s="7" t="s">
        <v>6401</v>
      </c>
      <c r="B1582" s="8" t="s">
        <v>6402</v>
      </c>
      <c r="C1582" s="238">
        <v>0.28000000000000003</v>
      </c>
      <c r="D1582" s="238">
        <v>12.69</v>
      </c>
    </row>
  </sheetData>
  <sheetProtection selectLockedCells="1" selectUnlockedCells="1"/>
  <mergeCells count="1">
    <mergeCell ref="A2:D2"/>
  </mergeCells>
  <hyperlinks>
    <hyperlink ref="A1" location="Overview!A1" display="Back to Overview" xr:uid="{00000000-0004-0000-39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G446"/>
  <sheetViews>
    <sheetView zoomScale="70" zoomScaleNormal="70" zoomScaleSheetLayoutView="100" workbookViewId="0"/>
  </sheetViews>
  <sheetFormatPr defaultColWidth="9.1796875" defaultRowHeight="27.75" customHeight="1" x14ac:dyDescent="0.25"/>
  <cols>
    <col min="1" max="1" width="29.81640625" style="2" customWidth="1"/>
    <col min="2" max="2" width="48.54296875" style="2" customWidth="1"/>
    <col min="3" max="4" width="23.7265625" style="3" customWidth="1"/>
    <col min="5" max="5" width="15.54296875" style="2" customWidth="1"/>
    <col min="6" max="16384" width="9.1796875" style="2"/>
  </cols>
  <sheetData>
    <row r="1" spans="1:7" ht="27.75" customHeight="1" x14ac:dyDescent="0.25">
      <c r="A1" s="51" t="s">
        <v>34</v>
      </c>
      <c r="B1" s="3"/>
      <c r="C1" s="2"/>
      <c r="E1" s="10"/>
      <c r="F1" s="4"/>
      <c r="G1" s="4"/>
    </row>
    <row r="2" spans="1:7" s="11" customFormat="1" ht="39" customHeight="1" x14ac:dyDescent="0.25">
      <c r="A2" s="370" t="str">
        <f>Overview!B4&amp; " - Effective from "&amp;Overview!D4&amp;" - "&amp;Overview!E4&amp;" Nodal/Zonal charges in UKPN SPN Area (GSP Group _J)"</f>
        <v>Southern Electric Power Distribution plc - Effective from 1 April 2021 - Final Nodal/Zonal charges in UKPN SPN Area (GSP Group _J)</v>
      </c>
      <c r="B2" s="371"/>
      <c r="C2" s="371"/>
      <c r="D2" s="372"/>
    </row>
    <row r="3" spans="1:7" ht="60.75" customHeight="1" x14ac:dyDescent="0.25">
      <c r="A3" s="233" t="s">
        <v>604</v>
      </c>
      <c r="B3" s="233" t="s">
        <v>605</v>
      </c>
      <c r="C3" s="233" t="s">
        <v>606</v>
      </c>
      <c r="D3" s="233" t="s">
        <v>607</v>
      </c>
    </row>
    <row r="4" spans="1:7" ht="21.75" customHeight="1" x14ac:dyDescent="0.25">
      <c r="A4" s="234" t="s">
        <v>6403</v>
      </c>
      <c r="B4" s="234" t="s">
        <v>6404</v>
      </c>
      <c r="C4" s="238">
        <v>0.15085037814815011</v>
      </c>
      <c r="D4" s="238">
        <v>0.57745167665801511</v>
      </c>
    </row>
    <row r="5" spans="1:7" ht="21.75" customHeight="1" x14ac:dyDescent="0.25">
      <c r="A5" s="234" t="s">
        <v>6405</v>
      </c>
      <c r="B5" s="234" t="s">
        <v>6404</v>
      </c>
      <c r="C5" s="238">
        <v>0.15085037814815011</v>
      </c>
      <c r="D5" s="238">
        <v>0.57745167665801511</v>
      </c>
    </row>
    <row r="6" spans="1:7" ht="21.75" customHeight="1" x14ac:dyDescent="0.25">
      <c r="A6" s="234" t="s">
        <v>6406</v>
      </c>
      <c r="B6" s="234" t="s">
        <v>6407</v>
      </c>
      <c r="C6" s="238">
        <v>0</v>
      </c>
      <c r="D6" s="238">
        <v>8.3999824067598414</v>
      </c>
    </row>
    <row r="7" spans="1:7" ht="21.75" customHeight="1" x14ac:dyDescent="0.25">
      <c r="A7" s="234" t="s">
        <v>6408</v>
      </c>
      <c r="B7" s="234" t="s">
        <v>6409</v>
      </c>
      <c r="C7" s="238">
        <v>0.21257181020244001</v>
      </c>
      <c r="D7" s="238">
        <v>8.5967272883049688</v>
      </c>
    </row>
    <row r="8" spans="1:7" ht="21.75" customHeight="1" x14ac:dyDescent="0.25">
      <c r="A8" s="234" t="s">
        <v>6410</v>
      </c>
      <c r="B8" s="234" t="s">
        <v>6409</v>
      </c>
      <c r="C8" s="238">
        <v>3.2849621500324701E-2</v>
      </c>
      <c r="D8" s="238">
        <v>8.4855915744561834</v>
      </c>
    </row>
    <row r="9" spans="1:7" ht="21.75" customHeight="1" x14ac:dyDescent="0.25">
      <c r="A9" s="234" t="s">
        <v>6411</v>
      </c>
      <c r="B9" s="234" t="s">
        <v>6412</v>
      </c>
      <c r="C9" s="238">
        <v>0</v>
      </c>
      <c r="D9" s="238">
        <v>0</v>
      </c>
    </row>
    <row r="10" spans="1:7" ht="21.75" customHeight="1" x14ac:dyDescent="0.25">
      <c r="A10" s="234" t="s">
        <v>6413</v>
      </c>
      <c r="B10" s="234" t="s">
        <v>6414</v>
      </c>
      <c r="C10" s="238">
        <v>-0.98762527835160718</v>
      </c>
      <c r="D10" s="238">
        <v>3.7099884181534737</v>
      </c>
    </row>
    <row r="11" spans="1:7" ht="21.75" customHeight="1" x14ac:dyDescent="0.25">
      <c r="A11" s="234" t="s">
        <v>6415</v>
      </c>
      <c r="B11" s="234" t="s">
        <v>6414</v>
      </c>
      <c r="C11" s="238">
        <v>-5.4859678898796976E-2</v>
      </c>
      <c r="D11" s="238">
        <v>15.117429950597915</v>
      </c>
    </row>
    <row r="12" spans="1:7" ht="21.75" customHeight="1" x14ac:dyDescent="0.25">
      <c r="A12" s="234" t="s">
        <v>6416</v>
      </c>
      <c r="B12" s="234" t="s">
        <v>6417</v>
      </c>
      <c r="C12" s="238">
        <v>0.85185084148426438</v>
      </c>
      <c r="D12" s="238">
        <v>1.4517702213727519</v>
      </c>
    </row>
    <row r="13" spans="1:7" ht="21.75" customHeight="1" x14ac:dyDescent="0.25">
      <c r="A13" s="234" t="s">
        <v>6418</v>
      </c>
      <c r="B13" s="234" t="s">
        <v>6417</v>
      </c>
      <c r="C13" s="238">
        <v>0</v>
      </c>
      <c r="D13" s="238">
        <v>3.8286703152520412</v>
      </c>
    </row>
    <row r="14" spans="1:7" ht="21.75" customHeight="1" x14ac:dyDescent="0.25">
      <c r="A14" s="234" t="s">
        <v>6419</v>
      </c>
      <c r="B14" s="236" t="s">
        <v>6417</v>
      </c>
      <c r="C14" s="238">
        <v>0</v>
      </c>
      <c r="D14" s="238">
        <v>0</v>
      </c>
    </row>
    <row r="15" spans="1:7" ht="21.75" customHeight="1" x14ac:dyDescent="0.25">
      <c r="A15" s="234" t="s">
        <v>6420</v>
      </c>
      <c r="B15" s="234" t="s">
        <v>6421</v>
      </c>
      <c r="C15" s="238">
        <v>-0.22493662306337625</v>
      </c>
      <c r="D15" s="238">
        <v>2.9064819033147122</v>
      </c>
    </row>
    <row r="16" spans="1:7" ht="21.75" customHeight="1" x14ac:dyDescent="0.25">
      <c r="A16" s="234" t="s">
        <v>6422</v>
      </c>
      <c r="B16" s="234" t="s">
        <v>6423</v>
      </c>
      <c r="C16" s="238">
        <v>-6.1936498831266257E-2</v>
      </c>
      <c r="D16" s="238">
        <v>2.4551530907664119E-2</v>
      </c>
    </row>
    <row r="17" spans="1:4" ht="21.75" customHeight="1" x14ac:dyDescent="0.25">
      <c r="A17" s="234" t="s">
        <v>6424</v>
      </c>
      <c r="B17" s="234" t="s">
        <v>6423</v>
      </c>
      <c r="C17" s="238">
        <v>0</v>
      </c>
      <c r="D17" s="238">
        <v>0</v>
      </c>
    </row>
    <row r="18" spans="1:4" ht="21.75" customHeight="1" x14ac:dyDescent="0.25">
      <c r="A18" s="234" t="s">
        <v>6425</v>
      </c>
      <c r="B18" s="234" t="s">
        <v>6426</v>
      </c>
      <c r="C18" s="238">
        <v>0.22190271711239701</v>
      </c>
      <c r="D18" s="238">
        <v>3.9501267452176867</v>
      </c>
    </row>
    <row r="19" spans="1:4" ht="21.75" customHeight="1" x14ac:dyDescent="0.25">
      <c r="A19" s="234" t="s">
        <v>6427</v>
      </c>
      <c r="B19" s="234" t="s">
        <v>6428</v>
      </c>
      <c r="C19" s="238">
        <v>0.57310291899685184</v>
      </c>
      <c r="D19" s="238">
        <v>-0.22897491126518915</v>
      </c>
    </row>
    <row r="20" spans="1:4" ht="21.75" customHeight="1" x14ac:dyDescent="0.25">
      <c r="A20" s="234" t="s">
        <v>6429</v>
      </c>
      <c r="B20" s="234" t="s">
        <v>6430</v>
      </c>
      <c r="C20" s="238">
        <v>0.75847510107137717</v>
      </c>
      <c r="D20" s="238">
        <v>0.40330350098395995</v>
      </c>
    </row>
    <row r="21" spans="1:4" ht="21.75" customHeight="1" x14ac:dyDescent="0.25">
      <c r="A21" s="234" t="s">
        <v>6431</v>
      </c>
      <c r="B21" s="234" t="s">
        <v>6430</v>
      </c>
      <c r="C21" s="238">
        <v>0.75847510107137717</v>
      </c>
      <c r="D21" s="238">
        <v>0.40330350098395995</v>
      </c>
    </row>
    <row r="22" spans="1:4" ht="21.75" customHeight="1" x14ac:dyDescent="0.25">
      <c r="A22" s="234" t="s">
        <v>6432</v>
      </c>
      <c r="B22" s="234" t="s">
        <v>6433</v>
      </c>
      <c r="C22" s="238">
        <v>1.8853963076092981</v>
      </c>
      <c r="D22" s="238">
        <v>9.691783652186702</v>
      </c>
    </row>
    <row r="23" spans="1:4" ht="21.75" customHeight="1" x14ac:dyDescent="0.25">
      <c r="A23" s="234" t="s">
        <v>6434</v>
      </c>
      <c r="B23" s="234" t="s">
        <v>6435</v>
      </c>
      <c r="C23" s="238">
        <v>0</v>
      </c>
      <c r="D23" s="238">
        <v>1.9561407359264937</v>
      </c>
    </row>
    <row r="24" spans="1:4" ht="21.75" customHeight="1" x14ac:dyDescent="0.25">
      <c r="A24" s="234" t="s">
        <v>6436</v>
      </c>
      <c r="B24" s="234" t="s">
        <v>6437</v>
      </c>
      <c r="C24" s="238">
        <v>0.84133048954584733</v>
      </c>
      <c r="D24" s="238">
        <v>-0.22533515975350393</v>
      </c>
    </row>
    <row r="25" spans="1:4" ht="21.75" customHeight="1" x14ac:dyDescent="0.25">
      <c r="A25" s="234" t="s">
        <v>6438</v>
      </c>
      <c r="B25" s="234" t="s">
        <v>6437</v>
      </c>
      <c r="C25" s="238">
        <v>1.0042840893895422</v>
      </c>
      <c r="D25" s="238">
        <v>5.3393358066315733E-2</v>
      </c>
    </row>
    <row r="26" spans="1:4" ht="21.75" customHeight="1" x14ac:dyDescent="0.25">
      <c r="A26" s="234" t="s">
        <v>6439</v>
      </c>
      <c r="B26" s="234" t="s">
        <v>6440</v>
      </c>
      <c r="C26" s="238">
        <v>0.10488649777087455</v>
      </c>
      <c r="D26" s="238">
        <v>0.43424670662003029</v>
      </c>
    </row>
    <row r="27" spans="1:4" ht="27.75" customHeight="1" x14ac:dyDescent="0.25">
      <c r="A27" s="234" t="s">
        <v>6441</v>
      </c>
      <c r="B27" s="234" t="s">
        <v>6442</v>
      </c>
      <c r="C27" s="238">
        <v>1.01774720379024</v>
      </c>
      <c r="D27" s="238">
        <v>4.0587882906572155</v>
      </c>
    </row>
    <row r="28" spans="1:4" ht="27.75" customHeight="1" x14ac:dyDescent="0.25">
      <c r="A28" s="234" t="s">
        <v>6443</v>
      </c>
      <c r="B28" s="234" t="s">
        <v>6444</v>
      </c>
      <c r="C28" s="238">
        <v>0.71734347109118202</v>
      </c>
      <c r="D28" s="238">
        <v>2.7046519725101139</v>
      </c>
    </row>
    <row r="29" spans="1:4" ht="27.75" customHeight="1" x14ac:dyDescent="0.25">
      <c r="A29" s="234" t="s">
        <v>6445</v>
      </c>
      <c r="B29" s="234" t="s">
        <v>6446</v>
      </c>
      <c r="C29" s="238">
        <v>1.146162386410237</v>
      </c>
      <c r="D29" s="238">
        <v>18.580002868480474</v>
      </c>
    </row>
    <row r="30" spans="1:4" ht="27.75" customHeight="1" x14ac:dyDescent="0.25">
      <c r="A30" s="234" t="s">
        <v>6447</v>
      </c>
      <c r="B30" s="234" t="s">
        <v>6448</v>
      </c>
      <c r="C30" s="238">
        <v>0.89148035473756937</v>
      </c>
      <c r="D30" s="238">
        <v>12.52008246666173</v>
      </c>
    </row>
    <row r="31" spans="1:4" ht="27.75" customHeight="1" x14ac:dyDescent="0.25">
      <c r="A31" s="234" t="s">
        <v>6449</v>
      </c>
      <c r="B31" s="234" t="s">
        <v>6450</v>
      </c>
      <c r="C31" s="238">
        <v>0</v>
      </c>
      <c r="D31" s="238">
        <v>0</v>
      </c>
    </row>
    <row r="32" spans="1:4" ht="27.75" customHeight="1" x14ac:dyDescent="0.25">
      <c r="A32" s="234" t="s">
        <v>6451</v>
      </c>
      <c r="B32" s="234" t="s">
        <v>6450</v>
      </c>
      <c r="C32" s="238">
        <v>0</v>
      </c>
      <c r="D32" s="238">
        <v>0</v>
      </c>
    </row>
    <row r="33" spans="1:4" ht="27.75" customHeight="1" x14ac:dyDescent="0.25">
      <c r="A33" s="234" t="s">
        <v>6452</v>
      </c>
      <c r="B33" s="234" t="s">
        <v>6450</v>
      </c>
      <c r="C33" s="238">
        <v>4.43856083846069E-3</v>
      </c>
      <c r="D33" s="238">
        <v>0</v>
      </c>
    </row>
    <row r="34" spans="1:4" ht="27.75" customHeight="1" x14ac:dyDescent="0.25">
      <c r="A34" s="234" t="s">
        <v>6453</v>
      </c>
      <c r="B34" s="234" t="s">
        <v>6454</v>
      </c>
      <c r="C34" s="238">
        <v>0</v>
      </c>
      <c r="D34" s="238">
        <v>0</v>
      </c>
    </row>
    <row r="35" spans="1:4" ht="27.75" customHeight="1" x14ac:dyDescent="0.25">
      <c r="A35" s="234" t="s">
        <v>6455</v>
      </c>
      <c r="B35" s="234" t="s">
        <v>6454</v>
      </c>
      <c r="C35" s="238">
        <v>0</v>
      </c>
      <c r="D35" s="238">
        <v>0</v>
      </c>
    </row>
    <row r="36" spans="1:4" ht="27.75" customHeight="1" x14ac:dyDescent="0.25">
      <c r="A36" s="234" t="s">
        <v>6456</v>
      </c>
      <c r="B36" s="234" t="s">
        <v>6457</v>
      </c>
      <c r="C36" s="238">
        <v>0.45021847081734256</v>
      </c>
      <c r="D36" s="238">
        <v>-3.2084090468673554E-2</v>
      </c>
    </row>
    <row r="37" spans="1:4" ht="27.75" customHeight="1" x14ac:dyDescent="0.25">
      <c r="A37" s="234" t="s">
        <v>6458</v>
      </c>
      <c r="B37" s="234" t="s">
        <v>6459</v>
      </c>
      <c r="C37" s="238">
        <v>0.62457517097440496</v>
      </c>
      <c r="D37" s="238">
        <v>7.9983686889066909</v>
      </c>
    </row>
    <row r="38" spans="1:4" ht="27.75" customHeight="1" x14ac:dyDescent="0.25">
      <c r="A38" s="234" t="s">
        <v>6460</v>
      </c>
      <c r="B38" s="234" t="s">
        <v>6461</v>
      </c>
      <c r="C38" s="238">
        <v>0.28012968596640198</v>
      </c>
      <c r="D38" s="238">
        <v>0.2743756673635297</v>
      </c>
    </row>
    <row r="39" spans="1:4" ht="27.75" customHeight="1" x14ac:dyDescent="0.25">
      <c r="A39" s="234" t="s">
        <v>6462</v>
      </c>
      <c r="B39" s="234" t="s">
        <v>6463</v>
      </c>
      <c r="C39" s="238">
        <v>0.67455682300068309</v>
      </c>
      <c r="D39" s="238">
        <v>3.9857086167199811</v>
      </c>
    </row>
    <row r="40" spans="1:4" ht="27.75" customHeight="1" x14ac:dyDescent="0.25">
      <c r="A40" s="234" t="s">
        <v>6464</v>
      </c>
      <c r="B40" s="234" t="s">
        <v>6465</v>
      </c>
      <c r="C40" s="238">
        <v>0.45131306682648303</v>
      </c>
      <c r="D40" s="238">
        <v>0.91997423168287162</v>
      </c>
    </row>
    <row r="41" spans="1:4" ht="27.75" customHeight="1" x14ac:dyDescent="0.25">
      <c r="A41" s="234" t="s">
        <v>6466</v>
      </c>
      <c r="B41" s="234" t="s">
        <v>6465</v>
      </c>
      <c r="C41" s="238">
        <v>0.41819943855934211</v>
      </c>
      <c r="D41" s="238">
        <v>0.70428549179330546</v>
      </c>
    </row>
    <row r="42" spans="1:4" ht="27.75" customHeight="1" x14ac:dyDescent="0.25">
      <c r="A42" s="234" t="s">
        <v>6467</v>
      </c>
      <c r="B42" s="234" t="s">
        <v>6465</v>
      </c>
      <c r="C42" s="238">
        <v>0.45409662069412465</v>
      </c>
      <c r="D42" s="238">
        <v>0.93553140618042474</v>
      </c>
    </row>
    <row r="43" spans="1:4" ht="27.75" customHeight="1" x14ac:dyDescent="0.25">
      <c r="A43" s="234" t="s">
        <v>6468</v>
      </c>
      <c r="B43" s="234" t="s">
        <v>6465</v>
      </c>
      <c r="C43" s="238">
        <v>0.45409662069412465</v>
      </c>
      <c r="D43" s="238">
        <v>0.93553140618042474</v>
      </c>
    </row>
    <row r="44" spans="1:4" ht="27.75" customHeight="1" x14ac:dyDescent="0.25">
      <c r="A44" s="234" t="s">
        <v>6469</v>
      </c>
      <c r="B44" s="234" t="s">
        <v>6465</v>
      </c>
      <c r="C44" s="238">
        <v>0.4539753113668053</v>
      </c>
      <c r="D44" s="238">
        <v>0.93486140159786668</v>
      </c>
    </row>
    <row r="45" spans="1:4" ht="27.75" customHeight="1" x14ac:dyDescent="0.25">
      <c r="A45" s="234" t="s">
        <v>6470</v>
      </c>
      <c r="B45" s="234" t="s">
        <v>6471</v>
      </c>
      <c r="C45" s="238">
        <v>0.37449570514899999</v>
      </c>
      <c r="D45" s="238">
        <v>13.667478615971005</v>
      </c>
    </row>
    <row r="46" spans="1:4" ht="27.75" customHeight="1" x14ac:dyDescent="0.25">
      <c r="A46" s="234" t="s">
        <v>6472</v>
      </c>
      <c r="B46" s="234" t="s">
        <v>6473</v>
      </c>
      <c r="C46" s="238">
        <v>0.12907685491129478</v>
      </c>
      <c r="D46" s="238">
        <v>4.4677317156103333</v>
      </c>
    </row>
    <row r="47" spans="1:4" ht="27.75" customHeight="1" x14ac:dyDescent="0.25">
      <c r="A47" s="234" t="s">
        <v>6474</v>
      </c>
      <c r="B47" s="234" t="s">
        <v>6475</v>
      </c>
      <c r="C47" s="238">
        <v>0.42436725821529697</v>
      </c>
      <c r="D47" s="238">
        <v>4.9939182056832343E-3</v>
      </c>
    </row>
    <row r="48" spans="1:4" ht="27.75" customHeight="1" x14ac:dyDescent="0.25">
      <c r="A48" s="234" t="s">
        <v>6476</v>
      </c>
      <c r="B48" s="234" t="s">
        <v>6477</v>
      </c>
      <c r="C48" s="238">
        <v>1.2911804442396833</v>
      </c>
      <c r="D48" s="238">
        <v>11.538083559803262</v>
      </c>
    </row>
    <row r="49" spans="1:4" ht="27.75" customHeight="1" x14ac:dyDescent="0.25">
      <c r="A49" s="234" t="s">
        <v>6478</v>
      </c>
      <c r="B49" s="234" t="s">
        <v>6479</v>
      </c>
      <c r="C49" s="238">
        <v>4.7958270102004498E-3</v>
      </c>
      <c r="D49" s="238">
        <v>0</v>
      </c>
    </row>
    <row r="50" spans="1:4" ht="27.75" customHeight="1" x14ac:dyDescent="0.25">
      <c r="A50" s="234" t="s">
        <v>6480</v>
      </c>
      <c r="B50" s="234" t="s">
        <v>6481</v>
      </c>
      <c r="C50" s="238">
        <v>0</v>
      </c>
      <c r="D50" s="238">
        <v>0</v>
      </c>
    </row>
    <row r="51" spans="1:4" ht="27.75" customHeight="1" x14ac:dyDescent="0.25">
      <c r="A51" s="234" t="s">
        <v>6482</v>
      </c>
      <c r="B51" s="234" t="s">
        <v>6483</v>
      </c>
      <c r="C51" s="238">
        <v>2.8260017606452598E-2</v>
      </c>
      <c r="D51" s="238">
        <v>0.55232647675129054</v>
      </c>
    </row>
    <row r="52" spans="1:4" ht="27.75" customHeight="1" x14ac:dyDescent="0.25">
      <c r="A52" s="234" t="s">
        <v>6484</v>
      </c>
      <c r="B52" s="234" t="s">
        <v>6483</v>
      </c>
      <c r="C52" s="238">
        <v>2.8916933735244399E-2</v>
      </c>
      <c r="D52" s="238">
        <v>0.62368128780254539</v>
      </c>
    </row>
    <row r="53" spans="1:4" ht="27.75" customHeight="1" x14ac:dyDescent="0.25">
      <c r="A53" s="234" t="s">
        <v>6485</v>
      </c>
      <c r="B53" s="234" t="s">
        <v>6486</v>
      </c>
      <c r="C53" s="238">
        <v>0.87698296531727893</v>
      </c>
      <c r="D53" s="238">
        <v>0.33133850306022605</v>
      </c>
    </row>
    <row r="54" spans="1:4" ht="27.75" customHeight="1" x14ac:dyDescent="0.25">
      <c r="A54" s="234" t="s">
        <v>6487</v>
      </c>
      <c r="B54" s="234" t="s">
        <v>6486</v>
      </c>
      <c r="C54" s="238">
        <v>0.88220674098528107</v>
      </c>
      <c r="D54" s="238">
        <v>5.6622166630719795</v>
      </c>
    </row>
    <row r="55" spans="1:4" ht="27.75" customHeight="1" x14ac:dyDescent="0.25">
      <c r="A55" s="234" t="s">
        <v>6488</v>
      </c>
      <c r="B55" s="234" t="s">
        <v>6489</v>
      </c>
      <c r="C55" s="238">
        <v>0.28407555967645304</v>
      </c>
      <c r="D55" s="238">
        <v>1.5996215757626877</v>
      </c>
    </row>
    <row r="56" spans="1:4" ht="27.75" customHeight="1" x14ac:dyDescent="0.25">
      <c r="A56" s="234" t="s">
        <v>6490</v>
      </c>
      <c r="B56" s="234" t="s">
        <v>6489</v>
      </c>
      <c r="C56" s="238">
        <v>0</v>
      </c>
      <c r="D56" s="238">
        <v>1.9176029467573315</v>
      </c>
    </row>
    <row r="57" spans="1:4" ht="27.75" customHeight="1" x14ac:dyDescent="0.25">
      <c r="A57" s="234" t="s">
        <v>6491</v>
      </c>
      <c r="B57" s="234" t="s">
        <v>6492</v>
      </c>
      <c r="C57" s="238">
        <v>0</v>
      </c>
      <c r="D57" s="238">
        <v>0</v>
      </c>
    </row>
    <row r="58" spans="1:4" ht="27.75" customHeight="1" x14ac:dyDescent="0.25">
      <c r="A58" s="234" t="s">
        <v>858</v>
      </c>
      <c r="B58" s="234" t="s">
        <v>6493</v>
      </c>
      <c r="C58" s="238">
        <v>1.481534968077429</v>
      </c>
      <c r="D58" s="238">
        <v>5.2074412028900614</v>
      </c>
    </row>
    <row r="59" spans="1:4" ht="27.75" customHeight="1" x14ac:dyDescent="0.25">
      <c r="A59" s="234" t="s">
        <v>6494</v>
      </c>
      <c r="B59" s="234" t="s">
        <v>6495</v>
      </c>
      <c r="C59" s="238">
        <v>0.1391059421146485</v>
      </c>
      <c r="D59" s="238">
        <v>20.975229155951208</v>
      </c>
    </row>
    <row r="60" spans="1:4" ht="27.75" customHeight="1" x14ac:dyDescent="0.25">
      <c r="A60" s="234" t="s">
        <v>6496</v>
      </c>
      <c r="B60" s="234" t="s">
        <v>6497</v>
      </c>
      <c r="C60" s="238">
        <v>3.5918263272872961</v>
      </c>
      <c r="D60" s="238">
        <v>0.1998298889258816</v>
      </c>
    </row>
    <row r="61" spans="1:4" ht="27.75" customHeight="1" x14ac:dyDescent="0.25">
      <c r="A61" s="234" t="s">
        <v>6498</v>
      </c>
      <c r="B61" s="234" t="s">
        <v>6499</v>
      </c>
      <c r="C61" s="238">
        <v>0.84032049688729327</v>
      </c>
      <c r="D61" s="238">
        <v>0.60680294629990517</v>
      </c>
    </row>
    <row r="62" spans="1:4" ht="27.75" customHeight="1" x14ac:dyDescent="0.25">
      <c r="A62" s="234" t="s">
        <v>6500</v>
      </c>
      <c r="B62" s="234" t="s">
        <v>6499</v>
      </c>
      <c r="C62" s="238">
        <v>0.84032049688729327</v>
      </c>
      <c r="D62" s="238">
        <v>0.60680294629990517</v>
      </c>
    </row>
    <row r="63" spans="1:4" ht="27.75" customHeight="1" x14ac:dyDescent="0.25">
      <c r="A63" s="234" t="s">
        <v>6501</v>
      </c>
      <c r="B63" s="234" t="s">
        <v>6499</v>
      </c>
      <c r="C63" s="238">
        <v>0.84032049688729327</v>
      </c>
      <c r="D63" s="238">
        <v>0.60680294629990517</v>
      </c>
    </row>
    <row r="64" spans="1:4" ht="27.75" customHeight="1" x14ac:dyDescent="0.25">
      <c r="A64" s="234" t="s">
        <v>6502</v>
      </c>
      <c r="B64" s="234" t="s">
        <v>6503</v>
      </c>
      <c r="C64" s="238">
        <v>9.6747932786180504E-2</v>
      </c>
      <c r="D64" s="238">
        <v>2.2565685465589291E-2</v>
      </c>
    </row>
    <row r="65" spans="1:4" ht="27.75" customHeight="1" x14ac:dyDescent="0.25">
      <c r="A65" s="234" t="s">
        <v>6504</v>
      </c>
      <c r="B65" s="234" t="s">
        <v>6503</v>
      </c>
      <c r="C65" s="238">
        <v>6.5501163514171123E-2</v>
      </c>
      <c r="D65" s="238">
        <v>2.82963482682623E-3</v>
      </c>
    </row>
    <row r="66" spans="1:4" ht="27.75" customHeight="1" x14ac:dyDescent="0.25">
      <c r="A66" s="234" t="s">
        <v>6505</v>
      </c>
      <c r="B66" s="234" t="s">
        <v>6506</v>
      </c>
      <c r="C66" s="238">
        <v>8.4884891198967471E-2</v>
      </c>
      <c r="D66" s="238">
        <v>2.3577929461642375E-2</v>
      </c>
    </row>
    <row r="67" spans="1:4" ht="27.75" customHeight="1" x14ac:dyDescent="0.25">
      <c r="A67" s="234" t="s">
        <v>6507</v>
      </c>
      <c r="B67" s="234" t="s">
        <v>6506</v>
      </c>
      <c r="C67" s="238">
        <v>8.4884891198967471E-2</v>
      </c>
      <c r="D67" s="238">
        <v>2.3577929461642375E-2</v>
      </c>
    </row>
    <row r="68" spans="1:4" ht="27.75" customHeight="1" x14ac:dyDescent="0.25">
      <c r="A68" s="234" t="s">
        <v>6508</v>
      </c>
      <c r="B68" s="234" t="s">
        <v>6509</v>
      </c>
      <c r="C68" s="238">
        <v>1.4391861972864439</v>
      </c>
      <c r="D68" s="238">
        <v>0.27306242403207648</v>
      </c>
    </row>
    <row r="69" spans="1:4" ht="27.75" customHeight="1" x14ac:dyDescent="0.25">
      <c r="A69" s="234" t="s">
        <v>6510</v>
      </c>
      <c r="B69" s="234" t="s">
        <v>6511</v>
      </c>
      <c r="C69" s="238">
        <v>4.1822663797949513</v>
      </c>
      <c r="D69" s="238">
        <v>1.5899878324232057</v>
      </c>
    </row>
    <row r="70" spans="1:4" ht="27.75" customHeight="1" x14ac:dyDescent="0.25">
      <c r="A70" s="234" t="s">
        <v>6512</v>
      </c>
      <c r="B70" s="234" t="s">
        <v>6513</v>
      </c>
      <c r="C70" s="238">
        <v>1.2018621479366594</v>
      </c>
      <c r="D70" s="238">
        <v>3.2374344394441685</v>
      </c>
    </row>
    <row r="71" spans="1:4" ht="27.75" customHeight="1" x14ac:dyDescent="0.25">
      <c r="A71" s="234" t="s">
        <v>6514</v>
      </c>
      <c r="B71" s="234" t="s">
        <v>6513</v>
      </c>
      <c r="C71" s="238">
        <v>1.595417152955062</v>
      </c>
      <c r="D71" s="238">
        <v>-1.3843391813843642E-3</v>
      </c>
    </row>
    <row r="72" spans="1:4" ht="27.75" customHeight="1" x14ac:dyDescent="0.25">
      <c r="A72" s="234" t="s">
        <v>6515</v>
      </c>
      <c r="B72" s="234" t="s">
        <v>6516</v>
      </c>
      <c r="C72" s="238">
        <v>5.0339537440443401E-2</v>
      </c>
      <c r="D72" s="238">
        <v>2.1818881612932559</v>
      </c>
    </row>
    <row r="73" spans="1:4" ht="27.75" customHeight="1" x14ac:dyDescent="0.25">
      <c r="A73" s="234" t="s">
        <v>6517</v>
      </c>
      <c r="B73" s="234" t="s">
        <v>6518</v>
      </c>
      <c r="C73" s="238">
        <v>2.1150332408602699</v>
      </c>
      <c r="D73" s="238">
        <v>6.9411937802856061</v>
      </c>
    </row>
    <row r="74" spans="1:4" ht="27.75" customHeight="1" x14ac:dyDescent="0.25">
      <c r="A74" s="234" t="s">
        <v>6519</v>
      </c>
      <c r="B74" s="234" t="s">
        <v>6520</v>
      </c>
      <c r="C74" s="238">
        <v>1.33742956038784E-2</v>
      </c>
      <c r="D74" s="238">
        <v>0.74494361851150226</v>
      </c>
    </row>
    <row r="75" spans="1:4" ht="27.75" customHeight="1" x14ac:dyDescent="0.25">
      <c r="A75" s="234" t="s">
        <v>6521</v>
      </c>
      <c r="B75" s="234" t="s">
        <v>6522</v>
      </c>
      <c r="C75" s="238">
        <v>3.5683187010221098</v>
      </c>
      <c r="D75" s="238">
        <v>7.0875339173500027</v>
      </c>
    </row>
    <row r="76" spans="1:4" ht="27.75" customHeight="1" x14ac:dyDescent="0.25">
      <c r="A76" s="234" t="s">
        <v>6523</v>
      </c>
      <c r="B76" s="234" t="s">
        <v>6524</v>
      </c>
      <c r="C76" s="238">
        <v>0.93996424751657104</v>
      </c>
      <c r="D76" s="238">
        <v>2.920964039680201</v>
      </c>
    </row>
    <row r="77" spans="1:4" ht="27.75" customHeight="1" x14ac:dyDescent="0.25">
      <c r="A77" s="234" t="s">
        <v>6525</v>
      </c>
      <c r="B77" s="234" t="s">
        <v>6526</v>
      </c>
      <c r="C77" s="238">
        <v>0.54390484540000827</v>
      </c>
      <c r="D77" s="238">
        <v>-1.8540232242612031E-3</v>
      </c>
    </row>
    <row r="78" spans="1:4" ht="27.75" customHeight="1" x14ac:dyDescent="0.25">
      <c r="A78" s="234" t="s">
        <v>6527</v>
      </c>
      <c r="B78" s="234" t="s">
        <v>6528</v>
      </c>
      <c r="C78" s="238">
        <v>0</v>
      </c>
      <c r="D78" s="238">
        <v>6.565340956900001E-2</v>
      </c>
    </row>
    <row r="79" spans="1:4" ht="27.75" customHeight="1" x14ac:dyDescent="0.25">
      <c r="A79" s="234" t="s">
        <v>6529</v>
      </c>
      <c r="B79" s="234" t="s">
        <v>6530</v>
      </c>
      <c r="C79" s="238">
        <v>1.8013536398014698</v>
      </c>
      <c r="D79" s="238">
        <v>2.6244696347512728</v>
      </c>
    </row>
    <row r="80" spans="1:4" ht="27.75" customHeight="1" x14ac:dyDescent="0.25">
      <c r="A80" s="234" t="s">
        <v>6531</v>
      </c>
      <c r="B80" s="234" t="s">
        <v>6532</v>
      </c>
      <c r="C80" s="238">
        <v>1.868000668971193</v>
      </c>
      <c r="D80" s="238">
        <v>14.749419400755018</v>
      </c>
    </row>
    <row r="81" spans="1:4" ht="27.75" customHeight="1" x14ac:dyDescent="0.25">
      <c r="A81" s="234" t="s">
        <v>6533</v>
      </c>
      <c r="B81" s="234" t="s">
        <v>6532</v>
      </c>
      <c r="C81" s="238">
        <v>0.42246312484028403</v>
      </c>
      <c r="D81" s="238">
        <v>7.2811615652750321</v>
      </c>
    </row>
    <row r="82" spans="1:4" ht="27.75" customHeight="1" x14ac:dyDescent="0.25">
      <c r="A82" s="234" t="s">
        <v>6534</v>
      </c>
      <c r="B82" s="234" t="s">
        <v>6535</v>
      </c>
      <c r="C82" s="238">
        <v>1.7933623061350641</v>
      </c>
      <c r="D82" s="238">
        <v>5.838009633623936</v>
      </c>
    </row>
    <row r="83" spans="1:4" ht="27.75" customHeight="1" x14ac:dyDescent="0.25">
      <c r="A83" s="234" t="s">
        <v>6536</v>
      </c>
      <c r="B83" s="234" t="s">
        <v>6537</v>
      </c>
      <c r="C83" s="238">
        <v>1.7095926654447791</v>
      </c>
      <c r="D83" s="238">
        <v>7.1319419215556543</v>
      </c>
    </row>
    <row r="84" spans="1:4" ht="27.75" customHeight="1" x14ac:dyDescent="0.25">
      <c r="A84" s="234" t="s">
        <v>6538</v>
      </c>
      <c r="B84" s="234" t="s">
        <v>6539</v>
      </c>
      <c r="C84" s="238">
        <v>3.3665314920933396</v>
      </c>
      <c r="D84" s="238">
        <v>9.2831907510259875</v>
      </c>
    </row>
    <row r="85" spans="1:4" ht="27.75" customHeight="1" x14ac:dyDescent="0.25">
      <c r="A85" s="234" t="s">
        <v>6540</v>
      </c>
      <c r="B85" s="234" t="s">
        <v>6541</v>
      </c>
      <c r="C85" s="238">
        <v>1.704859648645213</v>
      </c>
      <c r="D85" s="238">
        <v>3.704783003935761</v>
      </c>
    </row>
    <row r="86" spans="1:4" ht="27.75" customHeight="1" x14ac:dyDescent="0.25">
      <c r="A86" s="234" t="s">
        <v>6542</v>
      </c>
      <c r="B86" s="234" t="s">
        <v>6541</v>
      </c>
      <c r="C86" s="238">
        <v>0.174178148441475</v>
      </c>
      <c r="D86" s="238">
        <v>0.29430461633066124</v>
      </c>
    </row>
    <row r="87" spans="1:4" ht="27.75" customHeight="1" x14ac:dyDescent="0.25">
      <c r="A87" s="234" t="s">
        <v>6543</v>
      </c>
      <c r="B87" s="234" t="s">
        <v>6544</v>
      </c>
      <c r="C87" s="238">
        <v>2.3615462135823799</v>
      </c>
      <c r="D87" s="238">
        <v>9.7231344930022345</v>
      </c>
    </row>
    <row r="88" spans="1:4" ht="27.75" customHeight="1" x14ac:dyDescent="0.25">
      <c r="A88" s="234" t="s">
        <v>6545</v>
      </c>
      <c r="B88" s="234" t="s">
        <v>6546</v>
      </c>
      <c r="C88" s="238">
        <v>0.380244143854301</v>
      </c>
      <c r="D88" s="238">
        <v>5.0066887492296823</v>
      </c>
    </row>
    <row r="89" spans="1:4" ht="27.75" customHeight="1" x14ac:dyDescent="0.25">
      <c r="A89" s="234" t="s">
        <v>6547</v>
      </c>
      <c r="B89" s="234" t="s">
        <v>6548</v>
      </c>
      <c r="C89" s="238">
        <v>2.931309779706913</v>
      </c>
      <c r="D89" s="238">
        <v>0.5539795388154265</v>
      </c>
    </row>
    <row r="90" spans="1:4" ht="27.75" customHeight="1" x14ac:dyDescent="0.25">
      <c r="A90" s="234" t="s">
        <v>974</v>
      </c>
      <c r="B90" s="234" t="s">
        <v>6549</v>
      </c>
      <c r="C90" s="238">
        <v>2.29872084568466</v>
      </c>
      <c r="D90" s="238">
        <v>24.016332421280421</v>
      </c>
    </row>
    <row r="91" spans="1:4" ht="27.75" customHeight="1" x14ac:dyDescent="0.25">
      <c r="A91" s="234" t="s">
        <v>6550</v>
      </c>
      <c r="B91" s="234" t="s">
        <v>6551</v>
      </c>
      <c r="C91" s="238">
        <v>7.5245382484271192E-2</v>
      </c>
      <c r="D91" s="238">
        <v>-1.6363927558975547E-2</v>
      </c>
    </row>
    <row r="92" spans="1:4" ht="27.75" customHeight="1" x14ac:dyDescent="0.25">
      <c r="A92" s="234" t="s">
        <v>6552</v>
      </c>
      <c r="B92" s="234" t="s">
        <v>6553</v>
      </c>
      <c r="C92" s="238">
        <v>0.90181046163843803</v>
      </c>
      <c r="D92" s="238">
        <v>4.9289722566506384</v>
      </c>
    </row>
    <row r="93" spans="1:4" ht="27.75" customHeight="1" x14ac:dyDescent="0.25">
      <c r="A93" s="234" t="s">
        <v>6554</v>
      </c>
      <c r="B93" s="234" t="s">
        <v>6555</v>
      </c>
      <c r="C93" s="238">
        <v>6.7020059525047699</v>
      </c>
      <c r="D93" s="238">
        <v>1.7539704828365004</v>
      </c>
    </row>
    <row r="94" spans="1:4" ht="27.75" customHeight="1" x14ac:dyDescent="0.25">
      <c r="A94" s="234" t="s">
        <v>6556</v>
      </c>
      <c r="B94" s="234" t="s">
        <v>6557</v>
      </c>
      <c r="C94" s="238">
        <v>0.45021254779987452</v>
      </c>
      <c r="D94" s="238">
        <v>-3.2079946441435303E-2</v>
      </c>
    </row>
    <row r="95" spans="1:4" ht="27.75" customHeight="1" x14ac:dyDescent="0.25">
      <c r="A95" s="234" t="s">
        <v>6558</v>
      </c>
      <c r="B95" s="234" t="s">
        <v>6557</v>
      </c>
      <c r="C95" s="238">
        <v>0.45021254779987452</v>
      </c>
      <c r="D95" s="238">
        <v>-3.2079946441435303E-2</v>
      </c>
    </row>
    <row r="96" spans="1:4" ht="27.75" customHeight="1" x14ac:dyDescent="0.25">
      <c r="A96" s="234" t="s">
        <v>6559</v>
      </c>
      <c r="B96" s="234" t="s">
        <v>6560</v>
      </c>
      <c r="C96" s="238">
        <v>3.04797849049565</v>
      </c>
      <c r="D96" s="238">
        <v>14.260249040725858</v>
      </c>
    </row>
    <row r="97" spans="1:4" ht="27.75" customHeight="1" x14ac:dyDescent="0.25">
      <c r="A97" s="234" t="s">
        <v>986</v>
      </c>
      <c r="B97" s="234" t="s">
        <v>6561</v>
      </c>
      <c r="C97" s="238">
        <v>1.0905143190223499E-2</v>
      </c>
      <c r="D97" s="238">
        <v>0.74169858761563756</v>
      </c>
    </row>
    <row r="98" spans="1:4" ht="27.75" customHeight="1" x14ac:dyDescent="0.25">
      <c r="A98" s="234" t="s">
        <v>6562</v>
      </c>
      <c r="B98" s="234" t="s">
        <v>6561</v>
      </c>
      <c r="C98" s="238">
        <v>1.0904591884993001E-2</v>
      </c>
      <c r="D98" s="238">
        <v>0.74187400137558224</v>
      </c>
    </row>
    <row r="99" spans="1:4" ht="27.75" customHeight="1" x14ac:dyDescent="0.25">
      <c r="A99" s="234" t="s">
        <v>6563</v>
      </c>
      <c r="B99" s="234" t="s">
        <v>6564</v>
      </c>
      <c r="C99" s="238">
        <v>1.1471875075444009</v>
      </c>
      <c r="D99" s="238">
        <v>19.227844989411221</v>
      </c>
    </row>
    <row r="100" spans="1:4" ht="27.75" customHeight="1" x14ac:dyDescent="0.25">
      <c r="A100" s="234" t="s">
        <v>6565</v>
      </c>
      <c r="B100" s="234" t="s">
        <v>6566</v>
      </c>
      <c r="C100" s="238">
        <v>1.5876960277649259</v>
      </c>
      <c r="D100" s="238">
        <v>3.2896242310588351</v>
      </c>
    </row>
    <row r="101" spans="1:4" ht="27.75" customHeight="1" x14ac:dyDescent="0.25">
      <c r="A101" s="234" t="s">
        <v>6567</v>
      </c>
      <c r="B101" s="234" t="s">
        <v>6568</v>
      </c>
      <c r="C101" s="238">
        <v>1.5569023479437794</v>
      </c>
      <c r="D101" s="238">
        <v>-0.11701750565049052</v>
      </c>
    </row>
    <row r="102" spans="1:4" ht="27.75" customHeight="1" x14ac:dyDescent="0.25">
      <c r="A102" s="234" t="s">
        <v>6569</v>
      </c>
      <c r="B102" s="234" t="s">
        <v>6568</v>
      </c>
      <c r="C102" s="238">
        <v>1.5578543987684041</v>
      </c>
      <c r="D102" s="238">
        <v>-0.11701763406030707</v>
      </c>
    </row>
    <row r="103" spans="1:4" ht="27.75" customHeight="1" x14ac:dyDescent="0.25">
      <c r="A103" s="234" t="s">
        <v>6570</v>
      </c>
      <c r="B103" s="234" t="s">
        <v>6571</v>
      </c>
      <c r="C103" s="238">
        <v>1.36850744048463</v>
      </c>
      <c r="D103" s="238">
        <v>0.45512450883328759</v>
      </c>
    </row>
    <row r="104" spans="1:4" ht="27.75" customHeight="1" x14ac:dyDescent="0.25">
      <c r="A104" s="234" t="s">
        <v>6572</v>
      </c>
      <c r="B104" s="234" t="s">
        <v>6571</v>
      </c>
      <c r="C104" s="238">
        <v>2.8393199988188123</v>
      </c>
      <c r="D104" s="238">
        <v>0</v>
      </c>
    </row>
    <row r="105" spans="1:4" ht="27.75" customHeight="1" x14ac:dyDescent="0.25">
      <c r="A105" s="234" t="s">
        <v>6573</v>
      </c>
      <c r="B105" s="234" t="s">
        <v>6571</v>
      </c>
      <c r="C105" s="238">
        <v>3.0404227249232201</v>
      </c>
      <c r="D105" s="238">
        <v>0</v>
      </c>
    </row>
    <row r="106" spans="1:4" ht="27.75" customHeight="1" x14ac:dyDescent="0.25">
      <c r="A106" s="234" t="s">
        <v>6574</v>
      </c>
      <c r="B106" s="234" t="s">
        <v>6571</v>
      </c>
      <c r="C106" s="238">
        <v>2.0891255022412234</v>
      </c>
      <c r="D106" s="238">
        <v>0.55522828292442616</v>
      </c>
    </row>
    <row r="107" spans="1:4" ht="27.75" customHeight="1" x14ac:dyDescent="0.25">
      <c r="A107" s="234" t="s">
        <v>6575</v>
      </c>
      <c r="B107" s="234" t="s">
        <v>6576</v>
      </c>
      <c r="C107" s="238">
        <v>0.32990556544155403</v>
      </c>
      <c r="D107" s="238">
        <v>1.0104096237793341</v>
      </c>
    </row>
    <row r="108" spans="1:4" ht="27.75" customHeight="1" x14ac:dyDescent="0.25">
      <c r="A108" s="234" t="s">
        <v>2893</v>
      </c>
      <c r="B108" s="234" t="s">
        <v>6577</v>
      </c>
      <c r="C108" s="238">
        <v>0</v>
      </c>
      <c r="D108" s="238">
        <v>0</v>
      </c>
    </row>
    <row r="109" spans="1:4" ht="27.75" customHeight="1" x14ac:dyDescent="0.25">
      <c r="A109" s="234" t="s">
        <v>6578</v>
      </c>
      <c r="B109" s="234" t="s">
        <v>6579</v>
      </c>
      <c r="C109" s="238">
        <v>0</v>
      </c>
      <c r="D109" s="238">
        <v>0</v>
      </c>
    </row>
    <row r="110" spans="1:4" ht="27.75" customHeight="1" x14ac:dyDescent="0.25">
      <c r="A110" s="234" t="s">
        <v>6580</v>
      </c>
      <c r="B110" s="234" t="s">
        <v>6579</v>
      </c>
      <c r="C110" s="238">
        <v>0</v>
      </c>
      <c r="D110" s="238">
        <v>0</v>
      </c>
    </row>
    <row r="111" spans="1:4" ht="27.75" customHeight="1" x14ac:dyDescent="0.25">
      <c r="A111" s="234" t="s">
        <v>6581</v>
      </c>
      <c r="B111" s="234" t="s">
        <v>6582</v>
      </c>
      <c r="C111" s="238">
        <v>0</v>
      </c>
      <c r="D111" s="238">
        <v>0</v>
      </c>
    </row>
    <row r="112" spans="1:4" ht="27.75" customHeight="1" x14ac:dyDescent="0.25">
      <c r="A112" s="234" t="s">
        <v>6583</v>
      </c>
      <c r="B112" s="234" t="s">
        <v>6584</v>
      </c>
      <c r="C112" s="238">
        <v>0.53617059416658253</v>
      </c>
      <c r="D112" s="238">
        <v>4.8548719495130896</v>
      </c>
    </row>
    <row r="113" spans="1:4" ht="27.75" customHeight="1" x14ac:dyDescent="0.25">
      <c r="A113" s="234" t="s">
        <v>6585</v>
      </c>
      <c r="B113" s="234" t="s">
        <v>6584</v>
      </c>
      <c r="C113" s="238">
        <v>0.53617059416658253</v>
      </c>
      <c r="D113" s="238">
        <v>4.8548719495130896</v>
      </c>
    </row>
    <row r="114" spans="1:4" ht="27.75" customHeight="1" x14ac:dyDescent="0.25">
      <c r="A114" s="234" t="s">
        <v>6586</v>
      </c>
      <c r="B114" s="234" t="s">
        <v>6587</v>
      </c>
      <c r="C114" s="238">
        <v>0.24461816568902872</v>
      </c>
      <c r="D114" s="238">
        <v>9.9537777657393889</v>
      </c>
    </row>
    <row r="115" spans="1:4" ht="27.75" customHeight="1" x14ac:dyDescent="0.25">
      <c r="A115" s="234" t="s">
        <v>6588</v>
      </c>
      <c r="B115" s="234" t="s">
        <v>6589</v>
      </c>
      <c r="C115" s="238">
        <v>2.8765831521293102</v>
      </c>
      <c r="D115" s="238">
        <v>31.626632756184581</v>
      </c>
    </row>
    <row r="116" spans="1:4" ht="27.75" customHeight="1" x14ac:dyDescent="0.25">
      <c r="A116" s="234" t="s">
        <v>6590</v>
      </c>
      <c r="B116" s="234" t="s">
        <v>6589</v>
      </c>
      <c r="C116" s="238">
        <v>6.3888623988093293E-2</v>
      </c>
      <c r="D116" s="238">
        <v>0.68876947839454006</v>
      </c>
    </row>
    <row r="117" spans="1:4" ht="27.75" customHeight="1" x14ac:dyDescent="0.25">
      <c r="A117" s="234" t="s">
        <v>6591</v>
      </c>
      <c r="B117" s="234" t="s">
        <v>6592</v>
      </c>
      <c r="C117" s="238">
        <v>0.38362307126351802</v>
      </c>
      <c r="D117" s="238">
        <v>3.723139020288424</v>
      </c>
    </row>
    <row r="118" spans="1:4" ht="27.75" customHeight="1" x14ac:dyDescent="0.25">
      <c r="A118" s="234" t="s">
        <v>6593</v>
      </c>
      <c r="B118" s="234" t="s">
        <v>6594</v>
      </c>
      <c r="C118" s="238">
        <v>0.42249719123437601</v>
      </c>
      <c r="D118" s="238">
        <v>13.51963327530912</v>
      </c>
    </row>
    <row r="119" spans="1:4" ht="27.75" customHeight="1" x14ac:dyDescent="0.25">
      <c r="A119" s="234" t="s">
        <v>6595</v>
      </c>
      <c r="B119" s="234" t="s">
        <v>6596</v>
      </c>
      <c r="C119" s="238">
        <v>2.5322310855071901</v>
      </c>
      <c r="D119" s="238">
        <v>1.1547732367941923</v>
      </c>
    </row>
    <row r="120" spans="1:4" ht="27.75" customHeight="1" x14ac:dyDescent="0.25">
      <c r="A120" s="234" t="s">
        <v>6597</v>
      </c>
      <c r="B120" s="234" t="s">
        <v>6598</v>
      </c>
      <c r="C120" s="238">
        <v>1.617626754869399</v>
      </c>
      <c r="D120" s="238">
        <v>6.2407453226083103</v>
      </c>
    </row>
    <row r="121" spans="1:4" ht="27.75" customHeight="1" x14ac:dyDescent="0.25">
      <c r="A121" s="234" t="s">
        <v>6599</v>
      </c>
      <c r="B121" s="234" t="s">
        <v>6600</v>
      </c>
      <c r="C121" s="238">
        <v>6.8492881514661805E-2</v>
      </c>
      <c r="D121" s="238">
        <v>0.84287146648983391</v>
      </c>
    </row>
    <row r="122" spans="1:4" ht="27.75" customHeight="1" x14ac:dyDescent="0.25">
      <c r="A122" s="234" t="s">
        <v>6601</v>
      </c>
      <c r="B122" s="234" t="s">
        <v>6602</v>
      </c>
      <c r="C122" s="238">
        <v>1.7852417131300484</v>
      </c>
      <c r="D122" s="238">
        <v>3.5713404125396337</v>
      </c>
    </row>
    <row r="123" spans="1:4" ht="27.75" customHeight="1" x14ac:dyDescent="0.25">
      <c r="A123" s="234" t="s">
        <v>6603</v>
      </c>
      <c r="B123" s="234" t="s">
        <v>6602</v>
      </c>
      <c r="C123" s="238">
        <v>3.3040481802742385</v>
      </c>
      <c r="D123" s="238">
        <v>3.4011310432398454</v>
      </c>
    </row>
    <row r="124" spans="1:4" ht="27.75" customHeight="1" x14ac:dyDescent="0.25">
      <c r="A124" s="234" t="s">
        <v>6604</v>
      </c>
      <c r="B124" s="234" t="s">
        <v>6605</v>
      </c>
      <c r="C124" s="238">
        <v>2.31518396342695</v>
      </c>
      <c r="D124" s="238">
        <v>3.3146014168840949</v>
      </c>
    </row>
    <row r="125" spans="1:4" ht="27.75" customHeight="1" x14ac:dyDescent="0.25">
      <c r="A125" s="234" t="s">
        <v>6606</v>
      </c>
      <c r="B125" s="234" t="s">
        <v>6607</v>
      </c>
      <c r="C125" s="238">
        <v>0.66036176853839601</v>
      </c>
      <c r="D125" s="238">
        <v>3.4991044637131119</v>
      </c>
    </row>
    <row r="126" spans="1:4" ht="27.75" customHeight="1" x14ac:dyDescent="0.25">
      <c r="A126" s="234" t="s">
        <v>6608</v>
      </c>
      <c r="B126" s="234" t="s">
        <v>6609</v>
      </c>
      <c r="C126" s="238">
        <v>-0.64858723758438785</v>
      </c>
      <c r="D126" s="238">
        <v>17.974732086150919</v>
      </c>
    </row>
    <row r="127" spans="1:4" ht="27.75" customHeight="1" x14ac:dyDescent="0.25">
      <c r="A127" s="234" t="s">
        <v>6610</v>
      </c>
      <c r="B127" s="234" t="s">
        <v>6611</v>
      </c>
      <c r="C127" s="238">
        <v>1.186975853086194</v>
      </c>
      <c r="D127" s="238">
        <v>11.611924362886883</v>
      </c>
    </row>
    <row r="128" spans="1:4" ht="27.75" customHeight="1" x14ac:dyDescent="0.25">
      <c r="A128" s="234" t="s">
        <v>6612</v>
      </c>
      <c r="B128" s="234" t="s">
        <v>6613</v>
      </c>
      <c r="C128" s="238">
        <v>0.87322487710847807</v>
      </c>
      <c r="D128" s="238">
        <v>8.229618221761168</v>
      </c>
    </row>
    <row r="129" spans="1:4" ht="27.75" customHeight="1" x14ac:dyDescent="0.25">
      <c r="A129" s="234" t="s">
        <v>6614</v>
      </c>
      <c r="B129" s="234" t="s">
        <v>6615</v>
      </c>
      <c r="C129" s="238">
        <v>1.184887665260991</v>
      </c>
      <c r="D129" s="238">
        <v>10.815662719509604</v>
      </c>
    </row>
    <row r="130" spans="1:4" ht="27.75" customHeight="1" x14ac:dyDescent="0.25">
      <c r="A130" s="234" t="s">
        <v>6616</v>
      </c>
      <c r="B130" s="234" t="s">
        <v>6615</v>
      </c>
      <c r="C130" s="238">
        <v>3.98116499944303E-2</v>
      </c>
      <c r="D130" s="238">
        <v>5.9117931553144594</v>
      </c>
    </row>
    <row r="131" spans="1:4" ht="27.75" customHeight="1" x14ac:dyDescent="0.25">
      <c r="A131" s="234" t="s">
        <v>1080</v>
      </c>
      <c r="B131" s="234" t="s">
        <v>6617</v>
      </c>
      <c r="C131" s="238">
        <v>-0.6258207557754365</v>
      </c>
      <c r="D131" s="238">
        <v>18.412996729683229</v>
      </c>
    </row>
    <row r="132" spans="1:4" ht="27.75" customHeight="1" x14ac:dyDescent="0.25">
      <c r="A132" s="234" t="s">
        <v>6618</v>
      </c>
      <c r="B132" s="234" t="s">
        <v>6619</v>
      </c>
      <c r="C132" s="238">
        <v>0</v>
      </c>
      <c r="D132" s="238">
        <v>0.36210780059394748</v>
      </c>
    </row>
    <row r="133" spans="1:4" ht="27.75" customHeight="1" x14ac:dyDescent="0.25">
      <c r="A133" s="234" t="s">
        <v>6620</v>
      </c>
      <c r="B133" s="234" t="s">
        <v>6619</v>
      </c>
      <c r="C133" s="238">
        <v>0.296969973305585</v>
      </c>
      <c r="D133" s="238">
        <v>2.735841313142473E-3</v>
      </c>
    </row>
    <row r="134" spans="1:4" ht="27.75" customHeight="1" x14ac:dyDescent="0.25">
      <c r="A134" s="234" t="s">
        <v>6621</v>
      </c>
      <c r="B134" s="234" t="s">
        <v>6619</v>
      </c>
      <c r="C134" s="238">
        <v>0.136983080742341</v>
      </c>
      <c r="D134" s="238">
        <v>1.612238877319927E-3</v>
      </c>
    </row>
    <row r="135" spans="1:4" ht="27.75" customHeight="1" x14ac:dyDescent="0.25">
      <c r="A135" s="234" t="s">
        <v>6622</v>
      </c>
      <c r="B135" s="234" t="s">
        <v>6619</v>
      </c>
      <c r="C135" s="238">
        <v>0.27334142985684301</v>
      </c>
      <c r="D135" s="238">
        <v>3.224477754639854E-3</v>
      </c>
    </row>
    <row r="136" spans="1:4" ht="27.75" customHeight="1" x14ac:dyDescent="0.25">
      <c r="A136" s="234" t="s">
        <v>6623</v>
      </c>
      <c r="B136" s="234" t="s">
        <v>6624</v>
      </c>
      <c r="C136" s="238">
        <v>1.6191278998603511</v>
      </c>
      <c r="D136" s="238">
        <v>6.5328364819349174</v>
      </c>
    </row>
    <row r="137" spans="1:4" ht="27.75" customHeight="1" x14ac:dyDescent="0.25">
      <c r="A137" s="234" t="s">
        <v>6625</v>
      </c>
      <c r="B137" s="234" t="s">
        <v>6626</v>
      </c>
      <c r="C137" s="238">
        <v>1.7477358612089353</v>
      </c>
      <c r="D137" s="238">
        <v>8.7826581406640649</v>
      </c>
    </row>
    <row r="138" spans="1:4" ht="27.75" customHeight="1" x14ac:dyDescent="0.25">
      <c r="A138" s="234" t="s">
        <v>6627</v>
      </c>
      <c r="B138" s="234" t="s">
        <v>6628</v>
      </c>
      <c r="C138" s="238">
        <v>0.114555285213281</v>
      </c>
      <c r="D138" s="238">
        <v>2.5350519239483704</v>
      </c>
    </row>
    <row r="139" spans="1:4" ht="27.75" customHeight="1" x14ac:dyDescent="0.25">
      <c r="A139" s="234" t="s">
        <v>6629</v>
      </c>
      <c r="B139" s="234" t="s">
        <v>6628</v>
      </c>
      <c r="C139" s="238">
        <v>0.11305554331605</v>
      </c>
      <c r="D139" s="238">
        <v>2.7667440902700369</v>
      </c>
    </row>
    <row r="140" spans="1:4" ht="27.75" customHeight="1" x14ac:dyDescent="0.25">
      <c r="A140" s="234" t="s">
        <v>6630</v>
      </c>
      <c r="B140" s="234" t="s">
        <v>6631</v>
      </c>
      <c r="C140" s="238">
        <v>0</v>
      </c>
      <c r="D140" s="238">
        <v>0</v>
      </c>
    </row>
    <row r="141" spans="1:4" ht="27.75" customHeight="1" x14ac:dyDescent="0.25">
      <c r="A141" s="234" t="s">
        <v>6632</v>
      </c>
      <c r="B141" s="234" t="s">
        <v>6633</v>
      </c>
      <c r="C141" s="238">
        <v>1.808477067536856</v>
      </c>
      <c r="D141" s="238">
        <v>8.8152267946869678</v>
      </c>
    </row>
    <row r="142" spans="1:4" ht="27.75" customHeight="1" x14ac:dyDescent="0.25">
      <c r="A142" s="234" t="s">
        <v>6634</v>
      </c>
      <c r="B142" s="234" t="s">
        <v>6633</v>
      </c>
      <c r="C142" s="238">
        <v>0.32294256682941203</v>
      </c>
      <c r="D142" s="238">
        <v>2.9059768388467817</v>
      </c>
    </row>
    <row r="143" spans="1:4" ht="27.75" customHeight="1" x14ac:dyDescent="0.25">
      <c r="A143" s="234" t="s">
        <v>1106</v>
      </c>
      <c r="B143" s="234" t="s">
        <v>6635</v>
      </c>
      <c r="C143" s="238">
        <v>0</v>
      </c>
      <c r="D143" s="238">
        <v>0</v>
      </c>
    </row>
    <row r="144" spans="1:4" ht="27.75" customHeight="1" x14ac:dyDescent="0.25">
      <c r="A144" s="234" t="s">
        <v>6636</v>
      </c>
      <c r="B144" s="234" t="s">
        <v>6637</v>
      </c>
      <c r="C144" s="238">
        <v>0.94078950544501905</v>
      </c>
      <c r="D144" s="238">
        <v>28.535336709367424</v>
      </c>
    </row>
    <row r="145" spans="1:4" ht="27.75" customHeight="1" x14ac:dyDescent="0.25">
      <c r="A145" s="234" t="s">
        <v>6638</v>
      </c>
      <c r="B145" s="234" t="s">
        <v>6639</v>
      </c>
      <c r="C145" s="238">
        <v>0.44675896377857</v>
      </c>
      <c r="D145" s="238">
        <v>17.131763627950761</v>
      </c>
    </row>
    <row r="146" spans="1:4" ht="27.75" customHeight="1" x14ac:dyDescent="0.25">
      <c r="A146" s="234" t="s">
        <v>6640</v>
      </c>
      <c r="B146" s="234" t="s">
        <v>6639</v>
      </c>
      <c r="C146" s="238">
        <v>0</v>
      </c>
      <c r="D146" s="238">
        <v>1.3650547955897525</v>
      </c>
    </row>
    <row r="147" spans="1:4" ht="27.75" customHeight="1" x14ac:dyDescent="0.25">
      <c r="A147" s="234" t="s">
        <v>6641</v>
      </c>
      <c r="B147" s="234" t="s">
        <v>6642</v>
      </c>
      <c r="C147" s="238">
        <v>1.5560844986937845</v>
      </c>
      <c r="D147" s="238">
        <v>-1.3116469528430263E-2</v>
      </c>
    </row>
    <row r="148" spans="1:4" ht="27.75" customHeight="1" x14ac:dyDescent="0.25">
      <c r="A148" s="234" t="s">
        <v>6643</v>
      </c>
      <c r="B148" s="234" t="s">
        <v>6642</v>
      </c>
      <c r="C148" s="238">
        <v>1.5560844986937845</v>
      </c>
      <c r="D148" s="238">
        <v>8.7741532157362689E-2</v>
      </c>
    </row>
    <row r="149" spans="1:4" ht="27.75" customHeight="1" x14ac:dyDescent="0.25">
      <c r="A149" s="234" t="s">
        <v>6644</v>
      </c>
      <c r="B149" s="234" t="s">
        <v>6642</v>
      </c>
      <c r="C149" s="238">
        <v>1.5560844986937845</v>
      </c>
      <c r="D149" s="238">
        <v>-4.7509185418979083E-3</v>
      </c>
    </row>
    <row r="150" spans="1:4" ht="27.75" customHeight="1" x14ac:dyDescent="0.25">
      <c r="A150" s="234" t="s">
        <v>6645</v>
      </c>
      <c r="B150" s="234" t="s">
        <v>6646</v>
      </c>
      <c r="C150" s="238">
        <v>1.6859101443521414</v>
      </c>
      <c r="D150" s="238">
        <v>0.14685149664148911</v>
      </c>
    </row>
    <row r="151" spans="1:4" ht="27.75" customHeight="1" x14ac:dyDescent="0.25">
      <c r="A151" s="234" t="s">
        <v>6647</v>
      </c>
      <c r="B151" s="234" t="s">
        <v>6646</v>
      </c>
      <c r="C151" s="238">
        <v>1.6859101443521414</v>
      </c>
      <c r="D151" s="238">
        <v>0.15266377324269098</v>
      </c>
    </row>
    <row r="152" spans="1:4" ht="27.75" customHeight="1" x14ac:dyDescent="0.25">
      <c r="A152" s="234" t="s">
        <v>6648</v>
      </c>
      <c r="B152" s="234" t="s">
        <v>6649</v>
      </c>
      <c r="C152" s="238">
        <v>0.72845018177937515</v>
      </c>
      <c r="D152" s="238">
        <v>19.161850748051663</v>
      </c>
    </row>
    <row r="153" spans="1:4" ht="27.75" customHeight="1" x14ac:dyDescent="0.25">
      <c r="A153" s="234" t="s">
        <v>6650</v>
      </c>
      <c r="B153" s="234" t="s">
        <v>6651</v>
      </c>
      <c r="C153" s="238">
        <v>2.7380531793162302</v>
      </c>
      <c r="D153" s="238">
        <v>5.2943771195522302</v>
      </c>
    </row>
    <row r="154" spans="1:4" ht="27.75" customHeight="1" x14ac:dyDescent="0.25">
      <c r="A154" s="234" t="s">
        <v>6652</v>
      </c>
      <c r="B154" s="234" t="s">
        <v>6653</v>
      </c>
      <c r="C154" s="238">
        <v>0.92319865761458419</v>
      </c>
      <c r="D154" s="238">
        <v>1.8635843712338702</v>
      </c>
    </row>
    <row r="155" spans="1:4" ht="27.75" customHeight="1" x14ac:dyDescent="0.25">
      <c r="A155" s="234" t="s">
        <v>6654</v>
      </c>
      <c r="B155" s="234" t="s">
        <v>6655</v>
      </c>
      <c r="C155" s="238">
        <v>-6.5211960974403252E-2</v>
      </c>
      <c r="D155" s="238">
        <v>2.5402957255340461E-2</v>
      </c>
    </row>
    <row r="156" spans="1:4" ht="27.75" customHeight="1" x14ac:dyDescent="0.25">
      <c r="A156" s="234" t="s">
        <v>6656</v>
      </c>
      <c r="B156" s="234" t="s">
        <v>6657</v>
      </c>
      <c r="C156" s="238">
        <v>0</v>
      </c>
      <c r="D156" s="238">
        <v>0</v>
      </c>
    </row>
    <row r="157" spans="1:4" ht="27.75" customHeight="1" x14ac:dyDescent="0.25">
      <c r="A157" s="234" t="s">
        <v>6658</v>
      </c>
      <c r="B157" s="234" t="s">
        <v>6659</v>
      </c>
      <c r="C157" s="238">
        <v>0.24204412428251801</v>
      </c>
      <c r="D157" s="238">
        <v>1.011502502493522</v>
      </c>
    </row>
    <row r="158" spans="1:4" ht="27.75" customHeight="1" x14ac:dyDescent="0.25">
      <c r="A158" s="234" t="s">
        <v>6660</v>
      </c>
      <c r="B158" s="234" t="s">
        <v>6661</v>
      </c>
      <c r="C158" s="238">
        <v>0.19049273054561322</v>
      </c>
      <c r="D158" s="238">
        <v>1.6187058336257889</v>
      </c>
    </row>
    <row r="159" spans="1:4" ht="27.75" customHeight="1" x14ac:dyDescent="0.25">
      <c r="A159" s="234" t="s">
        <v>6662</v>
      </c>
      <c r="B159" s="234" t="s">
        <v>6663</v>
      </c>
      <c r="C159" s="238">
        <v>0</v>
      </c>
      <c r="D159" s="238">
        <v>2.6607862915909335</v>
      </c>
    </row>
    <row r="160" spans="1:4" ht="27.75" customHeight="1" x14ac:dyDescent="0.25">
      <c r="A160" s="234" t="s">
        <v>2963</v>
      </c>
      <c r="B160" s="234" t="s">
        <v>6664</v>
      </c>
      <c r="C160" s="238">
        <v>0</v>
      </c>
      <c r="D160" s="238">
        <v>0</v>
      </c>
    </row>
    <row r="161" spans="1:4" ht="27.75" customHeight="1" x14ac:dyDescent="0.25">
      <c r="A161" s="234" t="s">
        <v>6665</v>
      </c>
      <c r="B161" s="234" t="s">
        <v>6666</v>
      </c>
      <c r="C161" s="238">
        <v>0</v>
      </c>
      <c r="D161" s="238">
        <v>0</v>
      </c>
    </row>
    <row r="162" spans="1:4" ht="27.75" customHeight="1" x14ac:dyDescent="0.25">
      <c r="A162" s="234" t="s">
        <v>6667</v>
      </c>
      <c r="B162" s="234" t="s">
        <v>6668</v>
      </c>
      <c r="C162" s="238">
        <v>0</v>
      </c>
      <c r="D162" s="238">
        <v>6.1758074750449627E-3</v>
      </c>
    </row>
    <row r="163" spans="1:4" ht="27.75" customHeight="1" x14ac:dyDescent="0.25">
      <c r="A163" s="234" t="s">
        <v>6669</v>
      </c>
      <c r="B163" s="234" t="s">
        <v>6670</v>
      </c>
      <c r="C163" s="238">
        <v>0.72553214476579608</v>
      </c>
      <c r="D163" s="238">
        <v>4.9432048414049783</v>
      </c>
    </row>
    <row r="164" spans="1:4" ht="27.75" customHeight="1" x14ac:dyDescent="0.25">
      <c r="A164" s="234" t="s">
        <v>6671</v>
      </c>
      <c r="B164" s="234" t="s">
        <v>6672</v>
      </c>
      <c r="C164" s="238">
        <v>0.65609863936483503</v>
      </c>
      <c r="D164" s="238">
        <v>2.4874535673925786</v>
      </c>
    </row>
    <row r="165" spans="1:4" ht="27.75" customHeight="1" x14ac:dyDescent="0.25">
      <c r="A165" s="234" t="s">
        <v>6673</v>
      </c>
      <c r="B165" s="234" t="s">
        <v>6674</v>
      </c>
      <c r="C165" s="238">
        <v>0.77683370700294407</v>
      </c>
      <c r="D165" s="238">
        <v>3.9455848578308865</v>
      </c>
    </row>
    <row r="166" spans="1:4" ht="27.75" customHeight="1" x14ac:dyDescent="0.25">
      <c r="A166" s="234" t="s">
        <v>6675</v>
      </c>
      <c r="B166" s="234" t="s">
        <v>6676</v>
      </c>
      <c r="C166" s="238">
        <v>1.6199267372271995</v>
      </c>
      <c r="D166" s="238">
        <v>3.8855812991170326</v>
      </c>
    </row>
    <row r="167" spans="1:4" ht="27.75" customHeight="1" x14ac:dyDescent="0.25">
      <c r="A167" s="234" t="s">
        <v>6677</v>
      </c>
      <c r="B167" s="234" t="s">
        <v>6678</v>
      </c>
      <c r="C167" s="238">
        <v>2.0868062466742483</v>
      </c>
      <c r="D167" s="238">
        <v>4.096947376849327</v>
      </c>
    </row>
    <row r="168" spans="1:4" ht="27.75" customHeight="1" x14ac:dyDescent="0.25">
      <c r="A168" s="234" t="s">
        <v>6679</v>
      </c>
      <c r="B168" s="234" t="s">
        <v>6680</v>
      </c>
      <c r="C168" s="238">
        <v>2.2884820614045198</v>
      </c>
      <c r="D168" s="238">
        <v>3.5335254024829954</v>
      </c>
    </row>
    <row r="169" spans="1:4" ht="27.75" customHeight="1" x14ac:dyDescent="0.25">
      <c r="A169" s="234" t="s">
        <v>6681</v>
      </c>
      <c r="B169" s="234" t="s">
        <v>6682</v>
      </c>
      <c r="C169" s="238">
        <v>0.34500432691541899</v>
      </c>
      <c r="D169" s="238">
        <v>18.830991533730014</v>
      </c>
    </row>
    <row r="170" spans="1:4" ht="27.75" customHeight="1" x14ac:dyDescent="0.25">
      <c r="A170" s="234" t="s">
        <v>6683</v>
      </c>
      <c r="B170" s="234" t="s">
        <v>6684</v>
      </c>
      <c r="C170" s="238">
        <v>0.1404998054056848</v>
      </c>
      <c r="D170" s="238">
        <v>4.7765508453401448</v>
      </c>
    </row>
    <row r="171" spans="1:4" ht="27.75" customHeight="1" x14ac:dyDescent="0.25">
      <c r="A171" s="234" t="s">
        <v>6685</v>
      </c>
      <c r="B171" s="234" t="s">
        <v>6686</v>
      </c>
      <c r="C171" s="238">
        <v>2.62164879393448E-2</v>
      </c>
      <c r="D171" s="238">
        <v>3.1390156555129249</v>
      </c>
    </row>
    <row r="172" spans="1:4" ht="27.75" customHeight="1" x14ac:dyDescent="0.25">
      <c r="A172" s="234" t="s">
        <v>6687</v>
      </c>
      <c r="B172" s="234" t="s">
        <v>6688</v>
      </c>
      <c r="C172" s="238">
        <v>1.2232043147322931</v>
      </c>
      <c r="D172" s="238">
        <v>6.9392368265879494</v>
      </c>
    </row>
    <row r="173" spans="1:4" ht="27.75" customHeight="1" x14ac:dyDescent="0.25">
      <c r="A173" s="234" t="s">
        <v>1233</v>
      </c>
      <c r="B173" s="234" t="s">
        <v>6689</v>
      </c>
      <c r="C173" s="238">
        <v>0.10826505486759599</v>
      </c>
      <c r="D173" s="238">
        <v>1.9973139399215896</v>
      </c>
    </row>
    <row r="174" spans="1:4" ht="27.75" customHeight="1" x14ac:dyDescent="0.25">
      <c r="A174" s="234" t="s">
        <v>6690</v>
      </c>
      <c r="B174" s="234" t="s">
        <v>6689</v>
      </c>
      <c r="C174" s="238">
        <v>0.10890098726448399</v>
      </c>
      <c r="D174" s="238">
        <v>1.7772242387189106</v>
      </c>
    </row>
    <row r="175" spans="1:4" ht="27.75" customHeight="1" x14ac:dyDescent="0.25">
      <c r="A175" s="234" t="s">
        <v>1246</v>
      </c>
      <c r="B175" s="234" t="s">
        <v>6691</v>
      </c>
      <c r="C175" s="238">
        <v>4.8467638079115499E-2</v>
      </c>
      <c r="D175" s="238">
        <v>4.3520508159685427</v>
      </c>
    </row>
    <row r="176" spans="1:4" ht="27.75" customHeight="1" x14ac:dyDescent="0.25">
      <c r="A176" s="234" t="s">
        <v>6692</v>
      </c>
      <c r="B176" s="234" t="s">
        <v>6693</v>
      </c>
      <c r="C176" s="238">
        <v>2.4244716968160911</v>
      </c>
      <c r="D176" s="238">
        <v>0.66754661221390865</v>
      </c>
    </row>
    <row r="177" spans="1:4" ht="27.75" customHeight="1" x14ac:dyDescent="0.25">
      <c r="A177" s="234" t="s">
        <v>6694</v>
      </c>
      <c r="B177" s="234" t="s">
        <v>6693</v>
      </c>
      <c r="C177" s="238">
        <v>2.2924746213290597</v>
      </c>
      <c r="D177" s="238">
        <v>0.59625909412872513</v>
      </c>
    </row>
    <row r="178" spans="1:4" ht="27.75" customHeight="1" x14ac:dyDescent="0.25">
      <c r="A178" s="234" t="s">
        <v>6695</v>
      </c>
      <c r="B178" s="236" t="s">
        <v>6696</v>
      </c>
      <c r="C178" s="238">
        <v>0</v>
      </c>
      <c r="D178" s="238">
        <v>0</v>
      </c>
    </row>
    <row r="179" spans="1:4" ht="27.75" customHeight="1" x14ac:dyDescent="0.25">
      <c r="A179" s="234" t="s">
        <v>6697</v>
      </c>
      <c r="B179" s="234" t="s">
        <v>6696</v>
      </c>
      <c r="C179" s="238">
        <v>0.34645721239084859</v>
      </c>
      <c r="D179" s="238">
        <v>1.3576666158194106</v>
      </c>
    </row>
    <row r="180" spans="1:4" ht="27.75" customHeight="1" x14ac:dyDescent="0.25">
      <c r="A180" s="234" t="s">
        <v>6698</v>
      </c>
      <c r="B180" s="234" t="s">
        <v>6699</v>
      </c>
      <c r="C180" s="238">
        <v>9.42744481048544E-2</v>
      </c>
      <c r="D180" s="238">
        <v>1.9924157169081822</v>
      </c>
    </row>
    <row r="181" spans="1:4" ht="27.75" customHeight="1" x14ac:dyDescent="0.25">
      <c r="A181" s="234" t="s">
        <v>6700</v>
      </c>
      <c r="B181" s="234" t="s">
        <v>6701</v>
      </c>
      <c r="C181" s="238">
        <v>0.85737134081649602</v>
      </c>
      <c r="D181" s="238">
        <v>5.864984207871041</v>
      </c>
    </row>
    <row r="182" spans="1:4" ht="27.75" customHeight="1" x14ac:dyDescent="0.25">
      <c r="A182" s="234" t="s">
        <v>6702</v>
      </c>
      <c r="B182" s="234" t="s">
        <v>6703</v>
      </c>
      <c r="C182" s="238">
        <v>0.12247045132321091</v>
      </c>
      <c r="D182" s="238">
        <v>9.9425708599280931</v>
      </c>
    </row>
    <row r="183" spans="1:4" ht="27.75" customHeight="1" x14ac:dyDescent="0.25">
      <c r="A183" s="234" t="s">
        <v>6704</v>
      </c>
      <c r="B183" s="234" t="s">
        <v>6705</v>
      </c>
      <c r="C183" s="238">
        <v>1.926993396962877</v>
      </c>
      <c r="D183" s="238">
        <v>7.3089381484483278</v>
      </c>
    </row>
    <row r="184" spans="1:4" ht="27.75" customHeight="1" x14ac:dyDescent="0.25">
      <c r="A184" s="234" t="s">
        <v>6706</v>
      </c>
      <c r="B184" s="234" t="s">
        <v>6707</v>
      </c>
      <c r="C184" s="238">
        <v>0.35061198825562218</v>
      </c>
      <c r="D184" s="238">
        <v>4.4059081320036997E-2</v>
      </c>
    </row>
    <row r="185" spans="1:4" ht="27.75" customHeight="1" x14ac:dyDescent="0.25">
      <c r="A185" s="234" t="s">
        <v>6708</v>
      </c>
      <c r="B185" s="234" t="s">
        <v>6709</v>
      </c>
      <c r="C185" s="238">
        <v>1.1500328773338331</v>
      </c>
      <c r="D185" s="238">
        <v>7.3510971965327911</v>
      </c>
    </row>
    <row r="186" spans="1:4" ht="27.75" customHeight="1" x14ac:dyDescent="0.25">
      <c r="A186" s="234" t="s">
        <v>6710</v>
      </c>
      <c r="B186" s="234" t="s">
        <v>6711</v>
      </c>
      <c r="C186" s="238">
        <v>0.82541360242984507</v>
      </c>
      <c r="D186" s="238">
        <v>3.1643950772978524</v>
      </c>
    </row>
    <row r="187" spans="1:4" ht="27.75" customHeight="1" x14ac:dyDescent="0.25">
      <c r="A187" s="234" t="s">
        <v>6712</v>
      </c>
      <c r="B187" s="234" t="s">
        <v>6713</v>
      </c>
      <c r="C187" s="238">
        <v>0.27773639460561006</v>
      </c>
      <c r="D187" s="238">
        <v>8.0768812670592496</v>
      </c>
    </row>
    <row r="188" spans="1:4" ht="27.75" customHeight="1" x14ac:dyDescent="0.25">
      <c r="A188" s="234" t="s">
        <v>1324</v>
      </c>
      <c r="B188" s="234" t="s">
        <v>6714</v>
      </c>
      <c r="C188" s="238">
        <v>4.3865734437108799</v>
      </c>
      <c r="D188" s="238">
        <v>3.7316303402771922E-2</v>
      </c>
    </row>
    <row r="189" spans="1:4" ht="27.75" customHeight="1" x14ac:dyDescent="0.25">
      <c r="A189" s="234" t="s">
        <v>6715</v>
      </c>
      <c r="B189" s="236" t="s">
        <v>6716</v>
      </c>
      <c r="C189" s="238">
        <v>0</v>
      </c>
      <c r="D189" s="238">
        <v>0</v>
      </c>
    </row>
    <row r="190" spans="1:4" ht="27.75" customHeight="1" x14ac:dyDescent="0.25">
      <c r="A190" s="234" t="s">
        <v>6717</v>
      </c>
      <c r="B190" s="234" t="s">
        <v>6716</v>
      </c>
      <c r="C190" s="238">
        <v>21.580598602453609</v>
      </c>
      <c r="D190" s="238">
        <v>0.36210126075831539</v>
      </c>
    </row>
    <row r="191" spans="1:4" ht="27.75" customHeight="1" x14ac:dyDescent="0.25">
      <c r="A191" s="234" t="s">
        <v>6718</v>
      </c>
      <c r="B191" s="234" t="s">
        <v>6719</v>
      </c>
      <c r="C191" s="238">
        <v>0.79928389901911667</v>
      </c>
      <c r="D191" s="238">
        <v>0.26401436839116355</v>
      </c>
    </row>
    <row r="192" spans="1:4" ht="27.75" customHeight="1" x14ac:dyDescent="0.25">
      <c r="A192" s="234" t="s">
        <v>6720</v>
      </c>
      <c r="B192" s="234" t="s">
        <v>6721</v>
      </c>
      <c r="C192" s="238">
        <v>1.60477112780404</v>
      </c>
      <c r="D192" s="238">
        <v>7.2629319528392537</v>
      </c>
    </row>
    <row r="193" spans="1:4" ht="27.75" customHeight="1" x14ac:dyDescent="0.25">
      <c r="A193" s="234" t="s">
        <v>6722</v>
      </c>
      <c r="B193" s="234" t="s">
        <v>6723</v>
      </c>
      <c r="C193" s="238">
        <v>0.31266855609335498</v>
      </c>
      <c r="D193" s="238">
        <v>6.8534802685709968</v>
      </c>
    </row>
    <row r="194" spans="1:4" ht="27.75" customHeight="1" x14ac:dyDescent="0.25">
      <c r="A194" s="234" t="s">
        <v>6724</v>
      </c>
      <c r="B194" s="234" t="s">
        <v>6725</v>
      </c>
      <c r="C194" s="238">
        <v>1.9916335948600881</v>
      </c>
      <c r="D194" s="238">
        <v>8.9099844527283114</v>
      </c>
    </row>
    <row r="195" spans="1:4" ht="27.75" customHeight="1" x14ac:dyDescent="0.25">
      <c r="A195" s="234" t="s">
        <v>6726</v>
      </c>
      <c r="B195" s="234" t="s">
        <v>6727</v>
      </c>
      <c r="C195" s="238">
        <v>0</v>
      </c>
      <c r="D195" s="238">
        <v>0</v>
      </c>
    </row>
    <row r="196" spans="1:4" ht="27.75" customHeight="1" x14ac:dyDescent="0.25">
      <c r="A196" s="234" t="s">
        <v>6728</v>
      </c>
      <c r="B196" s="234" t="s">
        <v>6729</v>
      </c>
      <c r="C196" s="238">
        <v>0.57937492604699892</v>
      </c>
      <c r="D196" s="238">
        <v>5.1473572458098173</v>
      </c>
    </row>
    <row r="197" spans="1:4" ht="27.75" customHeight="1" x14ac:dyDescent="0.25">
      <c r="A197" s="234" t="s">
        <v>6730</v>
      </c>
      <c r="B197" s="234" t="s">
        <v>6731</v>
      </c>
      <c r="C197" s="238">
        <v>0.41531245702105107</v>
      </c>
      <c r="D197" s="238">
        <v>11.932663283814463</v>
      </c>
    </row>
    <row r="198" spans="1:4" ht="27.75" customHeight="1" x14ac:dyDescent="0.25">
      <c r="A198" s="234" t="s">
        <v>1367</v>
      </c>
      <c r="B198" s="234" t="s">
        <v>6732</v>
      </c>
      <c r="C198" s="238">
        <v>1.25770782205194</v>
      </c>
      <c r="D198" s="238">
        <v>5.2627856592685403</v>
      </c>
    </row>
    <row r="199" spans="1:4" ht="27.75" customHeight="1" x14ac:dyDescent="0.25">
      <c r="A199" s="234" t="s">
        <v>6733</v>
      </c>
      <c r="B199" s="234" t="s">
        <v>6734</v>
      </c>
      <c r="C199" s="238">
        <v>8.3260765413389198E-4</v>
      </c>
      <c r="D199" s="238">
        <v>0.41328909165970878</v>
      </c>
    </row>
    <row r="200" spans="1:4" ht="27.75" customHeight="1" x14ac:dyDescent="0.25">
      <c r="A200" s="234" t="s">
        <v>6735</v>
      </c>
      <c r="B200" s="234" t="s">
        <v>6736</v>
      </c>
      <c r="C200" s="238">
        <v>3.1082893998532996E-2</v>
      </c>
      <c r="D200" s="238">
        <v>0</v>
      </c>
    </row>
    <row r="201" spans="1:4" ht="27.75" customHeight="1" x14ac:dyDescent="0.25">
      <c r="A201" s="234" t="s">
        <v>2996</v>
      </c>
      <c r="B201" s="234" t="s">
        <v>6737</v>
      </c>
      <c r="C201" s="238">
        <v>0</v>
      </c>
      <c r="D201" s="238">
        <v>0</v>
      </c>
    </row>
    <row r="202" spans="1:4" ht="27.75" customHeight="1" x14ac:dyDescent="0.25">
      <c r="A202" s="234" t="s">
        <v>6738</v>
      </c>
      <c r="B202" s="234" t="s">
        <v>6737</v>
      </c>
      <c r="C202" s="238">
        <v>1.636538025668473</v>
      </c>
      <c r="D202" s="238">
        <v>1.105777321928096</v>
      </c>
    </row>
    <row r="203" spans="1:4" ht="27.75" customHeight="1" x14ac:dyDescent="0.25">
      <c r="A203" s="234" t="s">
        <v>6739</v>
      </c>
      <c r="B203" s="234" t="s">
        <v>6740</v>
      </c>
      <c r="C203" s="238">
        <v>0</v>
      </c>
      <c r="D203" s="238">
        <v>0</v>
      </c>
    </row>
    <row r="204" spans="1:4" ht="27.75" customHeight="1" x14ac:dyDescent="0.25">
      <c r="A204" s="234" t="s">
        <v>6741</v>
      </c>
      <c r="B204" s="234" t="s">
        <v>6742</v>
      </c>
      <c r="C204" s="238">
        <v>9.4985015830035976E-2</v>
      </c>
      <c r="D204" s="238">
        <v>2.2239715111902342E-2</v>
      </c>
    </row>
    <row r="205" spans="1:4" ht="27.75" customHeight="1" x14ac:dyDescent="0.25">
      <c r="A205" s="234" t="s">
        <v>6743</v>
      </c>
      <c r="B205" s="234" t="s">
        <v>6742</v>
      </c>
      <c r="C205" s="238">
        <v>6.9888251741463583E-2</v>
      </c>
      <c r="D205" s="238">
        <v>2.8429676855076941E-3</v>
      </c>
    </row>
    <row r="206" spans="1:4" ht="27.75" customHeight="1" x14ac:dyDescent="0.25">
      <c r="A206" s="234" t="s">
        <v>6744</v>
      </c>
      <c r="B206" s="234" t="s">
        <v>6745</v>
      </c>
      <c r="C206" s="238">
        <v>2.8954061917423042</v>
      </c>
      <c r="D206" s="238">
        <v>5.987046655464888</v>
      </c>
    </row>
    <row r="207" spans="1:4" ht="27.75" customHeight="1" x14ac:dyDescent="0.25">
      <c r="A207" s="234" t="s">
        <v>6746</v>
      </c>
      <c r="B207" s="234" t="s">
        <v>6745</v>
      </c>
      <c r="C207" s="238">
        <v>18.637623356482703</v>
      </c>
      <c r="D207" s="238">
        <v>0.16550730748879161</v>
      </c>
    </row>
    <row r="208" spans="1:4" ht="27.75" customHeight="1" x14ac:dyDescent="0.25">
      <c r="A208" s="234" t="s">
        <v>6747</v>
      </c>
      <c r="B208" s="234" t="s">
        <v>6748</v>
      </c>
      <c r="C208" s="238">
        <v>0</v>
      </c>
      <c r="D208" s="238">
        <v>0</v>
      </c>
    </row>
    <row r="209" spans="1:4" ht="27.75" customHeight="1" x14ac:dyDescent="0.25">
      <c r="A209" s="234" t="s">
        <v>6749</v>
      </c>
      <c r="B209" s="234" t="s">
        <v>6745</v>
      </c>
      <c r="C209" s="238">
        <v>8.5110481416250039</v>
      </c>
      <c r="D209" s="238">
        <v>0.13208660664727212</v>
      </c>
    </row>
    <row r="210" spans="1:4" ht="27.75" customHeight="1" x14ac:dyDescent="0.25">
      <c r="A210" s="234" t="s">
        <v>6750</v>
      </c>
      <c r="B210" s="236" t="s">
        <v>6734</v>
      </c>
      <c r="C210" s="238">
        <v>0</v>
      </c>
      <c r="D210" s="238">
        <v>0</v>
      </c>
    </row>
    <row r="211" spans="1:4" ht="27.75" customHeight="1" x14ac:dyDescent="0.25">
      <c r="A211" s="234" t="s">
        <v>6751</v>
      </c>
      <c r="B211" s="234" t="s">
        <v>6752</v>
      </c>
      <c r="C211" s="238">
        <v>-6.1923178917597322E-3</v>
      </c>
      <c r="D211" s="238">
        <v>1.4264669974453754E-2</v>
      </c>
    </row>
    <row r="212" spans="1:4" ht="27.75" customHeight="1" x14ac:dyDescent="0.25">
      <c r="A212" s="234" t="s">
        <v>6753</v>
      </c>
      <c r="B212" s="234" t="s">
        <v>6754</v>
      </c>
      <c r="C212" s="238">
        <v>0.24838918963341722</v>
      </c>
      <c r="D212" s="238">
        <v>8.5819605887343471</v>
      </c>
    </row>
    <row r="213" spans="1:4" ht="27.75" customHeight="1" x14ac:dyDescent="0.25">
      <c r="A213" s="234" t="s">
        <v>6755</v>
      </c>
      <c r="B213" s="234" t="s">
        <v>6756</v>
      </c>
      <c r="C213" s="238">
        <v>0.67611651977025811</v>
      </c>
      <c r="D213" s="238">
        <v>5.1968566286567421</v>
      </c>
    </row>
    <row r="214" spans="1:4" ht="27.75" customHeight="1" x14ac:dyDescent="0.25">
      <c r="A214" s="234" t="s">
        <v>6757</v>
      </c>
      <c r="B214" s="234" t="s">
        <v>6758</v>
      </c>
      <c r="C214" s="238">
        <v>0.294568010485524</v>
      </c>
      <c r="D214" s="238">
        <v>0.38792722845369348</v>
      </c>
    </row>
    <row r="215" spans="1:4" ht="27.75" customHeight="1" x14ac:dyDescent="0.25">
      <c r="A215" s="234" t="s">
        <v>6759</v>
      </c>
      <c r="B215" s="234" t="s">
        <v>6760</v>
      </c>
      <c r="C215" s="238">
        <v>3.5780705396728387</v>
      </c>
      <c r="D215" s="238">
        <v>0.24484513805207619</v>
      </c>
    </row>
    <row r="216" spans="1:4" ht="27.75" customHeight="1" x14ac:dyDescent="0.25">
      <c r="A216" s="234" t="s">
        <v>6761</v>
      </c>
      <c r="B216" s="234" t="s">
        <v>6760</v>
      </c>
      <c r="C216" s="238">
        <v>3.1613372378067899</v>
      </c>
      <c r="D216" s="238">
        <v>0.25497093614893451</v>
      </c>
    </row>
    <row r="217" spans="1:4" ht="27.75" customHeight="1" x14ac:dyDescent="0.25">
      <c r="A217" s="234" t="s">
        <v>6762</v>
      </c>
      <c r="B217" s="236" t="s">
        <v>6763</v>
      </c>
      <c r="C217" s="238">
        <v>0</v>
      </c>
      <c r="D217" s="238">
        <v>0</v>
      </c>
    </row>
    <row r="218" spans="1:4" ht="27.75" customHeight="1" x14ac:dyDescent="0.25">
      <c r="A218" s="234" t="s">
        <v>6764</v>
      </c>
      <c r="B218" s="234" t="s">
        <v>6763</v>
      </c>
      <c r="C218" s="238">
        <v>6.5179097186300564E-2</v>
      </c>
      <c r="D218" s="238">
        <v>2.8488008148377375E-3</v>
      </c>
    </row>
    <row r="219" spans="1:4" ht="27.75" customHeight="1" x14ac:dyDescent="0.25">
      <c r="A219" s="234" t="s">
        <v>6765</v>
      </c>
      <c r="B219" s="234" t="s">
        <v>6766</v>
      </c>
      <c r="C219" s="238">
        <v>0</v>
      </c>
      <c r="D219" s="238">
        <v>0</v>
      </c>
    </row>
    <row r="220" spans="1:4" ht="27.75" customHeight="1" x14ac:dyDescent="0.25">
      <c r="A220" s="234" t="s">
        <v>6767</v>
      </c>
      <c r="B220" s="234" t="s">
        <v>6768</v>
      </c>
      <c r="C220" s="238">
        <v>0</v>
      </c>
      <c r="D220" s="238">
        <v>0.32519907306434837</v>
      </c>
    </row>
    <row r="221" spans="1:4" ht="27.75" customHeight="1" x14ac:dyDescent="0.25">
      <c r="A221" s="234" t="s">
        <v>6769</v>
      </c>
      <c r="B221" s="234" t="s">
        <v>6768</v>
      </c>
      <c r="C221" s="238">
        <v>9.1171591203502794E-2</v>
      </c>
      <c r="D221" s="238">
        <v>0.37896478656312049</v>
      </c>
    </row>
    <row r="222" spans="1:4" ht="27.75" customHeight="1" x14ac:dyDescent="0.25">
      <c r="A222" s="234" t="s">
        <v>6770</v>
      </c>
      <c r="B222" s="234" t="s">
        <v>6771</v>
      </c>
      <c r="C222" s="238">
        <v>0.43303056914792804</v>
      </c>
      <c r="D222" s="238">
        <v>2.9558678681300528</v>
      </c>
    </row>
    <row r="223" spans="1:4" ht="27.75" customHeight="1" x14ac:dyDescent="0.25">
      <c r="A223" s="234" t="s">
        <v>6772</v>
      </c>
      <c r="B223" s="234" t="s">
        <v>6773</v>
      </c>
      <c r="C223" s="238">
        <v>5.9322991387253499E-2</v>
      </c>
      <c r="D223" s="238">
        <v>3.7476372401570845</v>
      </c>
    </row>
    <row r="224" spans="1:4" ht="27.75" customHeight="1" x14ac:dyDescent="0.25">
      <c r="A224" s="234" t="s">
        <v>6774</v>
      </c>
      <c r="B224" s="234" t="s">
        <v>6775</v>
      </c>
      <c r="C224" s="238">
        <v>1.1342568580510921</v>
      </c>
      <c r="D224" s="238">
        <v>6.1778222070240867</v>
      </c>
    </row>
    <row r="225" spans="1:4" ht="27.75" customHeight="1" x14ac:dyDescent="0.25">
      <c r="A225" s="234" t="s">
        <v>6776</v>
      </c>
      <c r="B225" s="234" t="s">
        <v>6777</v>
      </c>
      <c r="C225" s="238">
        <v>1.5461595951416509</v>
      </c>
      <c r="D225" s="238">
        <v>38.926167531851455</v>
      </c>
    </row>
    <row r="226" spans="1:4" ht="27.75" customHeight="1" x14ac:dyDescent="0.25">
      <c r="A226" s="234" t="s">
        <v>6778</v>
      </c>
      <c r="B226" s="234" t="s">
        <v>6779</v>
      </c>
      <c r="C226" s="238">
        <v>0</v>
      </c>
      <c r="D226" s="238">
        <v>0</v>
      </c>
    </row>
    <row r="227" spans="1:4" ht="27.75" customHeight="1" x14ac:dyDescent="0.25">
      <c r="A227" s="234" t="s">
        <v>6780</v>
      </c>
      <c r="B227" s="234" t="s">
        <v>6779</v>
      </c>
      <c r="C227" s="238">
        <v>0</v>
      </c>
      <c r="D227" s="238">
        <v>0</v>
      </c>
    </row>
    <row r="228" spans="1:4" ht="27.75" customHeight="1" x14ac:dyDescent="0.25">
      <c r="A228" s="234" t="s">
        <v>6781</v>
      </c>
      <c r="B228" s="234" t="s">
        <v>6782</v>
      </c>
      <c r="C228" s="238">
        <v>0</v>
      </c>
      <c r="D228" s="238">
        <v>0.11969795608603195</v>
      </c>
    </row>
    <row r="229" spans="1:4" ht="27.75" customHeight="1" x14ac:dyDescent="0.25">
      <c r="A229" s="234" t="s">
        <v>6783</v>
      </c>
      <c r="B229" s="234" t="s">
        <v>6784</v>
      </c>
      <c r="C229" s="238">
        <v>0.36485664639951898</v>
      </c>
      <c r="D229" s="238">
        <v>5.1792292920967951</v>
      </c>
    </row>
    <row r="230" spans="1:4" ht="27.75" customHeight="1" x14ac:dyDescent="0.25">
      <c r="A230" s="234" t="s">
        <v>6785</v>
      </c>
      <c r="B230" s="236" t="s">
        <v>6786</v>
      </c>
      <c r="C230" s="238">
        <v>0</v>
      </c>
      <c r="D230" s="238">
        <v>0</v>
      </c>
    </row>
    <row r="231" spans="1:4" ht="27.75" customHeight="1" x14ac:dyDescent="0.25">
      <c r="A231" s="234" t="s">
        <v>6787</v>
      </c>
      <c r="B231" s="234" t="s">
        <v>6786</v>
      </c>
      <c r="C231" s="238">
        <v>4.8349880885634102E-4</v>
      </c>
      <c r="D231" s="238">
        <v>0.66480367663430784</v>
      </c>
    </row>
    <row r="232" spans="1:4" ht="27.75" customHeight="1" x14ac:dyDescent="0.25">
      <c r="A232" s="234" t="s">
        <v>6788</v>
      </c>
      <c r="B232" s="234" t="s">
        <v>6789</v>
      </c>
      <c r="C232" s="238">
        <v>0</v>
      </c>
      <c r="D232" s="238">
        <v>0</v>
      </c>
    </row>
    <row r="233" spans="1:4" ht="27.75" customHeight="1" x14ac:dyDescent="0.25">
      <c r="A233" s="234" t="s">
        <v>6790</v>
      </c>
      <c r="B233" s="234" t="s">
        <v>6791</v>
      </c>
      <c r="C233" s="238">
        <v>0</v>
      </c>
      <c r="D233" s="238">
        <v>0</v>
      </c>
    </row>
    <row r="234" spans="1:4" ht="27.75" customHeight="1" x14ac:dyDescent="0.25">
      <c r="A234" s="234" t="s">
        <v>6792</v>
      </c>
      <c r="B234" s="234" t="s">
        <v>6793</v>
      </c>
      <c r="C234" s="238">
        <v>0.27215104494096709</v>
      </c>
      <c r="D234" s="238">
        <v>10.011476745876383</v>
      </c>
    </row>
    <row r="235" spans="1:4" ht="27.75" customHeight="1" x14ac:dyDescent="0.25">
      <c r="A235" s="234" t="s">
        <v>6794</v>
      </c>
      <c r="B235" s="234" t="s">
        <v>6793</v>
      </c>
      <c r="C235" s="238">
        <v>0.27215104494096709</v>
      </c>
      <c r="D235" s="238">
        <v>10.011476745876383</v>
      </c>
    </row>
    <row r="236" spans="1:4" ht="27.75" customHeight="1" x14ac:dyDescent="0.25">
      <c r="A236" s="234" t="s">
        <v>1517</v>
      </c>
      <c r="B236" s="234" t="s">
        <v>6795</v>
      </c>
      <c r="C236" s="238">
        <v>0</v>
      </c>
      <c r="D236" s="238">
        <v>0.16734103296090586</v>
      </c>
    </row>
    <row r="237" spans="1:4" ht="27.75" customHeight="1" x14ac:dyDescent="0.25">
      <c r="A237" s="234" t="s">
        <v>6796</v>
      </c>
      <c r="B237" s="234" t="s">
        <v>6797</v>
      </c>
      <c r="C237" s="238">
        <v>0.56556429664990715</v>
      </c>
      <c r="D237" s="238">
        <v>3.430290980393258E-2</v>
      </c>
    </row>
    <row r="238" spans="1:4" ht="27.75" customHeight="1" x14ac:dyDescent="0.25">
      <c r="A238" s="234" t="s">
        <v>6798</v>
      </c>
      <c r="B238" s="234" t="s">
        <v>6797</v>
      </c>
      <c r="C238" s="238">
        <v>0.49355623730193338</v>
      </c>
      <c r="D238" s="238">
        <v>0.15187686900341529</v>
      </c>
    </row>
    <row r="239" spans="1:4" ht="27.75" customHeight="1" x14ac:dyDescent="0.25">
      <c r="A239" s="234" t="s">
        <v>6799</v>
      </c>
      <c r="B239" s="234" t="s">
        <v>6800</v>
      </c>
      <c r="C239" s="238">
        <v>0</v>
      </c>
      <c r="D239" s="238">
        <v>8.1316387256941187</v>
      </c>
    </row>
    <row r="240" spans="1:4" ht="27.75" customHeight="1" x14ac:dyDescent="0.25">
      <c r="A240" s="234" t="s">
        <v>6801</v>
      </c>
      <c r="B240" s="234" t="s">
        <v>6802</v>
      </c>
      <c r="C240" s="238">
        <v>2.7562972282233599E-2</v>
      </c>
      <c r="D240" s="238">
        <v>3.2534265312867747</v>
      </c>
    </row>
    <row r="241" spans="1:4" ht="27.75" customHeight="1" x14ac:dyDescent="0.25">
      <c r="A241" s="234" t="s">
        <v>6803</v>
      </c>
      <c r="B241" s="234" t="s">
        <v>6802</v>
      </c>
      <c r="C241" s="238">
        <v>2.77947222480842E-2</v>
      </c>
      <c r="D241" s="238">
        <v>3.2533657665834519</v>
      </c>
    </row>
    <row r="242" spans="1:4" ht="27.75" customHeight="1" x14ac:dyDescent="0.25">
      <c r="A242" s="234" t="s">
        <v>6804</v>
      </c>
      <c r="B242" s="236" t="s">
        <v>6805</v>
      </c>
      <c r="C242" s="238">
        <v>0</v>
      </c>
      <c r="D242" s="238">
        <v>0</v>
      </c>
    </row>
    <row r="243" spans="1:4" ht="27.75" customHeight="1" x14ac:dyDescent="0.25">
      <c r="A243" s="234" t="s">
        <v>6806</v>
      </c>
      <c r="B243" s="234" t="s">
        <v>6807</v>
      </c>
      <c r="C243" s="238">
        <v>0.34760587010675403</v>
      </c>
      <c r="D243" s="238">
        <v>9.7403930910936563</v>
      </c>
    </row>
    <row r="244" spans="1:4" ht="27.75" customHeight="1" x14ac:dyDescent="0.25">
      <c r="A244" s="234" t="s">
        <v>6808</v>
      </c>
      <c r="B244" s="234" t="s">
        <v>6809</v>
      </c>
      <c r="C244" s="238">
        <v>1.1039545429224771</v>
      </c>
      <c r="D244" s="238">
        <v>5.7182993888546747</v>
      </c>
    </row>
    <row r="245" spans="1:4" ht="27.75" customHeight="1" x14ac:dyDescent="0.25">
      <c r="A245" s="234" t="s">
        <v>1535</v>
      </c>
      <c r="B245" s="234" t="s">
        <v>6810</v>
      </c>
      <c r="C245" s="238">
        <v>0.72754667321447097</v>
      </c>
      <c r="D245" s="238">
        <v>9.0514134112491824</v>
      </c>
    </row>
    <row r="246" spans="1:4" ht="27.75" customHeight="1" x14ac:dyDescent="0.25">
      <c r="A246" s="234" t="s">
        <v>6811</v>
      </c>
      <c r="B246" s="234" t="s">
        <v>6812</v>
      </c>
      <c r="C246" s="238">
        <v>0.80432460703152397</v>
      </c>
      <c r="D246" s="238">
        <v>19.841721556347093</v>
      </c>
    </row>
    <row r="247" spans="1:4" ht="27.75" customHeight="1" x14ac:dyDescent="0.25">
      <c r="A247" s="234" t="s">
        <v>6813</v>
      </c>
      <c r="B247" s="234" t="s">
        <v>6814</v>
      </c>
      <c r="C247" s="238">
        <v>0.10265768584082299</v>
      </c>
      <c r="D247" s="238">
        <v>0.4621152002516985</v>
      </c>
    </row>
    <row r="248" spans="1:4" ht="27.75" customHeight="1" x14ac:dyDescent="0.25">
      <c r="A248" s="234" t="s">
        <v>6815</v>
      </c>
      <c r="B248" s="234" t="s">
        <v>6814</v>
      </c>
      <c r="C248" s="238">
        <v>0.1491565747957429</v>
      </c>
      <c r="D248" s="238">
        <v>0.136973355115314</v>
      </c>
    </row>
    <row r="249" spans="1:4" ht="27.75" customHeight="1" x14ac:dyDescent="0.25">
      <c r="A249" s="234" t="s">
        <v>6816</v>
      </c>
      <c r="B249" s="234" t="s">
        <v>6817</v>
      </c>
      <c r="C249" s="238">
        <v>-0.17408912644749408</v>
      </c>
      <c r="D249" s="238">
        <v>1.9757417969945945</v>
      </c>
    </row>
    <row r="250" spans="1:4" ht="27.75" customHeight="1" x14ac:dyDescent="0.25">
      <c r="A250" s="234" t="s">
        <v>6818</v>
      </c>
      <c r="B250" s="234" t="s">
        <v>6819</v>
      </c>
      <c r="C250" s="238">
        <v>0</v>
      </c>
      <c r="D250" s="238">
        <v>0</v>
      </c>
    </row>
    <row r="251" spans="1:4" ht="27.75" customHeight="1" x14ac:dyDescent="0.25">
      <c r="A251" s="234" t="s">
        <v>6820</v>
      </c>
      <c r="B251" s="234" t="s">
        <v>6821</v>
      </c>
      <c r="C251" s="238">
        <v>6.2560989864623717E-2</v>
      </c>
      <c r="D251" s="238">
        <v>0.54540832481025214</v>
      </c>
    </row>
    <row r="252" spans="1:4" ht="27.75" customHeight="1" x14ac:dyDescent="0.25">
      <c r="A252" s="234" t="s">
        <v>6822</v>
      </c>
      <c r="B252" s="234" t="s">
        <v>6823</v>
      </c>
      <c r="C252" s="238">
        <v>1.0710872930906641</v>
      </c>
      <c r="D252" s="238">
        <v>13.177369873404697</v>
      </c>
    </row>
    <row r="253" spans="1:4" ht="27.75" customHeight="1" x14ac:dyDescent="0.25">
      <c r="A253" s="234" t="s">
        <v>6824</v>
      </c>
      <c r="B253" s="234" t="s">
        <v>6825</v>
      </c>
      <c r="C253" s="238">
        <v>0</v>
      </c>
      <c r="D253" s="238">
        <v>0</v>
      </c>
    </row>
    <row r="254" spans="1:4" ht="27.75" customHeight="1" x14ac:dyDescent="0.25">
      <c r="A254" s="234" t="s">
        <v>6826</v>
      </c>
      <c r="B254" s="234" t="s">
        <v>6825</v>
      </c>
      <c r="C254" s="238">
        <v>0</v>
      </c>
      <c r="D254" s="238">
        <v>0</v>
      </c>
    </row>
    <row r="255" spans="1:4" ht="27.75" customHeight="1" x14ac:dyDescent="0.25">
      <c r="A255" s="234" t="s">
        <v>6827</v>
      </c>
      <c r="B255" s="234" t="s">
        <v>6825</v>
      </c>
      <c r="C255" s="238">
        <v>0</v>
      </c>
      <c r="D255" s="238">
        <v>0</v>
      </c>
    </row>
    <row r="256" spans="1:4" ht="27.75" customHeight="1" x14ac:dyDescent="0.25">
      <c r="A256" s="234" t="s">
        <v>6828</v>
      </c>
      <c r="B256" s="234" t="s">
        <v>6825</v>
      </c>
      <c r="C256" s="238">
        <v>0</v>
      </c>
      <c r="D256" s="238">
        <v>0</v>
      </c>
    </row>
    <row r="257" spans="1:4" ht="27.75" customHeight="1" x14ac:dyDescent="0.25">
      <c r="A257" s="234" t="s">
        <v>6829</v>
      </c>
      <c r="B257" s="234" t="s">
        <v>6825</v>
      </c>
      <c r="C257" s="238">
        <v>0</v>
      </c>
      <c r="D257" s="238">
        <v>0</v>
      </c>
    </row>
    <row r="258" spans="1:4" ht="27.75" customHeight="1" x14ac:dyDescent="0.25">
      <c r="A258" s="234" t="s">
        <v>6830</v>
      </c>
      <c r="B258" s="234" t="s">
        <v>6825</v>
      </c>
      <c r="C258" s="238">
        <v>0</v>
      </c>
      <c r="D258" s="238">
        <v>0</v>
      </c>
    </row>
    <row r="259" spans="1:4" ht="27.75" customHeight="1" x14ac:dyDescent="0.25">
      <c r="A259" s="234" t="s">
        <v>6831</v>
      </c>
      <c r="B259" s="234" t="s">
        <v>6832</v>
      </c>
      <c r="C259" s="238">
        <v>0.96843687488519326</v>
      </c>
      <c r="D259" s="238">
        <v>2.1723045926830276E-2</v>
      </c>
    </row>
    <row r="260" spans="1:4" ht="27.75" customHeight="1" x14ac:dyDescent="0.25">
      <c r="A260" s="234" t="s">
        <v>6833</v>
      </c>
      <c r="B260" s="234" t="s">
        <v>6834</v>
      </c>
      <c r="C260" s="238">
        <v>0</v>
      </c>
      <c r="D260" s="238">
        <v>0</v>
      </c>
    </row>
    <row r="261" spans="1:4" ht="27.75" customHeight="1" x14ac:dyDescent="0.25">
      <c r="A261" s="234" t="s">
        <v>6835</v>
      </c>
      <c r="B261" s="234" t="s">
        <v>6836</v>
      </c>
      <c r="C261" s="238">
        <v>1.6963483805546038</v>
      </c>
      <c r="D261" s="238">
        <v>2.680228543879259</v>
      </c>
    </row>
    <row r="262" spans="1:4" ht="27.75" customHeight="1" x14ac:dyDescent="0.25">
      <c r="A262" s="234" t="s">
        <v>6837</v>
      </c>
      <c r="B262" s="234" t="s">
        <v>6838</v>
      </c>
      <c r="C262" s="238">
        <v>0.54195687603503995</v>
      </c>
      <c r="D262" s="238">
        <v>5.2677152157292815</v>
      </c>
    </row>
    <row r="263" spans="1:4" ht="27.75" customHeight="1" x14ac:dyDescent="0.25">
      <c r="A263" s="234" t="s">
        <v>6839</v>
      </c>
      <c r="B263" s="234" t="s">
        <v>6840</v>
      </c>
      <c r="C263" s="238">
        <v>2.144870170913618</v>
      </c>
      <c r="D263" s="238">
        <v>6.6206669776296909</v>
      </c>
    </row>
    <row r="264" spans="1:4" ht="27.75" customHeight="1" x14ac:dyDescent="0.25">
      <c r="A264" s="234" t="s">
        <v>6841</v>
      </c>
      <c r="B264" s="234" t="s">
        <v>6842</v>
      </c>
      <c r="C264" s="238">
        <v>-2.4154916123098111</v>
      </c>
      <c r="D264" s="238">
        <v>1.5628363184485838</v>
      </c>
    </row>
    <row r="265" spans="1:4" ht="27.75" customHeight="1" x14ac:dyDescent="0.25">
      <c r="A265" s="234" t="s">
        <v>6843</v>
      </c>
      <c r="B265" s="234" t="s">
        <v>6842</v>
      </c>
      <c r="C265" s="238">
        <v>-0.50146891758531909</v>
      </c>
      <c r="D265" s="238">
        <v>2.9114767245796891</v>
      </c>
    </row>
    <row r="266" spans="1:4" ht="27.75" customHeight="1" x14ac:dyDescent="0.25">
      <c r="A266" s="234" t="s">
        <v>1602</v>
      </c>
      <c r="B266" s="234" t="s">
        <v>6844</v>
      </c>
      <c r="C266" s="238">
        <v>3.8030463154863701</v>
      </c>
      <c r="D266" s="238">
        <v>1.7539850303682489</v>
      </c>
    </row>
    <row r="267" spans="1:4" ht="27.75" customHeight="1" x14ac:dyDescent="0.25">
      <c r="A267" s="234" t="s">
        <v>6845</v>
      </c>
      <c r="B267" s="234" t="s">
        <v>6846</v>
      </c>
      <c r="C267" s="238">
        <v>0.2874523525141347</v>
      </c>
      <c r="D267" s="238">
        <v>0.39725228705615367</v>
      </c>
    </row>
    <row r="268" spans="1:4" ht="27.75" customHeight="1" x14ac:dyDescent="0.25">
      <c r="A268" s="234" t="s">
        <v>6847</v>
      </c>
      <c r="B268" s="234" t="s">
        <v>6846</v>
      </c>
      <c r="C268" s="238">
        <v>0.2874523525141347</v>
      </c>
      <c r="D268" s="238">
        <v>0.39725228705615367</v>
      </c>
    </row>
    <row r="269" spans="1:4" ht="27.75" customHeight="1" x14ac:dyDescent="0.25">
      <c r="A269" s="234" t="s">
        <v>6848</v>
      </c>
      <c r="B269" s="234" t="s">
        <v>6846</v>
      </c>
      <c r="C269" s="238">
        <v>0.2874523525141347</v>
      </c>
      <c r="D269" s="238">
        <v>0.39725228705615367</v>
      </c>
    </row>
    <row r="270" spans="1:4" ht="27.75" customHeight="1" x14ac:dyDescent="0.25">
      <c r="A270" s="234" t="s">
        <v>6849</v>
      </c>
      <c r="B270" s="234" t="s">
        <v>6846</v>
      </c>
      <c r="C270" s="238">
        <v>0.2874523525141347</v>
      </c>
      <c r="D270" s="238">
        <v>0.39725228705615367</v>
      </c>
    </row>
    <row r="271" spans="1:4" ht="27.75" customHeight="1" x14ac:dyDescent="0.25">
      <c r="A271" s="234" t="s">
        <v>6850</v>
      </c>
      <c r="B271" s="236" t="s">
        <v>6851</v>
      </c>
      <c r="C271" s="238">
        <v>0</v>
      </c>
      <c r="D271" s="238">
        <v>0</v>
      </c>
    </row>
    <row r="272" spans="1:4" ht="27.75" customHeight="1" x14ac:dyDescent="0.25">
      <c r="A272" s="234" t="s">
        <v>6852</v>
      </c>
      <c r="B272" s="234" t="s">
        <v>6853</v>
      </c>
      <c r="C272" s="238">
        <v>0</v>
      </c>
      <c r="D272" s="238">
        <v>0</v>
      </c>
    </row>
    <row r="273" spans="1:4" ht="27.75" customHeight="1" x14ac:dyDescent="0.25">
      <c r="A273" s="234" t="s">
        <v>6854</v>
      </c>
      <c r="B273" s="234" t="s">
        <v>6853</v>
      </c>
      <c r="C273" s="238">
        <v>0</v>
      </c>
      <c r="D273" s="238">
        <v>0</v>
      </c>
    </row>
    <row r="274" spans="1:4" ht="27.75" customHeight="1" x14ac:dyDescent="0.25">
      <c r="A274" s="234" t="s">
        <v>6855</v>
      </c>
      <c r="B274" s="234" t="s">
        <v>6853</v>
      </c>
      <c r="C274" s="238">
        <v>0</v>
      </c>
      <c r="D274" s="238">
        <v>0</v>
      </c>
    </row>
    <row r="275" spans="1:4" ht="27.75" customHeight="1" x14ac:dyDescent="0.25">
      <c r="A275" s="234" t="s">
        <v>6856</v>
      </c>
      <c r="B275" s="234" t="s">
        <v>6853</v>
      </c>
      <c r="C275" s="238">
        <v>0</v>
      </c>
      <c r="D275" s="238">
        <v>0</v>
      </c>
    </row>
    <row r="276" spans="1:4" ht="27.75" customHeight="1" x14ac:dyDescent="0.25">
      <c r="A276" s="234" t="s">
        <v>6857</v>
      </c>
      <c r="B276" s="234" t="s">
        <v>6853</v>
      </c>
      <c r="C276" s="238">
        <v>0</v>
      </c>
      <c r="D276" s="238">
        <v>0</v>
      </c>
    </row>
    <row r="277" spans="1:4" ht="27.75" customHeight="1" x14ac:dyDescent="0.25">
      <c r="A277" s="234" t="s">
        <v>6858</v>
      </c>
      <c r="B277" s="234" t="s">
        <v>6851</v>
      </c>
      <c r="C277" s="238">
        <v>0.33528554228257301</v>
      </c>
      <c r="D277" s="238">
        <v>3.9508956889862112E-3</v>
      </c>
    </row>
    <row r="278" spans="1:4" ht="27.75" customHeight="1" x14ac:dyDescent="0.25">
      <c r="A278" s="234" t="s">
        <v>6859</v>
      </c>
      <c r="B278" s="234" t="s">
        <v>6860</v>
      </c>
      <c r="C278" s="238">
        <v>0</v>
      </c>
      <c r="D278" s="238">
        <v>4.2499251216018101E-2</v>
      </c>
    </row>
    <row r="279" spans="1:4" ht="27.75" customHeight="1" x14ac:dyDescent="0.25">
      <c r="A279" s="234" t="s">
        <v>6861</v>
      </c>
      <c r="B279" s="234" t="s">
        <v>6860</v>
      </c>
      <c r="C279" s="238">
        <v>0</v>
      </c>
      <c r="D279" s="238">
        <v>0</v>
      </c>
    </row>
    <row r="280" spans="1:4" ht="27.75" customHeight="1" x14ac:dyDescent="0.25">
      <c r="A280" s="234" t="s">
        <v>6862</v>
      </c>
      <c r="B280" s="234" t="s">
        <v>6853</v>
      </c>
      <c r="C280" s="238">
        <v>0</v>
      </c>
      <c r="D280" s="238">
        <v>0</v>
      </c>
    </row>
    <row r="281" spans="1:4" ht="27.75" customHeight="1" x14ac:dyDescent="0.25">
      <c r="A281" s="234" t="s">
        <v>6863</v>
      </c>
      <c r="B281" s="234" t="s">
        <v>6860</v>
      </c>
      <c r="C281" s="238">
        <v>0</v>
      </c>
      <c r="D281" s="238">
        <v>0</v>
      </c>
    </row>
    <row r="282" spans="1:4" ht="27.75" customHeight="1" x14ac:dyDescent="0.25">
      <c r="A282" s="234" t="s">
        <v>6864</v>
      </c>
      <c r="B282" s="234" t="s">
        <v>6853</v>
      </c>
      <c r="C282" s="238">
        <v>0</v>
      </c>
      <c r="D282" s="238">
        <v>0</v>
      </c>
    </row>
    <row r="283" spans="1:4" ht="27.75" customHeight="1" x14ac:dyDescent="0.25">
      <c r="A283" s="234" t="s">
        <v>6865</v>
      </c>
      <c r="B283" s="234" t="s">
        <v>6860</v>
      </c>
      <c r="C283" s="238">
        <v>0</v>
      </c>
      <c r="D283" s="238">
        <v>0</v>
      </c>
    </row>
    <row r="284" spans="1:4" ht="27.75" customHeight="1" x14ac:dyDescent="0.25">
      <c r="A284" s="234" t="s">
        <v>6866</v>
      </c>
      <c r="B284" s="234" t="s">
        <v>6853</v>
      </c>
      <c r="C284" s="238">
        <v>0</v>
      </c>
      <c r="D284" s="238">
        <v>0</v>
      </c>
    </row>
    <row r="285" spans="1:4" ht="27.75" customHeight="1" x14ac:dyDescent="0.25">
      <c r="A285" s="234" t="s">
        <v>6867</v>
      </c>
      <c r="B285" s="234" t="s">
        <v>6868</v>
      </c>
      <c r="C285" s="238">
        <v>7.9966715612127199</v>
      </c>
      <c r="D285" s="238">
        <v>1.4504160128307202</v>
      </c>
    </row>
    <row r="286" spans="1:4" ht="27.75" customHeight="1" x14ac:dyDescent="0.25">
      <c r="A286" s="234" t="s">
        <v>6869</v>
      </c>
      <c r="B286" s="236" t="s">
        <v>6870</v>
      </c>
      <c r="C286" s="238">
        <v>0</v>
      </c>
      <c r="D286" s="238">
        <v>0</v>
      </c>
    </row>
    <row r="287" spans="1:4" ht="27.75" customHeight="1" x14ac:dyDescent="0.25">
      <c r="A287" s="234" t="s">
        <v>6871</v>
      </c>
      <c r="B287" s="234" t="s">
        <v>6870</v>
      </c>
      <c r="C287" s="238">
        <v>0.50267805503420837</v>
      </c>
      <c r="D287" s="238">
        <v>-9.0228115593592839E-2</v>
      </c>
    </row>
    <row r="288" spans="1:4" ht="27.75" customHeight="1" x14ac:dyDescent="0.25">
      <c r="A288" s="234" t="s">
        <v>6872</v>
      </c>
      <c r="B288" s="234" t="s">
        <v>6873</v>
      </c>
      <c r="C288" s="238">
        <v>0.104245740230742</v>
      </c>
      <c r="D288" s="238">
        <v>1.2940580104458721</v>
      </c>
    </row>
    <row r="289" spans="1:4" ht="27.75" customHeight="1" x14ac:dyDescent="0.25">
      <c r="A289" s="234" t="s">
        <v>6874</v>
      </c>
      <c r="B289" s="234" t="s">
        <v>6875</v>
      </c>
      <c r="C289" s="238">
        <v>0.29891707072427981</v>
      </c>
      <c r="D289" s="238">
        <v>3.7804217000118574</v>
      </c>
    </row>
    <row r="290" spans="1:4" ht="27.75" customHeight="1" x14ac:dyDescent="0.25">
      <c r="A290" s="234" t="s">
        <v>6876</v>
      </c>
      <c r="B290" s="234" t="s">
        <v>6877</v>
      </c>
      <c r="C290" s="238">
        <v>0</v>
      </c>
      <c r="D290" s="238">
        <v>0</v>
      </c>
    </row>
    <row r="291" spans="1:4" ht="27.75" customHeight="1" x14ac:dyDescent="0.25">
      <c r="A291" s="234" t="s">
        <v>6878</v>
      </c>
      <c r="B291" s="234" t="s">
        <v>6879</v>
      </c>
      <c r="C291" s="238">
        <v>1.4890401664944259</v>
      </c>
      <c r="D291" s="238">
        <v>11.512764856437276</v>
      </c>
    </row>
    <row r="292" spans="1:4" ht="27.75" customHeight="1" x14ac:dyDescent="0.25">
      <c r="A292" s="234" t="s">
        <v>6880</v>
      </c>
      <c r="B292" s="234" t="s">
        <v>6881</v>
      </c>
      <c r="C292" s="238">
        <v>-0.10834973447725099</v>
      </c>
      <c r="D292" s="238">
        <v>1.2205000785651323</v>
      </c>
    </row>
    <row r="293" spans="1:4" ht="27.75" customHeight="1" x14ac:dyDescent="0.25">
      <c r="A293" s="234" t="s">
        <v>6882</v>
      </c>
      <c r="B293" s="234" t="s">
        <v>6883</v>
      </c>
      <c r="C293" s="238">
        <v>1.562379966323276</v>
      </c>
      <c r="D293" s="238">
        <v>11.365773175660966</v>
      </c>
    </row>
    <row r="294" spans="1:4" ht="27.75" customHeight="1" x14ac:dyDescent="0.25">
      <c r="A294" s="234" t="s">
        <v>6884</v>
      </c>
      <c r="B294" s="234" t="s">
        <v>6885</v>
      </c>
      <c r="C294" s="238">
        <v>2.18444228086355</v>
      </c>
      <c r="D294" s="238">
        <v>6.3899362048759176</v>
      </c>
    </row>
    <row r="295" spans="1:4" ht="27.75" customHeight="1" x14ac:dyDescent="0.25">
      <c r="A295" s="234" t="s">
        <v>6886</v>
      </c>
      <c r="B295" s="234" t="s">
        <v>6887</v>
      </c>
      <c r="C295" s="238">
        <v>0.8102857495152479</v>
      </c>
      <c r="D295" s="238">
        <v>11.540897910230832</v>
      </c>
    </row>
    <row r="296" spans="1:4" ht="27.75" customHeight="1" x14ac:dyDescent="0.25">
      <c r="A296" s="234" t="s">
        <v>6888</v>
      </c>
      <c r="B296" s="234" t="s">
        <v>6889</v>
      </c>
      <c r="C296" s="238">
        <v>0.45770768956843499</v>
      </c>
      <c r="D296" s="238">
        <v>7.3945917625750992</v>
      </c>
    </row>
    <row r="297" spans="1:4" ht="27.75" customHeight="1" x14ac:dyDescent="0.25">
      <c r="A297" s="234" t="s">
        <v>6890</v>
      </c>
      <c r="B297" s="234" t="s">
        <v>6891</v>
      </c>
      <c r="C297" s="238">
        <v>0.42023895758585</v>
      </c>
      <c r="D297" s="238">
        <v>4.9454456291345705E-3</v>
      </c>
    </row>
    <row r="298" spans="1:4" ht="27.75" customHeight="1" x14ac:dyDescent="0.25">
      <c r="A298" s="234" t="s">
        <v>6892</v>
      </c>
      <c r="B298" s="236" t="s">
        <v>6893</v>
      </c>
      <c r="C298" s="238">
        <v>0</v>
      </c>
      <c r="D298" s="238">
        <v>0</v>
      </c>
    </row>
    <row r="299" spans="1:4" ht="27.75" customHeight="1" x14ac:dyDescent="0.25">
      <c r="A299" s="234" t="s">
        <v>6894</v>
      </c>
      <c r="B299" s="234" t="s">
        <v>6893</v>
      </c>
      <c r="C299" s="238">
        <v>1.9457096473196158</v>
      </c>
      <c r="D299" s="238">
        <v>0.14806741851399319</v>
      </c>
    </row>
    <row r="300" spans="1:4" ht="27.75" customHeight="1" x14ac:dyDescent="0.25">
      <c r="A300" s="234" t="s">
        <v>6895</v>
      </c>
      <c r="B300" s="234" t="s">
        <v>6896</v>
      </c>
      <c r="C300" s="238">
        <v>1.1331842845279989</v>
      </c>
      <c r="D300" s="238">
        <v>4.2049262346831959</v>
      </c>
    </row>
    <row r="301" spans="1:4" ht="27.75" customHeight="1" x14ac:dyDescent="0.25">
      <c r="A301" s="234" t="s">
        <v>6897</v>
      </c>
      <c r="B301" s="234" t="s">
        <v>6896</v>
      </c>
      <c r="C301" s="238">
        <v>0.73164404792287496</v>
      </c>
      <c r="D301" s="238">
        <v>2.6967598310198824</v>
      </c>
    </row>
    <row r="302" spans="1:4" ht="27.75" customHeight="1" x14ac:dyDescent="0.25">
      <c r="A302" s="234" t="s">
        <v>6898</v>
      </c>
      <c r="B302" s="234" t="s">
        <v>6899</v>
      </c>
      <c r="C302" s="238">
        <v>0.37145753643555002</v>
      </c>
      <c r="D302" s="238">
        <v>4.3723042402700196E-3</v>
      </c>
    </row>
    <row r="303" spans="1:4" ht="27.75" customHeight="1" x14ac:dyDescent="0.25">
      <c r="A303" s="234" t="s">
        <v>6900</v>
      </c>
      <c r="B303" s="234" t="s">
        <v>6899</v>
      </c>
      <c r="C303" s="238">
        <v>0.290756499694315</v>
      </c>
      <c r="D303" s="238">
        <v>3.4285963552827536E-3</v>
      </c>
    </row>
    <row r="304" spans="1:4" ht="27.75" customHeight="1" x14ac:dyDescent="0.25">
      <c r="A304" s="234" t="s">
        <v>6901</v>
      </c>
      <c r="B304" s="234" t="s">
        <v>6902</v>
      </c>
      <c r="C304" s="238">
        <v>0.725395249323187</v>
      </c>
      <c r="D304" s="238">
        <v>19.966898236464313</v>
      </c>
    </row>
    <row r="305" spans="1:4" ht="27.75" customHeight="1" x14ac:dyDescent="0.25">
      <c r="A305" s="234" t="s">
        <v>6903</v>
      </c>
      <c r="B305" s="234" t="s">
        <v>6904</v>
      </c>
      <c r="C305" s="238">
        <v>0.40354407227779698</v>
      </c>
      <c r="D305" s="238">
        <v>9.3121366478035643</v>
      </c>
    </row>
    <row r="306" spans="1:4" ht="27.75" customHeight="1" x14ac:dyDescent="0.25">
      <c r="A306" s="234" t="s">
        <v>6905</v>
      </c>
      <c r="B306" s="236" t="s">
        <v>6906</v>
      </c>
      <c r="C306" s="238">
        <v>0</v>
      </c>
      <c r="D306" s="238">
        <v>0</v>
      </c>
    </row>
    <row r="307" spans="1:4" ht="27.75" customHeight="1" x14ac:dyDescent="0.25">
      <c r="A307" s="234" t="s">
        <v>6907</v>
      </c>
      <c r="B307" s="234" t="s">
        <v>6906</v>
      </c>
      <c r="C307" s="238">
        <v>0.56478597059364577</v>
      </c>
      <c r="D307" s="238">
        <v>1.522986546350299</v>
      </c>
    </row>
    <row r="308" spans="1:4" ht="27.75" customHeight="1" x14ac:dyDescent="0.25">
      <c r="A308" s="234" t="s">
        <v>6908</v>
      </c>
      <c r="B308" s="234" t="s">
        <v>6909</v>
      </c>
      <c r="C308" s="238">
        <v>0.56344221032600894</v>
      </c>
      <c r="D308" s="238">
        <v>4.798553621987363</v>
      </c>
    </row>
    <row r="309" spans="1:4" ht="27.75" customHeight="1" x14ac:dyDescent="0.25">
      <c r="A309" s="234" t="s">
        <v>6910</v>
      </c>
      <c r="B309" s="236" t="s">
        <v>6911</v>
      </c>
      <c r="C309" s="238">
        <v>0</v>
      </c>
      <c r="D309" s="238">
        <v>0</v>
      </c>
    </row>
    <row r="310" spans="1:4" ht="27.75" customHeight="1" x14ac:dyDescent="0.25">
      <c r="A310" s="234" t="s">
        <v>6912</v>
      </c>
      <c r="B310" s="234" t="s">
        <v>6911</v>
      </c>
      <c r="C310" s="238">
        <v>0.25816121213084614</v>
      </c>
      <c r="D310" s="238">
        <v>-8.7327743081095199E-2</v>
      </c>
    </row>
    <row r="311" spans="1:4" ht="27.75" customHeight="1" x14ac:dyDescent="0.25">
      <c r="A311" s="234" t="s">
        <v>6913</v>
      </c>
      <c r="B311" s="234" t="s">
        <v>6914</v>
      </c>
      <c r="C311" s="238">
        <v>0.69507604177832005</v>
      </c>
      <c r="D311" s="238">
        <v>5.2985452755322893</v>
      </c>
    </row>
    <row r="312" spans="1:4" ht="27.75" customHeight="1" x14ac:dyDescent="0.25">
      <c r="A312" s="234" t="s">
        <v>6915</v>
      </c>
      <c r="B312" s="234" t="s">
        <v>6916</v>
      </c>
      <c r="C312" s="238">
        <v>4.8912949086150299E-2</v>
      </c>
      <c r="D312" s="238">
        <v>4.8503751296940552</v>
      </c>
    </row>
    <row r="313" spans="1:4" ht="27.75" customHeight="1" x14ac:dyDescent="0.25">
      <c r="A313" s="234" t="s">
        <v>6917</v>
      </c>
      <c r="B313" s="234" t="s">
        <v>6918</v>
      </c>
      <c r="C313" s="238">
        <v>0.67135559468846095</v>
      </c>
      <c r="D313" s="238">
        <v>2.3841197726442029</v>
      </c>
    </row>
    <row r="314" spans="1:4" ht="27.75" customHeight="1" x14ac:dyDescent="0.25">
      <c r="A314" s="234" t="s">
        <v>6919</v>
      </c>
      <c r="B314" s="234" t="s">
        <v>6920</v>
      </c>
      <c r="C314" s="238">
        <v>2.387079730144992E-2</v>
      </c>
      <c r="D314" s="238">
        <v>7.0622820383539731</v>
      </c>
    </row>
    <row r="315" spans="1:4" ht="27.75" customHeight="1" x14ac:dyDescent="0.25">
      <c r="A315" s="234" t="s">
        <v>6921</v>
      </c>
      <c r="B315" s="234" t="s">
        <v>6748</v>
      </c>
      <c r="C315" s="238">
        <v>1.3937920160925E-3</v>
      </c>
      <c r="D315" s="238">
        <v>0.36708935959505823</v>
      </c>
    </row>
    <row r="316" spans="1:4" ht="27.75" customHeight="1" x14ac:dyDescent="0.25">
      <c r="A316" s="234" t="s">
        <v>6922</v>
      </c>
      <c r="B316" s="236" t="s">
        <v>6923</v>
      </c>
      <c r="C316" s="238">
        <v>1.9013111128818688E-2</v>
      </c>
      <c r="D316" s="238">
        <v>3.7939009031969909E-2</v>
      </c>
    </row>
    <row r="317" spans="1:4" ht="27.75" customHeight="1" x14ac:dyDescent="0.25">
      <c r="A317" s="234" t="s">
        <v>6924</v>
      </c>
      <c r="B317" s="234" t="s">
        <v>6925</v>
      </c>
      <c r="C317" s="238">
        <v>0</v>
      </c>
      <c r="D317" s="238">
        <v>0</v>
      </c>
    </row>
    <row r="318" spans="1:4" ht="27.75" customHeight="1" x14ac:dyDescent="0.25">
      <c r="A318" s="234" t="s">
        <v>6926</v>
      </c>
      <c r="B318" s="234" t="s">
        <v>6927</v>
      </c>
      <c r="C318" s="238">
        <v>0.33754451465211899</v>
      </c>
      <c r="D318" s="238">
        <v>5.3807355895593449</v>
      </c>
    </row>
    <row r="319" spans="1:4" ht="27.75" customHeight="1" x14ac:dyDescent="0.25">
      <c r="A319" s="234" t="s">
        <v>6928</v>
      </c>
      <c r="B319" s="234" t="s">
        <v>6929</v>
      </c>
      <c r="C319" s="238">
        <v>0.83756767619833306</v>
      </c>
      <c r="D319" s="238">
        <v>3.2367300892612896</v>
      </c>
    </row>
    <row r="320" spans="1:4" ht="27.75" customHeight="1" x14ac:dyDescent="0.25">
      <c r="A320" s="234" t="s">
        <v>6930</v>
      </c>
      <c r="B320" s="234" t="s">
        <v>6931</v>
      </c>
      <c r="C320" s="238">
        <v>0</v>
      </c>
      <c r="D320" s="238">
        <v>0</v>
      </c>
    </row>
    <row r="321" spans="1:4" ht="27.75" customHeight="1" x14ac:dyDescent="0.25">
      <c r="A321" s="234" t="s">
        <v>6932</v>
      </c>
      <c r="B321" s="234" t="s">
        <v>6931</v>
      </c>
      <c r="C321" s="238">
        <v>0</v>
      </c>
      <c r="D321" s="238">
        <v>0</v>
      </c>
    </row>
    <row r="322" spans="1:4" ht="27.75" customHeight="1" x14ac:dyDescent="0.25">
      <c r="A322" s="234" t="s">
        <v>6933</v>
      </c>
      <c r="B322" s="234" t="s">
        <v>6934</v>
      </c>
      <c r="C322" s="238">
        <v>0.74405959004320998</v>
      </c>
      <c r="D322" s="238">
        <v>17.659293494033559</v>
      </c>
    </row>
    <row r="323" spans="1:4" ht="27.75" customHeight="1" x14ac:dyDescent="0.25">
      <c r="A323" s="234" t="s">
        <v>6935</v>
      </c>
      <c r="B323" s="234" t="s">
        <v>6936</v>
      </c>
      <c r="C323" s="238">
        <v>0.41501318915452501</v>
      </c>
      <c r="D323" s="238">
        <v>1.9070037088863736</v>
      </c>
    </row>
    <row r="324" spans="1:4" ht="27.75" customHeight="1" x14ac:dyDescent="0.25">
      <c r="A324" s="234" t="s">
        <v>6937</v>
      </c>
      <c r="B324" s="234" t="s">
        <v>6938</v>
      </c>
      <c r="C324" s="238">
        <v>8.8790506682177297E-4</v>
      </c>
      <c r="D324" s="238">
        <v>-4.1324290601278603E-2</v>
      </c>
    </row>
    <row r="325" spans="1:4" ht="27.75" customHeight="1" x14ac:dyDescent="0.25">
      <c r="A325" s="234" t="s">
        <v>6939</v>
      </c>
      <c r="B325" s="234" t="s">
        <v>6940</v>
      </c>
      <c r="C325" s="238">
        <v>0.142317859643598</v>
      </c>
      <c r="D325" s="238">
        <v>1.0157344999725901</v>
      </c>
    </row>
    <row r="326" spans="1:4" ht="27.75" customHeight="1" x14ac:dyDescent="0.25">
      <c r="A326" s="234" t="s">
        <v>6941</v>
      </c>
      <c r="B326" s="234" t="s">
        <v>6942</v>
      </c>
      <c r="C326" s="238">
        <v>1.492514159225256</v>
      </c>
      <c r="D326" s="238">
        <v>5.5229432673594747</v>
      </c>
    </row>
    <row r="327" spans="1:4" ht="27.75" customHeight="1" x14ac:dyDescent="0.25">
      <c r="A327" s="234" t="s">
        <v>1735</v>
      </c>
      <c r="B327" s="234" t="s">
        <v>6943</v>
      </c>
      <c r="C327" s="238">
        <v>2.0264130356251249</v>
      </c>
      <c r="D327" s="238">
        <v>10.247026035791119</v>
      </c>
    </row>
    <row r="328" spans="1:4" ht="27.75" customHeight="1" x14ac:dyDescent="0.25">
      <c r="A328" s="234" t="s">
        <v>6944</v>
      </c>
      <c r="B328" s="234" t="s">
        <v>6945</v>
      </c>
      <c r="C328" s="238">
        <v>0.19743000630261201</v>
      </c>
      <c r="D328" s="238">
        <v>4.3103505121485322</v>
      </c>
    </row>
    <row r="329" spans="1:4" ht="27.75" customHeight="1" x14ac:dyDescent="0.25">
      <c r="A329" s="234" t="s">
        <v>6946</v>
      </c>
      <c r="B329" s="234" t="s">
        <v>6945</v>
      </c>
      <c r="C329" s="238">
        <v>0.20499737894623901</v>
      </c>
      <c r="D329" s="238">
        <v>4.1178347443995014</v>
      </c>
    </row>
    <row r="330" spans="1:4" ht="27.75" customHeight="1" x14ac:dyDescent="0.25">
      <c r="A330" s="234" t="s">
        <v>6947</v>
      </c>
      <c r="B330" s="234" t="s">
        <v>6948</v>
      </c>
      <c r="C330" s="238">
        <v>1.9632115621775161E-2</v>
      </c>
      <c r="D330" s="238">
        <v>2.3329689075342839</v>
      </c>
    </row>
    <row r="331" spans="1:4" ht="27.75" customHeight="1" x14ac:dyDescent="0.25">
      <c r="A331" s="234" t="s">
        <v>6949</v>
      </c>
      <c r="B331" s="234" t="s">
        <v>6950</v>
      </c>
      <c r="C331" s="238">
        <v>0</v>
      </c>
      <c r="D331" s="238">
        <v>0</v>
      </c>
    </row>
    <row r="332" spans="1:4" ht="27.75" customHeight="1" x14ac:dyDescent="0.25">
      <c r="A332" s="234" t="s">
        <v>6951</v>
      </c>
      <c r="B332" s="234" t="s">
        <v>6952</v>
      </c>
      <c r="C332" s="238">
        <v>2.060531262738003E-2</v>
      </c>
      <c r="D332" s="238">
        <v>0.50686080802701428</v>
      </c>
    </row>
    <row r="333" spans="1:4" ht="27.75" customHeight="1" x14ac:dyDescent="0.25">
      <c r="A333" s="234" t="s">
        <v>6953</v>
      </c>
      <c r="B333" s="234" t="s">
        <v>6954</v>
      </c>
      <c r="C333" s="238">
        <v>0.91687101710543595</v>
      </c>
      <c r="D333" s="238">
        <v>9.1561423911314996</v>
      </c>
    </row>
    <row r="334" spans="1:4" ht="27.75" customHeight="1" x14ac:dyDescent="0.25">
      <c r="A334" s="234" t="s">
        <v>6955</v>
      </c>
      <c r="B334" s="234" t="s">
        <v>6956</v>
      </c>
      <c r="C334" s="238">
        <v>-5.6495666516252818E-2</v>
      </c>
      <c r="D334" s="238">
        <v>1.4897114502517403</v>
      </c>
    </row>
    <row r="335" spans="1:4" ht="27.75" customHeight="1" x14ac:dyDescent="0.25">
      <c r="A335" s="234" t="s">
        <v>6957</v>
      </c>
      <c r="B335" s="234" t="s">
        <v>6956</v>
      </c>
      <c r="C335" s="238">
        <v>-0.43634043453455562</v>
      </c>
      <c r="D335" s="238">
        <v>2.943234563972716</v>
      </c>
    </row>
    <row r="336" spans="1:4" ht="27.75" customHeight="1" x14ac:dyDescent="0.25">
      <c r="A336" s="234" t="s">
        <v>6958</v>
      </c>
      <c r="B336" s="234" t="s">
        <v>6959</v>
      </c>
      <c r="C336" s="238">
        <v>0.17501314510884691</v>
      </c>
      <c r="D336" s="238">
        <v>0.49957063228637388</v>
      </c>
    </row>
    <row r="337" spans="1:4" ht="27.75" customHeight="1" x14ac:dyDescent="0.25">
      <c r="A337" s="234" t="s">
        <v>6960</v>
      </c>
      <c r="B337" s="234" t="s">
        <v>6961</v>
      </c>
      <c r="C337" s="238">
        <v>0.75960229571648497</v>
      </c>
      <c r="D337" s="238">
        <v>5.4236732960898806</v>
      </c>
    </row>
    <row r="338" spans="1:4" ht="27.75" customHeight="1" x14ac:dyDescent="0.25">
      <c r="A338" s="234" t="s">
        <v>6962</v>
      </c>
      <c r="B338" s="234" t="s">
        <v>6961</v>
      </c>
      <c r="C338" s="238">
        <v>0.32407714737183602</v>
      </c>
      <c r="D338" s="238">
        <v>4.3293884298454302</v>
      </c>
    </row>
    <row r="339" spans="1:4" ht="27.75" customHeight="1" x14ac:dyDescent="0.25">
      <c r="A339" s="234" t="s">
        <v>6963</v>
      </c>
      <c r="B339" s="234" t="s">
        <v>6964</v>
      </c>
      <c r="C339" s="238">
        <v>0</v>
      </c>
      <c r="D339" s="238">
        <v>0</v>
      </c>
    </row>
    <row r="340" spans="1:4" ht="27.75" customHeight="1" x14ac:dyDescent="0.25">
      <c r="A340" s="234" t="s">
        <v>6965</v>
      </c>
      <c r="B340" s="234" t="s">
        <v>6966</v>
      </c>
      <c r="C340" s="238">
        <v>0.46117906226165689</v>
      </c>
      <c r="D340" s="238">
        <v>2.9095781778772838</v>
      </c>
    </row>
    <row r="341" spans="1:4" ht="27.75" customHeight="1" x14ac:dyDescent="0.25">
      <c r="A341" s="234" t="s">
        <v>6967</v>
      </c>
      <c r="B341" s="234" t="s">
        <v>6968</v>
      </c>
      <c r="C341" s="238">
        <v>8.0049631727000164E-2</v>
      </c>
      <c r="D341" s="238">
        <v>5.1305374190376583</v>
      </c>
    </row>
    <row r="342" spans="1:4" ht="27.75" customHeight="1" x14ac:dyDescent="0.25">
      <c r="A342" s="234" t="s">
        <v>6969</v>
      </c>
      <c r="B342" s="234" t="s">
        <v>6968</v>
      </c>
      <c r="C342" s="238">
        <v>0</v>
      </c>
      <c r="D342" s="238">
        <v>0</v>
      </c>
    </row>
    <row r="343" spans="1:4" ht="27.75" customHeight="1" x14ac:dyDescent="0.25">
      <c r="A343" s="234" t="s">
        <v>1761</v>
      </c>
      <c r="B343" s="234" t="s">
        <v>6970</v>
      </c>
      <c r="C343" s="238">
        <v>1.4983700623628</v>
      </c>
      <c r="D343" s="238">
        <v>5.1679096394289621</v>
      </c>
    </row>
    <row r="344" spans="1:4" ht="27.75" customHeight="1" x14ac:dyDescent="0.25">
      <c r="A344" s="234" t="s">
        <v>6971</v>
      </c>
      <c r="B344" s="234" t="s">
        <v>6972</v>
      </c>
      <c r="C344" s="238">
        <v>0.60868317702404295</v>
      </c>
      <c r="D344" s="238">
        <v>5.9898512416170817</v>
      </c>
    </row>
    <row r="345" spans="1:4" ht="27.75" customHeight="1" x14ac:dyDescent="0.25">
      <c r="A345" s="234" t="s">
        <v>6973</v>
      </c>
      <c r="B345" s="234" t="s">
        <v>6974</v>
      </c>
      <c r="C345" s="238">
        <v>1.996408066968147</v>
      </c>
      <c r="D345" s="238">
        <v>0.67668146286192177</v>
      </c>
    </row>
    <row r="346" spans="1:4" ht="27.75" customHeight="1" x14ac:dyDescent="0.25">
      <c r="A346" s="234" t="s">
        <v>6975</v>
      </c>
      <c r="B346" s="234" t="s">
        <v>6976</v>
      </c>
      <c r="C346" s="238">
        <v>0.45011560782199</v>
      </c>
      <c r="D346" s="238">
        <v>4.800985058711877</v>
      </c>
    </row>
    <row r="347" spans="1:4" ht="27.75" customHeight="1" x14ac:dyDescent="0.25">
      <c r="A347" s="234" t="s">
        <v>6977</v>
      </c>
      <c r="B347" s="234" t="s">
        <v>6978</v>
      </c>
      <c r="C347" s="238">
        <v>7.9111033524326899E-2</v>
      </c>
      <c r="D347" s="238">
        <v>1.890600616084547</v>
      </c>
    </row>
    <row r="348" spans="1:4" ht="27.75" customHeight="1" x14ac:dyDescent="0.25">
      <c r="A348" s="234" t="s">
        <v>6979</v>
      </c>
      <c r="B348" s="234" t="s">
        <v>6980</v>
      </c>
      <c r="C348" s="238">
        <v>0.10640821392590499</v>
      </c>
      <c r="D348" s="238">
        <v>0.79565820170085333</v>
      </c>
    </row>
    <row r="349" spans="1:4" ht="27.75" customHeight="1" x14ac:dyDescent="0.25">
      <c r="A349" s="234" t="s">
        <v>6981</v>
      </c>
      <c r="B349" s="234" t="s">
        <v>6982</v>
      </c>
      <c r="C349" s="238">
        <v>0.49351925504310501</v>
      </c>
      <c r="D349" s="238">
        <v>10.360001388883051</v>
      </c>
    </row>
    <row r="350" spans="1:4" ht="27.75" customHeight="1" x14ac:dyDescent="0.25">
      <c r="A350" s="234" t="s">
        <v>6983</v>
      </c>
      <c r="B350" s="234" t="s">
        <v>6984</v>
      </c>
      <c r="C350" s="238">
        <v>0.53843940636678789</v>
      </c>
      <c r="D350" s="238">
        <v>6.786386000328215E-2</v>
      </c>
    </row>
    <row r="351" spans="1:4" ht="27.75" customHeight="1" x14ac:dyDescent="0.25">
      <c r="A351" s="234" t="s">
        <v>6985</v>
      </c>
      <c r="B351" s="234" t="s">
        <v>6986</v>
      </c>
      <c r="C351" s="238">
        <v>0.11197770231486801</v>
      </c>
      <c r="D351" s="238">
        <v>1.5654055039386645</v>
      </c>
    </row>
    <row r="352" spans="1:4" ht="27.75" customHeight="1" x14ac:dyDescent="0.25">
      <c r="A352" s="234" t="s">
        <v>6987</v>
      </c>
      <c r="B352" s="234" t="s">
        <v>6988</v>
      </c>
      <c r="C352" s="238">
        <v>7.2733629420105875E-2</v>
      </c>
      <c r="D352" s="238">
        <v>1.7448931536361012E-3</v>
      </c>
    </row>
    <row r="353" spans="1:4" ht="27.75" customHeight="1" x14ac:dyDescent="0.25">
      <c r="A353" s="234" t="s">
        <v>6989</v>
      </c>
      <c r="B353" s="234" t="s">
        <v>6990</v>
      </c>
      <c r="C353" s="238">
        <v>1.297770265475171</v>
      </c>
      <c r="D353" s="238">
        <v>7.1788872087126165</v>
      </c>
    </row>
    <row r="354" spans="1:4" ht="27.75" customHeight="1" x14ac:dyDescent="0.25">
      <c r="A354" s="234" t="s">
        <v>6991</v>
      </c>
      <c r="B354" s="234" t="s">
        <v>6992</v>
      </c>
      <c r="C354" s="238">
        <v>0.1738554499345803</v>
      </c>
      <c r="D354" s="238">
        <v>-4.6021672824409998E-2</v>
      </c>
    </row>
    <row r="355" spans="1:4" ht="27.75" customHeight="1" x14ac:dyDescent="0.25">
      <c r="A355" s="234" t="s">
        <v>6993</v>
      </c>
      <c r="B355" s="234" t="s">
        <v>6994</v>
      </c>
      <c r="C355" s="238">
        <v>0</v>
      </c>
      <c r="D355" s="238">
        <v>0</v>
      </c>
    </row>
    <row r="356" spans="1:4" ht="27.75" customHeight="1" x14ac:dyDescent="0.25">
      <c r="A356" s="234" t="s">
        <v>6995</v>
      </c>
      <c r="B356" s="234" t="s">
        <v>6994</v>
      </c>
      <c r="C356" s="238">
        <v>0.76609293324884509</v>
      </c>
      <c r="D356" s="238">
        <v>5.2569352043625006E-2</v>
      </c>
    </row>
    <row r="357" spans="1:4" ht="27.75" customHeight="1" x14ac:dyDescent="0.25">
      <c r="A357" s="234" t="s">
        <v>6996</v>
      </c>
      <c r="B357" s="234" t="s">
        <v>6997</v>
      </c>
      <c r="C357" s="238">
        <v>2.1259856994608546</v>
      </c>
      <c r="D357" s="238">
        <v>15.954480417800216</v>
      </c>
    </row>
    <row r="358" spans="1:4" ht="27.75" customHeight="1" x14ac:dyDescent="0.25">
      <c r="A358" s="234" t="s">
        <v>6998</v>
      </c>
      <c r="B358" s="234" t="s">
        <v>6999</v>
      </c>
      <c r="C358" s="238">
        <v>1.866373796027879</v>
      </c>
      <c r="D358" s="238">
        <v>14.386196967951733</v>
      </c>
    </row>
    <row r="359" spans="1:4" ht="27.75" customHeight="1" x14ac:dyDescent="0.25">
      <c r="A359" s="234" t="s">
        <v>7000</v>
      </c>
      <c r="B359" s="234" t="s">
        <v>7001</v>
      </c>
      <c r="C359" s="238">
        <v>0.78169187238986804</v>
      </c>
      <c r="D359" s="238">
        <v>2.1778698874979403</v>
      </c>
    </row>
    <row r="360" spans="1:4" ht="27.75" customHeight="1" x14ac:dyDescent="0.25">
      <c r="A360" s="234" t="s">
        <v>7002</v>
      </c>
      <c r="B360" s="234" t="s">
        <v>7003</v>
      </c>
      <c r="C360" s="238">
        <v>0</v>
      </c>
      <c r="D360" s="238">
        <v>0</v>
      </c>
    </row>
    <row r="361" spans="1:4" ht="27.75" customHeight="1" x14ac:dyDescent="0.25">
      <c r="A361" s="234" t="s">
        <v>7004</v>
      </c>
      <c r="B361" s="234" t="s">
        <v>7005</v>
      </c>
      <c r="C361" s="238">
        <v>1.2848777759684609</v>
      </c>
      <c r="D361" s="238">
        <v>5.6189303095548313</v>
      </c>
    </row>
    <row r="362" spans="1:4" ht="27.75" customHeight="1" x14ac:dyDescent="0.25">
      <c r="A362" s="234" t="s">
        <v>7006</v>
      </c>
      <c r="B362" s="234" t="s">
        <v>7007</v>
      </c>
      <c r="C362" s="238">
        <v>1.4142808227239521</v>
      </c>
      <c r="D362" s="238">
        <v>4.3682826775556878</v>
      </c>
    </row>
    <row r="363" spans="1:4" ht="27.75" customHeight="1" x14ac:dyDescent="0.25">
      <c r="A363" s="234" t="s">
        <v>7008</v>
      </c>
      <c r="B363" s="234" t="s">
        <v>7009</v>
      </c>
      <c r="C363" s="238">
        <v>0.42866369730470499</v>
      </c>
      <c r="D363" s="238">
        <v>5.0443771555694905E-3</v>
      </c>
    </row>
    <row r="364" spans="1:4" ht="27.75" customHeight="1" x14ac:dyDescent="0.25">
      <c r="A364" s="234" t="s">
        <v>7010</v>
      </c>
      <c r="B364" s="234" t="s">
        <v>7009</v>
      </c>
      <c r="C364" s="238">
        <v>0.42866369730470499</v>
      </c>
      <c r="D364" s="238">
        <v>5.0443771555694905E-3</v>
      </c>
    </row>
    <row r="365" spans="1:4" ht="27.75" customHeight="1" x14ac:dyDescent="0.25">
      <c r="A365" s="234" t="s">
        <v>7011</v>
      </c>
      <c r="B365" s="234" t="s">
        <v>7012</v>
      </c>
      <c r="C365" s="238">
        <v>9.9992389728416439E-2</v>
      </c>
      <c r="D365" s="238">
        <v>0.89646849633650738</v>
      </c>
    </row>
    <row r="366" spans="1:4" ht="27.75" customHeight="1" x14ac:dyDescent="0.25">
      <c r="A366" s="234" t="s">
        <v>7013</v>
      </c>
      <c r="B366" s="234" t="s">
        <v>7014</v>
      </c>
      <c r="C366" s="238">
        <v>1.8528469397107838</v>
      </c>
      <c r="D366" s="238">
        <v>3.1967681167765245</v>
      </c>
    </row>
    <row r="367" spans="1:4" ht="27.75" customHeight="1" x14ac:dyDescent="0.25">
      <c r="A367" s="234" t="s">
        <v>7015</v>
      </c>
      <c r="B367" s="234" t="s">
        <v>7016</v>
      </c>
      <c r="C367" s="238">
        <v>0.10857640099336212</v>
      </c>
      <c r="D367" s="238">
        <v>3.589724988230973</v>
      </c>
    </row>
    <row r="368" spans="1:4" ht="27.75" customHeight="1" x14ac:dyDescent="0.25">
      <c r="A368" s="234" t="s">
        <v>7017</v>
      </c>
      <c r="B368" s="234" t="s">
        <v>7018</v>
      </c>
      <c r="C368" s="238">
        <v>3.56992975483241</v>
      </c>
      <c r="D368" s="238">
        <v>0.60995729047986735</v>
      </c>
    </row>
    <row r="369" spans="1:4" ht="27.75" customHeight="1" x14ac:dyDescent="0.25">
      <c r="A369" s="234" t="s">
        <v>7019</v>
      </c>
      <c r="B369" s="234" t="s">
        <v>7020</v>
      </c>
      <c r="C369" s="238">
        <v>1.2934175951150668</v>
      </c>
      <c r="D369" s="238">
        <v>8.4835385463470505</v>
      </c>
    </row>
    <row r="370" spans="1:4" ht="27.75" customHeight="1" x14ac:dyDescent="0.25">
      <c r="A370" s="234" t="s">
        <v>7021</v>
      </c>
      <c r="B370" s="234" t="s">
        <v>7022</v>
      </c>
      <c r="C370" s="238">
        <v>0.120761374528252</v>
      </c>
      <c r="D370" s="238">
        <v>6.352436484793035</v>
      </c>
    </row>
    <row r="371" spans="1:4" ht="27.75" customHeight="1" x14ac:dyDescent="0.25">
      <c r="A371" s="234" t="s">
        <v>7023</v>
      </c>
      <c r="B371" s="234" t="s">
        <v>7022</v>
      </c>
      <c r="C371" s="238">
        <v>0.12243659283619</v>
      </c>
      <c r="D371" s="238">
        <v>6.3944141862735346</v>
      </c>
    </row>
    <row r="372" spans="1:4" ht="27.75" customHeight="1" x14ac:dyDescent="0.25">
      <c r="A372" s="234" t="s">
        <v>7024</v>
      </c>
      <c r="B372" s="234" t="s">
        <v>7025</v>
      </c>
      <c r="C372" s="238">
        <v>0.21915646874749667</v>
      </c>
      <c r="D372" s="238">
        <v>0.84199213503736736</v>
      </c>
    </row>
    <row r="373" spans="1:4" ht="27.75" customHeight="1" x14ac:dyDescent="0.25">
      <c r="A373" s="234" t="s">
        <v>7026</v>
      </c>
      <c r="B373" s="234" t="s">
        <v>7025</v>
      </c>
      <c r="C373" s="238">
        <v>0.22164507048013243</v>
      </c>
      <c r="D373" s="238">
        <v>2.5182073351808034</v>
      </c>
    </row>
    <row r="374" spans="1:4" ht="27.75" customHeight="1" x14ac:dyDescent="0.25">
      <c r="A374" s="234" t="s">
        <v>7027</v>
      </c>
      <c r="B374" s="234" t="s">
        <v>7028</v>
      </c>
      <c r="C374" s="238">
        <v>5.0522180604670598E-2</v>
      </c>
      <c r="D374" s="238">
        <v>0.81898657116135465</v>
      </c>
    </row>
    <row r="375" spans="1:4" ht="27.75" customHeight="1" x14ac:dyDescent="0.25">
      <c r="A375" s="234" t="s">
        <v>7029</v>
      </c>
      <c r="B375" s="234" t="s">
        <v>7028</v>
      </c>
      <c r="C375" s="238">
        <v>5.0521275603891302E-2</v>
      </c>
      <c r="D375" s="238">
        <v>0.81930045991642142</v>
      </c>
    </row>
    <row r="376" spans="1:4" ht="27.75" customHeight="1" x14ac:dyDescent="0.25">
      <c r="A376" s="234" t="s">
        <v>7030</v>
      </c>
      <c r="B376" s="234" t="s">
        <v>7031</v>
      </c>
      <c r="C376" s="238">
        <v>6.1921113108246599E-2</v>
      </c>
      <c r="D376" s="238">
        <v>4.2997117535501932</v>
      </c>
    </row>
    <row r="377" spans="1:4" ht="27.75" customHeight="1" x14ac:dyDescent="0.25">
      <c r="A377" s="234" t="s">
        <v>7032</v>
      </c>
      <c r="B377" s="234" t="s">
        <v>7033</v>
      </c>
      <c r="C377" s="238">
        <v>0</v>
      </c>
      <c r="D377" s="238">
        <v>0</v>
      </c>
    </row>
    <row r="378" spans="1:4" ht="27.75" customHeight="1" x14ac:dyDescent="0.25">
      <c r="A378" s="234" t="s">
        <v>1895</v>
      </c>
      <c r="B378" s="234" t="s">
        <v>7034</v>
      </c>
      <c r="C378" s="238">
        <v>0</v>
      </c>
      <c r="D378" s="238">
        <v>0</v>
      </c>
    </row>
    <row r="379" spans="1:4" ht="27.75" customHeight="1" x14ac:dyDescent="0.25">
      <c r="A379" s="234" t="s">
        <v>7035</v>
      </c>
      <c r="B379" s="234" t="s">
        <v>7036</v>
      </c>
      <c r="C379" s="238">
        <v>8.9514175738016288E-2</v>
      </c>
      <c r="D379" s="238">
        <v>0.22757380094256652</v>
      </c>
    </row>
    <row r="380" spans="1:4" ht="27.75" customHeight="1" x14ac:dyDescent="0.25">
      <c r="A380" s="234" t="s">
        <v>7037</v>
      </c>
      <c r="B380" s="234" t="s">
        <v>7038</v>
      </c>
      <c r="C380" s="238">
        <v>0.87426743194430101</v>
      </c>
      <c r="D380" s="238">
        <v>6.187941597254822</v>
      </c>
    </row>
    <row r="381" spans="1:4" ht="27.75" customHeight="1" x14ac:dyDescent="0.25">
      <c r="A381" s="234" t="s">
        <v>7039</v>
      </c>
      <c r="B381" s="234" t="s">
        <v>7040</v>
      </c>
      <c r="C381" s="238">
        <v>-6.6289737299205204E-2</v>
      </c>
      <c r="D381" s="238">
        <v>3.3276995788869801</v>
      </c>
    </row>
    <row r="382" spans="1:4" ht="27.75" customHeight="1" x14ac:dyDescent="0.25">
      <c r="A382" s="234" t="s">
        <v>7041</v>
      </c>
      <c r="B382" s="234" t="s">
        <v>7042</v>
      </c>
      <c r="C382" s="238">
        <v>2.7850339109879601E-3</v>
      </c>
      <c r="D382" s="238">
        <v>0.455256335460548</v>
      </c>
    </row>
    <row r="383" spans="1:4" ht="27.75" customHeight="1" x14ac:dyDescent="0.25">
      <c r="A383" s="234" t="s">
        <v>7043</v>
      </c>
      <c r="B383" s="234" t="s">
        <v>7044</v>
      </c>
      <c r="C383" s="238">
        <v>0.14639320162416192</v>
      </c>
      <c r="D383" s="238">
        <v>1.2596766778504902</v>
      </c>
    </row>
    <row r="384" spans="1:4" ht="27.75" customHeight="1" x14ac:dyDescent="0.25">
      <c r="A384" s="234" t="s">
        <v>7045</v>
      </c>
      <c r="B384" s="234" t="s">
        <v>7046</v>
      </c>
      <c r="C384" s="238">
        <v>0.16207219057681221</v>
      </c>
      <c r="D384" s="238">
        <v>8.7069528493496176</v>
      </c>
    </row>
    <row r="385" spans="1:4" ht="27.75" customHeight="1" x14ac:dyDescent="0.25">
      <c r="A385" s="234" t="s">
        <v>7047</v>
      </c>
      <c r="B385" s="234" t="s">
        <v>7048</v>
      </c>
      <c r="C385" s="238">
        <v>0</v>
      </c>
      <c r="D385" s="238">
        <v>0</v>
      </c>
    </row>
    <row r="386" spans="1:4" ht="27.75" customHeight="1" x14ac:dyDescent="0.25">
      <c r="A386" s="234" t="s">
        <v>7049</v>
      </c>
      <c r="B386" s="234" t="s">
        <v>7050</v>
      </c>
      <c r="C386" s="238">
        <v>0.37677614463807402</v>
      </c>
      <c r="D386" s="238">
        <v>1.6242482899747857</v>
      </c>
    </row>
    <row r="387" spans="1:4" ht="27.75" customHeight="1" x14ac:dyDescent="0.25">
      <c r="A387" s="234" t="s">
        <v>7051</v>
      </c>
      <c r="B387" s="234" t="s">
        <v>7052</v>
      </c>
      <c r="C387" s="238">
        <v>1.488080437469903</v>
      </c>
      <c r="D387" s="238">
        <v>21.816565820305026</v>
      </c>
    </row>
    <row r="388" spans="1:4" ht="27.75" customHeight="1" x14ac:dyDescent="0.25">
      <c r="A388" s="234" t="s">
        <v>7053</v>
      </c>
      <c r="B388" s="234" t="s">
        <v>7054</v>
      </c>
      <c r="C388" s="238">
        <v>0.14632750550451801</v>
      </c>
      <c r="D388" s="238">
        <v>12.003985390113398</v>
      </c>
    </row>
    <row r="389" spans="1:4" ht="27.75" customHeight="1" x14ac:dyDescent="0.25">
      <c r="A389" s="234" t="s">
        <v>7055</v>
      </c>
      <c r="B389" s="234" t="s">
        <v>7056</v>
      </c>
      <c r="C389" s="238">
        <v>0</v>
      </c>
      <c r="D389" s="238">
        <v>2.6560195853532065</v>
      </c>
    </row>
    <row r="390" spans="1:4" ht="27.75" customHeight="1" x14ac:dyDescent="0.25">
      <c r="A390" s="234" t="s">
        <v>7057</v>
      </c>
      <c r="B390" s="234" t="s">
        <v>7056</v>
      </c>
      <c r="C390" s="238">
        <v>1.7106535370067522</v>
      </c>
      <c r="D390" s="238">
        <v>2.9667980550247521</v>
      </c>
    </row>
    <row r="391" spans="1:4" ht="27.75" customHeight="1" x14ac:dyDescent="0.25">
      <c r="A391" s="234" t="s">
        <v>7058</v>
      </c>
      <c r="B391" s="234" t="s">
        <v>7059</v>
      </c>
      <c r="C391" s="238">
        <v>1.7105143138416601</v>
      </c>
      <c r="D391" s="238">
        <v>2.9667482208610112</v>
      </c>
    </row>
    <row r="392" spans="1:4" ht="27.75" customHeight="1" x14ac:dyDescent="0.25">
      <c r="A392" s="234" t="s">
        <v>7060</v>
      </c>
      <c r="B392" s="234" t="s">
        <v>7061</v>
      </c>
      <c r="C392" s="238">
        <v>3.6623212788644201E-2</v>
      </c>
      <c r="D392" s="238">
        <v>1.9592259720297633</v>
      </c>
    </row>
    <row r="393" spans="1:4" ht="27.75" customHeight="1" x14ac:dyDescent="0.25">
      <c r="A393" s="234" t="s">
        <v>7062</v>
      </c>
      <c r="B393" s="234" t="s">
        <v>7063</v>
      </c>
      <c r="C393" s="238">
        <v>0.25193728452621578</v>
      </c>
      <c r="D393" s="238">
        <v>2.6596103051583424</v>
      </c>
    </row>
    <row r="394" spans="1:4" ht="27.75" customHeight="1" x14ac:dyDescent="0.25">
      <c r="A394" s="234" t="s">
        <v>7064</v>
      </c>
      <c r="B394" s="234" t="s">
        <v>7065</v>
      </c>
      <c r="C394" s="238">
        <v>0.20732950207995099</v>
      </c>
      <c r="D394" s="238">
        <v>1.5659614291232899</v>
      </c>
    </row>
    <row r="395" spans="1:4" ht="27.75" customHeight="1" x14ac:dyDescent="0.25">
      <c r="A395" s="234" t="s">
        <v>7066</v>
      </c>
      <c r="B395" s="234" t="s">
        <v>7065</v>
      </c>
      <c r="C395" s="238">
        <v>0.20731274158691301</v>
      </c>
      <c r="D395" s="238">
        <v>1.5677128899972153</v>
      </c>
    </row>
    <row r="396" spans="1:4" ht="27.75" customHeight="1" x14ac:dyDescent="0.25">
      <c r="A396" s="234" t="s">
        <v>7067</v>
      </c>
      <c r="B396" s="234" t="s">
        <v>7068</v>
      </c>
      <c r="C396" s="238">
        <v>0.84923701674996399</v>
      </c>
      <c r="D396" s="238">
        <v>14.190462215750097</v>
      </c>
    </row>
    <row r="397" spans="1:4" ht="27.75" customHeight="1" x14ac:dyDescent="0.25">
      <c r="A397" s="234" t="s">
        <v>7069</v>
      </c>
      <c r="B397" s="234" t="s">
        <v>7070</v>
      </c>
      <c r="C397" s="238">
        <v>0.90498134809144704</v>
      </c>
      <c r="D397" s="238">
        <v>8.439733101949292</v>
      </c>
    </row>
    <row r="398" spans="1:4" ht="27.75" customHeight="1" x14ac:dyDescent="0.25">
      <c r="A398" s="234" t="s">
        <v>7071</v>
      </c>
      <c r="B398" s="234" t="s">
        <v>6653</v>
      </c>
      <c r="C398" s="238">
        <v>0.92295701010252018</v>
      </c>
      <c r="D398" s="238">
        <v>1.8609118446370931</v>
      </c>
    </row>
    <row r="399" spans="1:4" ht="27.75" customHeight="1" x14ac:dyDescent="0.25">
      <c r="A399" s="234" t="s">
        <v>7072</v>
      </c>
      <c r="B399" s="234" t="s">
        <v>6653</v>
      </c>
      <c r="C399" s="238">
        <v>0.92295701010252018</v>
      </c>
      <c r="D399" s="238">
        <v>1.8609118446370931</v>
      </c>
    </row>
    <row r="400" spans="1:4" ht="27.75" customHeight="1" x14ac:dyDescent="0.25">
      <c r="A400" s="234" t="s">
        <v>7073</v>
      </c>
      <c r="B400" s="234" t="s">
        <v>6653</v>
      </c>
      <c r="C400" s="238">
        <v>0.92295701010252018</v>
      </c>
      <c r="D400" s="238">
        <v>1.8609118446370931</v>
      </c>
    </row>
    <row r="401" spans="1:4" ht="27.75" customHeight="1" x14ac:dyDescent="0.25">
      <c r="A401" s="234" t="s">
        <v>7074</v>
      </c>
      <c r="B401" s="234" t="s">
        <v>7075</v>
      </c>
      <c r="C401" s="238">
        <v>0.76334830899248107</v>
      </c>
      <c r="D401" s="238">
        <v>6.0620844247212382</v>
      </c>
    </row>
    <row r="402" spans="1:4" ht="27.75" customHeight="1" x14ac:dyDescent="0.25">
      <c r="A402" s="234" t="s">
        <v>7076</v>
      </c>
      <c r="B402" s="234" t="s">
        <v>7077</v>
      </c>
      <c r="C402" s="238">
        <v>0.56685511433367797</v>
      </c>
      <c r="D402" s="238">
        <v>19.664631786694201</v>
      </c>
    </row>
    <row r="403" spans="1:4" ht="27.75" customHeight="1" x14ac:dyDescent="0.25">
      <c r="A403" s="234" t="s">
        <v>7078</v>
      </c>
      <c r="B403" s="234" t="s">
        <v>7079</v>
      </c>
      <c r="C403" s="238">
        <v>0.70015827626309834</v>
      </c>
      <c r="D403" s="238">
        <v>-5.7019354037026737E-3</v>
      </c>
    </row>
    <row r="404" spans="1:4" ht="27.75" customHeight="1" x14ac:dyDescent="0.25">
      <c r="A404" s="234" t="s">
        <v>7080</v>
      </c>
      <c r="B404" s="234" t="s">
        <v>7081</v>
      </c>
      <c r="C404" s="238">
        <v>3.5587452076368002</v>
      </c>
      <c r="D404" s="238">
        <v>3.3318347259319783</v>
      </c>
    </row>
    <row r="405" spans="1:4" ht="27.75" customHeight="1" x14ac:dyDescent="0.25">
      <c r="A405" s="234" t="s">
        <v>7082</v>
      </c>
      <c r="B405" s="234" t="s">
        <v>7083</v>
      </c>
      <c r="C405" s="238">
        <v>1.3055018169335506</v>
      </c>
      <c r="D405" s="238">
        <v>1.8874087200829393</v>
      </c>
    </row>
    <row r="406" spans="1:4" ht="27.75" customHeight="1" x14ac:dyDescent="0.25">
      <c r="A406" s="234" t="s">
        <v>7084</v>
      </c>
      <c r="B406" s="234" t="s">
        <v>7083</v>
      </c>
      <c r="C406" s="238">
        <v>1.3055018169335506</v>
      </c>
      <c r="D406" s="238">
        <v>1.8874087200829393</v>
      </c>
    </row>
    <row r="407" spans="1:4" ht="27.75" customHeight="1" x14ac:dyDescent="0.25">
      <c r="A407" s="234" t="s">
        <v>7085</v>
      </c>
      <c r="B407" s="234" t="s">
        <v>7086</v>
      </c>
      <c r="C407" s="238">
        <v>0.45666705296749283</v>
      </c>
      <c r="D407" s="238">
        <v>4.8552695281545544E-2</v>
      </c>
    </row>
    <row r="408" spans="1:4" ht="27.75" customHeight="1" x14ac:dyDescent="0.25">
      <c r="A408" s="234" t="s">
        <v>7087</v>
      </c>
      <c r="B408" s="234" t="s">
        <v>7086</v>
      </c>
      <c r="C408" s="238">
        <v>0.43876744419678126</v>
      </c>
      <c r="D408" s="238">
        <v>3.1217508293850893E-2</v>
      </c>
    </row>
    <row r="409" spans="1:4" ht="27.75" customHeight="1" x14ac:dyDescent="0.25">
      <c r="A409" s="234" t="s">
        <v>7088</v>
      </c>
      <c r="B409" s="234" t="s">
        <v>7089</v>
      </c>
      <c r="C409" s="238">
        <v>0.43279539992864369</v>
      </c>
      <c r="D409" s="238">
        <v>7.6184874507892602</v>
      </c>
    </row>
    <row r="410" spans="1:4" ht="27.75" customHeight="1" x14ac:dyDescent="0.25">
      <c r="A410" s="234" t="s">
        <v>7090</v>
      </c>
      <c r="B410" s="234" t="s">
        <v>7091</v>
      </c>
      <c r="C410" s="238">
        <v>0</v>
      </c>
      <c r="D410" s="238">
        <v>0</v>
      </c>
    </row>
    <row r="411" spans="1:4" ht="27.75" customHeight="1" x14ac:dyDescent="0.25">
      <c r="A411" s="234" t="s">
        <v>7092</v>
      </c>
      <c r="B411" s="234" t="s">
        <v>7093</v>
      </c>
      <c r="C411" s="238">
        <v>0</v>
      </c>
      <c r="D411" s="238">
        <v>0</v>
      </c>
    </row>
    <row r="412" spans="1:4" ht="27.75" customHeight="1" x14ac:dyDescent="0.25">
      <c r="A412" s="234" t="s">
        <v>7094</v>
      </c>
      <c r="B412" s="234" t="s">
        <v>7093</v>
      </c>
      <c r="C412" s="238">
        <v>0.17814360088946787</v>
      </c>
      <c r="D412" s="238">
        <v>7.4504216724808519</v>
      </c>
    </row>
    <row r="413" spans="1:4" ht="27.75" customHeight="1" x14ac:dyDescent="0.25">
      <c r="A413" s="234" t="s">
        <v>7095</v>
      </c>
      <c r="B413" s="234" t="s">
        <v>7096</v>
      </c>
      <c r="C413" s="238">
        <v>0</v>
      </c>
      <c r="D413" s="238">
        <v>9.0972504114712507</v>
      </c>
    </row>
    <row r="414" spans="1:4" ht="27.75" customHeight="1" x14ac:dyDescent="0.25">
      <c r="A414" s="234" t="s">
        <v>7097</v>
      </c>
      <c r="B414" s="234" t="s">
        <v>7098</v>
      </c>
      <c r="C414" s="238">
        <v>5.3472474829940104</v>
      </c>
      <c r="D414" s="238">
        <v>1.8504613573199622</v>
      </c>
    </row>
    <row r="415" spans="1:4" ht="27.75" customHeight="1" x14ac:dyDescent="0.25">
      <c r="A415" s="234" t="s">
        <v>7099</v>
      </c>
      <c r="B415" s="234" t="s">
        <v>7100</v>
      </c>
      <c r="C415" s="238">
        <v>1.2175775207069859</v>
      </c>
      <c r="D415" s="238">
        <v>1.6804257245200969</v>
      </c>
    </row>
    <row r="416" spans="1:4" ht="27.75" customHeight="1" x14ac:dyDescent="0.25">
      <c r="A416" s="234" t="s">
        <v>7101</v>
      </c>
      <c r="B416" s="234" t="s">
        <v>7102</v>
      </c>
      <c r="C416" s="238">
        <v>0</v>
      </c>
      <c r="D416" s="238">
        <v>0</v>
      </c>
    </row>
    <row r="417" spans="1:4" ht="27.75" customHeight="1" x14ac:dyDescent="0.25">
      <c r="A417" s="234" t="s">
        <v>7103</v>
      </c>
      <c r="B417" s="234" t="s">
        <v>7104</v>
      </c>
      <c r="C417" s="238">
        <v>0.96826116208688795</v>
      </c>
      <c r="D417" s="238">
        <v>3.3010978170838161</v>
      </c>
    </row>
    <row r="418" spans="1:4" ht="27.75" customHeight="1" x14ac:dyDescent="0.25">
      <c r="A418" s="234" t="s">
        <v>7105</v>
      </c>
      <c r="B418" s="234" t="s">
        <v>7104</v>
      </c>
      <c r="C418" s="238">
        <v>0.97145946871155198</v>
      </c>
      <c r="D418" s="238">
        <v>3.3435397872172898</v>
      </c>
    </row>
    <row r="419" spans="1:4" ht="27.75" customHeight="1" x14ac:dyDescent="0.25">
      <c r="A419" s="234" t="s">
        <v>7106</v>
      </c>
      <c r="B419" s="234" t="s">
        <v>7107</v>
      </c>
      <c r="C419" s="238">
        <v>1.7701679495081957</v>
      </c>
      <c r="D419" s="238">
        <v>2.7213629431873914</v>
      </c>
    </row>
    <row r="420" spans="1:4" ht="27.75" customHeight="1" x14ac:dyDescent="0.25">
      <c r="A420" s="234" t="s">
        <v>7108</v>
      </c>
      <c r="B420" s="236" t="s">
        <v>7107</v>
      </c>
      <c r="C420" s="238">
        <v>1.7701679495081957</v>
      </c>
      <c r="D420" s="238">
        <v>2.7213629431873914</v>
      </c>
    </row>
    <row r="421" spans="1:4" ht="27.75" customHeight="1" x14ac:dyDescent="0.25">
      <c r="A421" s="234" t="s">
        <v>7109</v>
      </c>
      <c r="B421" s="234" t="s">
        <v>7110</v>
      </c>
      <c r="C421" s="238">
        <v>0</v>
      </c>
      <c r="D421" s="238">
        <v>23.31949483869279</v>
      </c>
    </row>
    <row r="422" spans="1:4" ht="27.75" customHeight="1" x14ac:dyDescent="0.25">
      <c r="A422" s="234" t="s">
        <v>7111</v>
      </c>
      <c r="B422" s="234" t="s">
        <v>7112</v>
      </c>
      <c r="C422" s="238">
        <v>1.0231381501263437</v>
      </c>
      <c r="D422" s="238">
        <v>3.1511308241809539</v>
      </c>
    </row>
    <row r="423" spans="1:4" ht="27.75" customHeight="1" x14ac:dyDescent="0.25">
      <c r="A423" s="234" t="s">
        <v>2029</v>
      </c>
      <c r="B423" s="234" t="s">
        <v>7113</v>
      </c>
      <c r="C423" s="238">
        <v>0.25595401817866203</v>
      </c>
      <c r="D423" s="238">
        <v>3.4475535887928523</v>
      </c>
    </row>
    <row r="424" spans="1:4" ht="27.75" customHeight="1" x14ac:dyDescent="0.25">
      <c r="A424" s="234" t="s">
        <v>2032</v>
      </c>
      <c r="B424" s="234" t="s">
        <v>7114</v>
      </c>
      <c r="C424" s="238">
        <v>1.756780437293008</v>
      </c>
      <c r="D424" s="238">
        <v>2.7810594869389282</v>
      </c>
    </row>
    <row r="425" spans="1:4" ht="27.75" customHeight="1" x14ac:dyDescent="0.25">
      <c r="A425" s="234" t="s">
        <v>7115</v>
      </c>
      <c r="B425" s="234" t="s">
        <v>7116</v>
      </c>
      <c r="C425" s="238">
        <v>0.81347284300394129</v>
      </c>
      <c r="D425" s="238">
        <v>5.3479933454353237</v>
      </c>
    </row>
    <row r="426" spans="1:4" ht="27.75" customHeight="1" x14ac:dyDescent="0.25">
      <c r="A426" s="234" t="s">
        <v>7117</v>
      </c>
      <c r="B426" s="234" t="s">
        <v>7118</v>
      </c>
      <c r="C426" s="238">
        <v>8.7857127174678404E-2</v>
      </c>
      <c r="D426" s="238">
        <v>10.715850017036974</v>
      </c>
    </row>
    <row r="427" spans="1:4" ht="27.75" customHeight="1" x14ac:dyDescent="0.25">
      <c r="A427" s="234" t="s">
        <v>7119</v>
      </c>
      <c r="B427" s="234" t="s">
        <v>7120</v>
      </c>
      <c r="C427" s="238">
        <v>2.2706847785520682E-2</v>
      </c>
      <c r="D427" s="238">
        <v>3.402067411167875E-2</v>
      </c>
    </row>
    <row r="428" spans="1:4" ht="27.75" customHeight="1" x14ac:dyDescent="0.25">
      <c r="A428" s="234" t="s">
        <v>7121</v>
      </c>
      <c r="B428" s="234" t="s">
        <v>7122</v>
      </c>
      <c r="C428" s="238">
        <v>0.61472454899912699</v>
      </c>
      <c r="D428" s="238">
        <v>3.6017548160575741</v>
      </c>
    </row>
    <row r="429" spans="1:4" ht="27.75" customHeight="1" x14ac:dyDescent="0.25">
      <c r="A429" s="234" t="s">
        <v>7123</v>
      </c>
      <c r="B429" s="234" t="s">
        <v>7124</v>
      </c>
      <c r="C429" s="238">
        <v>0</v>
      </c>
      <c r="D429" s="238">
        <v>0.67544856662918862</v>
      </c>
    </row>
    <row r="430" spans="1:4" ht="27.75" customHeight="1" x14ac:dyDescent="0.25">
      <c r="A430" s="234" t="s">
        <v>2091</v>
      </c>
      <c r="B430" s="234" t="s">
        <v>7125</v>
      </c>
      <c r="C430" s="238">
        <v>0.164860252477353</v>
      </c>
      <c r="D430" s="238">
        <v>1.2979601559647735</v>
      </c>
    </row>
    <row r="431" spans="1:4" ht="27.75" customHeight="1" x14ac:dyDescent="0.25">
      <c r="A431" s="234" t="s">
        <v>2095</v>
      </c>
      <c r="B431" s="234" t="s">
        <v>2096</v>
      </c>
      <c r="C431" s="238">
        <v>7.3460713280887751</v>
      </c>
      <c r="D431" s="238">
        <v>0.52511411254007889</v>
      </c>
    </row>
    <row r="432" spans="1:4" ht="27.75" customHeight="1" x14ac:dyDescent="0.25">
      <c r="A432" s="234" t="s">
        <v>7126</v>
      </c>
      <c r="B432" s="234" t="s">
        <v>7127</v>
      </c>
      <c r="C432" s="238">
        <v>3.3463331568898305</v>
      </c>
      <c r="D432" s="238">
        <v>18.031988571643286</v>
      </c>
    </row>
    <row r="433" spans="1:4" ht="27.75" customHeight="1" x14ac:dyDescent="0.25">
      <c r="A433" s="234" t="s">
        <v>7128</v>
      </c>
      <c r="B433" s="234" t="s">
        <v>7129</v>
      </c>
      <c r="C433" s="238">
        <v>1.0142659077206</v>
      </c>
      <c r="D433" s="238">
        <v>0.11248386781542719</v>
      </c>
    </row>
    <row r="434" spans="1:4" ht="27.75" customHeight="1" x14ac:dyDescent="0.25">
      <c r="A434" s="234" t="s">
        <v>2109</v>
      </c>
      <c r="B434" s="234" t="s">
        <v>7130</v>
      </c>
      <c r="C434" s="238">
        <v>1.1108337356730069</v>
      </c>
      <c r="D434" s="238">
        <v>11.201268681670136</v>
      </c>
    </row>
    <row r="435" spans="1:4" ht="27.75" customHeight="1" x14ac:dyDescent="0.25">
      <c r="A435" s="234" t="s">
        <v>7131</v>
      </c>
      <c r="B435" s="234" t="s">
        <v>7132</v>
      </c>
      <c r="C435" s="238">
        <v>1.3159748020755924</v>
      </c>
      <c r="D435" s="238">
        <v>7.732635240466621</v>
      </c>
    </row>
    <row r="436" spans="1:4" ht="27.75" customHeight="1" x14ac:dyDescent="0.25">
      <c r="A436" s="234" t="s">
        <v>7133</v>
      </c>
      <c r="B436" s="234" t="s">
        <v>7134</v>
      </c>
      <c r="C436" s="238">
        <v>-3.3661820256093017E-2</v>
      </c>
      <c r="D436" s="238">
        <v>-0.3486870798749907</v>
      </c>
    </row>
    <row r="437" spans="1:4" ht="27.75" customHeight="1" x14ac:dyDescent="0.25">
      <c r="A437" s="234" t="s">
        <v>7135</v>
      </c>
      <c r="B437" s="234" t="s">
        <v>7134</v>
      </c>
      <c r="C437" s="238">
        <v>-3.3474178700997004E-2</v>
      </c>
      <c r="D437" s="238">
        <v>2.6659030760367936E-2</v>
      </c>
    </row>
    <row r="438" spans="1:4" ht="27.75" customHeight="1" x14ac:dyDescent="0.25">
      <c r="A438" s="234" t="s">
        <v>7136</v>
      </c>
      <c r="B438" s="234" t="s">
        <v>7137</v>
      </c>
      <c r="C438" s="238">
        <v>0.52064072201497891</v>
      </c>
      <c r="D438" s="238">
        <v>32.883669882922128</v>
      </c>
    </row>
    <row r="439" spans="1:4" ht="27.75" customHeight="1" x14ac:dyDescent="0.25">
      <c r="A439" s="234" t="s">
        <v>7138</v>
      </c>
      <c r="B439" s="234" t="s">
        <v>7139</v>
      </c>
      <c r="C439" s="238">
        <v>0.78935025310953499</v>
      </c>
      <c r="D439" s="238">
        <v>8.750366354756995</v>
      </c>
    </row>
    <row r="440" spans="1:4" ht="27.75" customHeight="1" x14ac:dyDescent="0.25">
      <c r="A440" s="234" t="s">
        <v>7140</v>
      </c>
      <c r="B440" s="234" t="s">
        <v>7141</v>
      </c>
      <c r="C440" s="238">
        <v>6.1837431180900602</v>
      </c>
      <c r="D440" s="238">
        <v>0.90838386815761485</v>
      </c>
    </row>
    <row r="441" spans="1:4" ht="27.75" customHeight="1" x14ac:dyDescent="0.25">
      <c r="A441" s="234" t="s">
        <v>7142</v>
      </c>
      <c r="B441" s="234" t="s">
        <v>7143</v>
      </c>
      <c r="C441" s="238">
        <v>1.727785889168832</v>
      </c>
      <c r="D441" s="238">
        <v>7.3536059311835267</v>
      </c>
    </row>
    <row r="442" spans="1:4" ht="27.75" customHeight="1" x14ac:dyDescent="0.25">
      <c r="A442" s="234" t="s">
        <v>7144</v>
      </c>
      <c r="B442" s="234" t="s">
        <v>7143</v>
      </c>
      <c r="C442" s="238">
        <v>1.1792957785678921</v>
      </c>
      <c r="D442" s="238">
        <v>6.6858577619470907</v>
      </c>
    </row>
    <row r="443" spans="1:4" ht="27.75" customHeight="1" x14ac:dyDescent="0.25">
      <c r="A443" s="234" t="s">
        <v>7145</v>
      </c>
      <c r="B443" s="234" t="s">
        <v>7146</v>
      </c>
      <c r="C443" s="238">
        <v>4.0938769823729295</v>
      </c>
      <c r="D443" s="238">
        <v>3.2533171870658961E-3</v>
      </c>
    </row>
    <row r="444" spans="1:4" ht="27.75" customHeight="1" x14ac:dyDescent="0.25">
      <c r="A444" s="234" t="s">
        <v>7147</v>
      </c>
      <c r="B444" s="234" t="s">
        <v>7148</v>
      </c>
      <c r="C444" s="238">
        <v>1.0514359731627541</v>
      </c>
      <c r="D444" s="238">
        <v>14.12343974738218</v>
      </c>
    </row>
    <row r="445" spans="1:4" ht="27.75" customHeight="1" x14ac:dyDescent="0.25">
      <c r="A445" s="234" t="s">
        <v>7149</v>
      </c>
      <c r="B445" s="234" t="s">
        <v>7150</v>
      </c>
      <c r="C445" s="238">
        <v>1.8279406303599859</v>
      </c>
      <c r="D445" s="238">
        <v>11.327788805319893</v>
      </c>
    </row>
    <row r="446" spans="1:4" ht="27.75" customHeight="1" x14ac:dyDescent="0.25">
      <c r="A446" s="234" t="s">
        <v>7151</v>
      </c>
      <c r="B446" s="234" t="s">
        <v>7152</v>
      </c>
      <c r="C446" s="238">
        <v>5.1677687182076042E-2</v>
      </c>
      <c r="D446" s="238">
        <v>2.9085063891302942</v>
      </c>
    </row>
  </sheetData>
  <sheetProtection selectLockedCells="1" selectUnlockedCells="1"/>
  <mergeCells count="1">
    <mergeCell ref="A2:D2"/>
  </mergeCells>
  <hyperlinks>
    <hyperlink ref="A1" location="Overview!A1" display="Back to Overview" xr:uid="{00000000-0004-0000-3A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G377"/>
  <sheetViews>
    <sheetView zoomScale="70" zoomScaleNormal="70" zoomScaleSheetLayoutView="100" workbookViewId="0"/>
  </sheetViews>
  <sheetFormatPr defaultColWidth="9.1796875" defaultRowHeight="27.75" customHeight="1" x14ac:dyDescent="0.25"/>
  <cols>
    <col min="1" max="1" width="29.81640625" style="2" customWidth="1"/>
    <col min="2" max="2" width="48.54296875" style="2" customWidth="1"/>
    <col min="3" max="4" width="23.7265625" style="3" customWidth="1"/>
    <col min="5" max="5" width="15.54296875" style="2" customWidth="1"/>
    <col min="6" max="16384" width="9.1796875" style="2"/>
  </cols>
  <sheetData>
    <row r="1" spans="1:7" ht="27.75" customHeight="1" x14ac:dyDescent="0.25">
      <c r="A1" s="51" t="s">
        <v>34</v>
      </c>
      <c r="B1" s="3"/>
      <c r="C1" s="2"/>
      <c r="E1" s="10"/>
      <c r="F1" s="4"/>
      <c r="G1" s="4"/>
    </row>
    <row r="2" spans="1:7" s="11" customFormat="1" ht="39" customHeight="1" x14ac:dyDescent="0.25">
      <c r="A2" s="370" t="str">
        <f>Overview!B4&amp; " - Effective from "&amp;Overview!D4&amp;" - "&amp;Overview!E4&amp;" Nodal/Zonal charges in WPD South Wales Area (GSP Group _K)"</f>
        <v>Southern Electric Power Distribution plc - Effective from 1 April 2021 - Final Nodal/Zonal charges in WPD South Wales Area (GSP Group _K)</v>
      </c>
      <c r="B2" s="371"/>
      <c r="C2" s="371"/>
      <c r="D2" s="372"/>
    </row>
    <row r="3" spans="1:7" ht="60.75" customHeight="1" x14ac:dyDescent="0.25">
      <c r="A3" s="233" t="s">
        <v>604</v>
      </c>
      <c r="B3" s="233" t="s">
        <v>605</v>
      </c>
      <c r="C3" s="233" t="s">
        <v>606</v>
      </c>
      <c r="D3" s="233" t="s">
        <v>607</v>
      </c>
    </row>
    <row r="4" spans="1:7" ht="21.75" customHeight="1" x14ac:dyDescent="0.25">
      <c r="A4" s="7" t="s">
        <v>7153</v>
      </c>
      <c r="B4" s="8"/>
      <c r="C4" s="238">
        <v>-0.13437145032822026</v>
      </c>
      <c r="D4" s="238">
        <v>0</v>
      </c>
    </row>
    <row r="5" spans="1:7" ht="21.75" customHeight="1" x14ac:dyDescent="0.25">
      <c r="A5" s="7" t="s">
        <v>7154</v>
      </c>
      <c r="B5" s="8"/>
      <c r="C5" s="238">
        <v>2.5017129663563082</v>
      </c>
      <c r="D5" s="238">
        <v>0.24715803325899904</v>
      </c>
    </row>
    <row r="6" spans="1:7" ht="21.75" customHeight="1" x14ac:dyDescent="0.25">
      <c r="A6" s="7" t="s">
        <v>7155</v>
      </c>
      <c r="B6" s="8"/>
      <c r="C6" s="238">
        <v>0</v>
      </c>
      <c r="D6" s="238">
        <v>0.46315652524821926</v>
      </c>
    </row>
    <row r="7" spans="1:7" ht="21.75" customHeight="1" x14ac:dyDescent="0.25">
      <c r="A7" s="7" t="s">
        <v>7156</v>
      </c>
      <c r="B7" s="8"/>
      <c r="C7" s="238">
        <v>0</v>
      </c>
      <c r="D7" s="238">
        <v>7.2681425901113812</v>
      </c>
    </row>
    <row r="8" spans="1:7" ht="21.75" customHeight="1" x14ac:dyDescent="0.25">
      <c r="A8" s="7" t="s">
        <v>7157</v>
      </c>
      <c r="B8" s="8"/>
      <c r="C8" s="238">
        <v>0.75509826042547568</v>
      </c>
      <c r="D8" s="238">
        <v>3.8631326019826036</v>
      </c>
    </row>
    <row r="9" spans="1:7" ht="21.75" customHeight="1" x14ac:dyDescent="0.25">
      <c r="A9" s="7" t="s">
        <v>7158</v>
      </c>
      <c r="B9" s="8"/>
      <c r="C9" s="238">
        <v>0.3481941307819002</v>
      </c>
      <c r="D9" s="238">
        <v>0</v>
      </c>
    </row>
    <row r="10" spans="1:7" ht="21.75" customHeight="1" x14ac:dyDescent="0.25">
      <c r="A10" s="7" t="s">
        <v>7159</v>
      </c>
      <c r="B10" s="8"/>
      <c r="C10" s="238">
        <v>0</v>
      </c>
      <c r="D10" s="238">
        <v>0.42252229882858738</v>
      </c>
    </row>
    <row r="11" spans="1:7" ht="21.75" customHeight="1" x14ac:dyDescent="0.25">
      <c r="A11" s="7" t="s">
        <v>7160</v>
      </c>
      <c r="B11" s="8"/>
      <c r="C11" s="238">
        <v>0.74918401790455735</v>
      </c>
      <c r="D11" s="238">
        <v>3.8797828186414813</v>
      </c>
    </row>
    <row r="12" spans="1:7" ht="21.75" customHeight="1" x14ac:dyDescent="0.25">
      <c r="A12" s="7" t="s">
        <v>7161</v>
      </c>
      <c r="B12" s="8"/>
      <c r="C12" s="238">
        <v>3.5371608032993573</v>
      </c>
      <c r="D12" s="238">
        <v>0</v>
      </c>
    </row>
    <row r="13" spans="1:7" ht="21.75" customHeight="1" x14ac:dyDescent="0.25">
      <c r="A13" s="7" t="s">
        <v>7162</v>
      </c>
      <c r="B13" s="8"/>
      <c r="C13" s="238">
        <v>0.78010050477161752</v>
      </c>
      <c r="D13" s="238">
        <v>3.860947919750529</v>
      </c>
    </row>
    <row r="14" spans="1:7" ht="21.75" customHeight="1" x14ac:dyDescent="0.25">
      <c r="A14" s="7" t="s">
        <v>7163</v>
      </c>
      <c r="B14" s="8"/>
      <c r="C14" s="238">
        <v>0.78017540221687665</v>
      </c>
      <c r="D14" s="238">
        <v>3.8578354518160611</v>
      </c>
    </row>
    <row r="15" spans="1:7" ht="21.75" customHeight="1" x14ac:dyDescent="0.25">
      <c r="A15" s="7" t="s">
        <v>7164</v>
      </c>
      <c r="B15" s="8"/>
      <c r="C15" s="238">
        <v>1.6446178050743534</v>
      </c>
      <c r="D15" s="238">
        <v>6.6156874697150103</v>
      </c>
    </row>
    <row r="16" spans="1:7" ht="21.75" customHeight="1" x14ac:dyDescent="0.25">
      <c r="A16" s="7" t="s">
        <v>7165</v>
      </c>
      <c r="B16" s="8"/>
      <c r="C16" s="238">
        <v>1.6446178050743534</v>
      </c>
      <c r="D16" s="238">
        <v>6.6156874697150103</v>
      </c>
    </row>
    <row r="17" spans="1:4" ht="21.75" customHeight="1" x14ac:dyDescent="0.25">
      <c r="A17" s="7" t="s">
        <v>7166</v>
      </c>
      <c r="B17" s="8"/>
      <c r="C17" s="238">
        <v>0.56245380611929074</v>
      </c>
      <c r="D17" s="238">
        <v>2.5890393939880498</v>
      </c>
    </row>
    <row r="18" spans="1:4" ht="21.75" customHeight="1" x14ac:dyDescent="0.25">
      <c r="A18" s="7" t="s">
        <v>7167</v>
      </c>
      <c r="B18" s="8"/>
      <c r="C18" s="238">
        <v>0.7112125525682963</v>
      </c>
      <c r="D18" s="238">
        <v>1.5436167376807972</v>
      </c>
    </row>
    <row r="19" spans="1:4" ht="21.75" customHeight="1" x14ac:dyDescent="0.25">
      <c r="A19" s="7" t="s">
        <v>7168</v>
      </c>
      <c r="B19" s="8"/>
      <c r="C19" s="238">
        <v>0.16100070586496684</v>
      </c>
      <c r="D19" s="238">
        <v>0.46629544499202108</v>
      </c>
    </row>
    <row r="20" spans="1:4" ht="21.75" customHeight="1" x14ac:dyDescent="0.25">
      <c r="A20" s="7" t="s">
        <v>7169</v>
      </c>
      <c r="B20" s="8"/>
      <c r="C20" s="238">
        <v>0.21616306183435646</v>
      </c>
      <c r="D20" s="238">
        <v>1.3864062720040924</v>
      </c>
    </row>
    <row r="21" spans="1:4" ht="21.75" customHeight="1" x14ac:dyDescent="0.25">
      <c r="A21" s="7" t="s">
        <v>7170</v>
      </c>
      <c r="B21" s="8" t="s">
        <v>7171</v>
      </c>
      <c r="C21" s="238">
        <v>0.60736418142595283</v>
      </c>
      <c r="D21" s="238">
        <v>0.64760316615452806</v>
      </c>
    </row>
    <row r="22" spans="1:4" ht="21.75" customHeight="1" x14ac:dyDescent="0.25">
      <c r="A22" s="7" t="s">
        <v>7172</v>
      </c>
      <c r="B22" s="8"/>
      <c r="C22" s="238">
        <v>1.5780292242732554</v>
      </c>
      <c r="D22" s="238">
        <v>8.659269807758001</v>
      </c>
    </row>
    <row r="23" spans="1:4" ht="21.75" customHeight="1" x14ac:dyDescent="0.25">
      <c r="A23" s="7" t="s">
        <v>7173</v>
      </c>
      <c r="B23" s="8"/>
      <c r="C23" s="238">
        <v>0.59679041363313501</v>
      </c>
      <c r="D23" s="238">
        <v>4.8598654314635512</v>
      </c>
    </row>
    <row r="24" spans="1:4" ht="21.75" customHeight="1" x14ac:dyDescent="0.25">
      <c r="A24" s="7" t="s">
        <v>7174</v>
      </c>
      <c r="B24" s="8"/>
      <c r="C24" s="238">
        <v>2.244417160134121</v>
      </c>
      <c r="D24" s="238">
        <v>4.0297607627024963</v>
      </c>
    </row>
    <row r="25" spans="1:4" ht="21.75" customHeight="1" x14ac:dyDescent="0.25">
      <c r="A25" s="7" t="s">
        <v>7175</v>
      </c>
      <c r="B25" s="8"/>
      <c r="C25" s="238">
        <v>0.52570760269494909</v>
      </c>
      <c r="D25" s="238">
        <v>4.5009021455177045</v>
      </c>
    </row>
    <row r="26" spans="1:4" ht="21.75" customHeight="1" x14ac:dyDescent="0.25">
      <c r="A26" s="7" t="s">
        <v>7176</v>
      </c>
      <c r="B26" s="8"/>
      <c r="C26" s="238">
        <v>0.36660475980224683</v>
      </c>
      <c r="D26" s="238">
        <v>4.815609878922821</v>
      </c>
    </row>
    <row r="27" spans="1:4" ht="27.75" customHeight="1" x14ac:dyDescent="0.25">
      <c r="A27" s="7" t="s">
        <v>7177</v>
      </c>
      <c r="B27" s="8"/>
      <c r="C27" s="238">
        <v>0.48257131789484714</v>
      </c>
      <c r="D27" s="238">
        <v>1.2199583673309513</v>
      </c>
    </row>
    <row r="28" spans="1:4" ht="27.75" customHeight="1" x14ac:dyDescent="0.25">
      <c r="A28" s="7" t="s">
        <v>7178</v>
      </c>
      <c r="B28" s="8"/>
      <c r="C28" s="238">
        <v>2.7581658309641769E-2</v>
      </c>
      <c r="D28" s="238">
        <v>4.6806180754096944</v>
      </c>
    </row>
    <row r="29" spans="1:4" ht="27.75" customHeight="1" x14ac:dyDescent="0.25">
      <c r="A29" s="7" t="s">
        <v>7179</v>
      </c>
      <c r="B29" s="8"/>
      <c r="C29" s="238">
        <v>1.2622142435621608</v>
      </c>
      <c r="D29" s="238">
        <v>2.6326566856805007</v>
      </c>
    </row>
    <row r="30" spans="1:4" ht="27.75" customHeight="1" x14ac:dyDescent="0.25">
      <c r="A30" s="7" t="s">
        <v>7180</v>
      </c>
      <c r="B30" s="8"/>
      <c r="C30" s="238">
        <v>1.4860934488240356</v>
      </c>
      <c r="D30" s="238">
        <v>4.5769831866951325</v>
      </c>
    </row>
    <row r="31" spans="1:4" ht="27.75" customHeight="1" x14ac:dyDescent="0.25">
      <c r="A31" s="7" t="s">
        <v>7181</v>
      </c>
      <c r="B31" s="8"/>
      <c r="C31" s="238">
        <v>0.90236805546985732</v>
      </c>
      <c r="D31" s="238">
        <v>1.9883095814361198</v>
      </c>
    </row>
    <row r="32" spans="1:4" ht="27.75" customHeight="1" x14ac:dyDescent="0.25">
      <c r="A32" s="7" t="s">
        <v>7182</v>
      </c>
      <c r="B32" s="8"/>
      <c r="C32" s="238">
        <v>1.855161142788655</v>
      </c>
      <c r="D32" s="238">
        <v>2.7643304978540382</v>
      </c>
    </row>
    <row r="33" spans="1:4" ht="27.75" customHeight="1" x14ac:dyDescent="0.25">
      <c r="A33" s="7" t="s">
        <v>7183</v>
      </c>
      <c r="B33" s="8"/>
      <c r="C33" s="238">
        <v>1.9380022358584883</v>
      </c>
      <c r="D33" s="238">
        <v>14.357633787547625</v>
      </c>
    </row>
    <row r="34" spans="1:4" ht="27.75" customHeight="1" x14ac:dyDescent="0.25">
      <c r="A34" s="7" t="s">
        <v>7184</v>
      </c>
      <c r="B34" s="8"/>
      <c r="C34" s="238">
        <v>0.7802396783120914</v>
      </c>
      <c r="D34" s="238">
        <v>12.983383370138567</v>
      </c>
    </row>
    <row r="35" spans="1:4" ht="27.75" customHeight="1" x14ac:dyDescent="0.25">
      <c r="A35" s="7" t="s">
        <v>7185</v>
      </c>
      <c r="B35" s="8"/>
      <c r="C35" s="238">
        <v>0.19041651862316913</v>
      </c>
      <c r="D35" s="238">
        <v>11.916689137124271</v>
      </c>
    </row>
    <row r="36" spans="1:4" ht="27.75" customHeight="1" x14ac:dyDescent="0.25">
      <c r="A36" s="7" t="s">
        <v>7186</v>
      </c>
      <c r="B36" s="8"/>
      <c r="C36" s="238">
        <v>1.0535972717214601</v>
      </c>
      <c r="D36" s="238">
        <v>14.532695174292781</v>
      </c>
    </row>
    <row r="37" spans="1:4" ht="27.75" customHeight="1" x14ac:dyDescent="0.25">
      <c r="A37" s="7" t="s">
        <v>7187</v>
      </c>
      <c r="B37" s="8"/>
      <c r="C37" s="238">
        <v>3.3561003234475847E-2</v>
      </c>
      <c r="D37" s="238">
        <v>14.997566158598667</v>
      </c>
    </row>
    <row r="38" spans="1:4" ht="27.75" customHeight="1" x14ac:dyDescent="0.25">
      <c r="A38" s="7" t="s">
        <v>7188</v>
      </c>
      <c r="B38" s="8"/>
      <c r="C38" s="238">
        <v>0.35557753616095517</v>
      </c>
      <c r="D38" s="238">
        <v>0.20644306873806417</v>
      </c>
    </row>
    <row r="39" spans="1:4" ht="27.75" customHeight="1" x14ac:dyDescent="0.25">
      <c r="A39" s="7" t="s">
        <v>7189</v>
      </c>
      <c r="B39" s="8"/>
      <c r="C39" s="238">
        <v>0.29757642691282515</v>
      </c>
      <c r="D39" s="238">
        <v>-2.42222266298656E-2</v>
      </c>
    </row>
    <row r="40" spans="1:4" ht="27.75" customHeight="1" x14ac:dyDescent="0.25">
      <c r="A40" s="7" t="s">
        <v>7190</v>
      </c>
      <c r="B40" s="8"/>
      <c r="C40" s="238">
        <v>0.71109816595317188</v>
      </c>
      <c r="D40" s="238">
        <v>3.6268314239423491E-2</v>
      </c>
    </row>
    <row r="41" spans="1:4" ht="27.75" customHeight="1" x14ac:dyDescent="0.25">
      <c r="A41" s="7" t="s">
        <v>7191</v>
      </c>
      <c r="B41" s="8"/>
      <c r="C41" s="238">
        <v>1.3167796497914939</v>
      </c>
      <c r="D41" s="238">
        <v>3.0345393026054612</v>
      </c>
    </row>
    <row r="42" spans="1:4" ht="27.75" customHeight="1" x14ac:dyDescent="0.25">
      <c r="A42" s="7" t="s">
        <v>7192</v>
      </c>
      <c r="B42" s="8"/>
      <c r="C42" s="238">
        <v>3.9123264069978618</v>
      </c>
      <c r="D42" s="238">
        <v>2.5982401672969533</v>
      </c>
    </row>
    <row r="43" spans="1:4" ht="27.75" customHeight="1" x14ac:dyDescent="0.25">
      <c r="A43" s="7" t="s">
        <v>7193</v>
      </c>
      <c r="B43" s="8"/>
      <c r="C43" s="238">
        <v>0.93028134711789179</v>
      </c>
      <c r="D43" s="238">
        <v>1.9669716282433074E-2</v>
      </c>
    </row>
    <row r="44" spans="1:4" ht="27.75" customHeight="1" x14ac:dyDescent="0.25">
      <c r="A44" s="7" t="s">
        <v>7194</v>
      </c>
      <c r="B44" s="8"/>
      <c r="C44" s="238">
        <v>0.37194828002348113</v>
      </c>
      <c r="D44" s="238">
        <v>2.3580616802945005</v>
      </c>
    </row>
    <row r="45" spans="1:4" ht="27.75" customHeight="1" x14ac:dyDescent="0.25">
      <c r="A45" s="7" t="s">
        <v>7195</v>
      </c>
      <c r="B45" s="8"/>
      <c r="C45" s="238">
        <v>0.21074423933300224</v>
      </c>
      <c r="D45" s="238">
        <v>3.08390294943813</v>
      </c>
    </row>
    <row r="46" spans="1:4" ht="27.75" customHeight="1" x14ac:dyDescent="0.25">
      <c r="A46" s="7" t="s">
        <v>7196</v>
      </c>
      <c r="B46" s="8"/>
      <c r="C46" s="238">
        <v>2.7831986477612132</v>
      </c>
      <c r="D46" s="238">
        <v>4.1647619058424388</v>
      </c>
    </row>
    <row r="47" spans="1:4" ht="27.75" customHeight="1" x14ac:dyDescent="0.25">
      <c r="A47" s="7" t="s">
        <v>7197</v>
      </c>
      <c r="B47" s="8"/>
      <c r="C47" s="238">
        <v>1.2823380425425781</v>
      </c>
      <c r="D47" s="238">
        <v>4.4150870658319166</v>
      </c>
    </row>
    <row r="48" spans="1:4" ht="27.75" customHeight="1" x14ac:dyDescent="0.25">
      <c r="A48" s="7" t="s">
        <v>7198</v>
      </c>
      <c r="B48" s="8"/>
      <c r="C48" s="238">
        <v>1.6510872380606438</v>
      </c>
      <c r="D48" s="238">
        <v>2.0947012601834851</v>
      </c>
    </row>
    <row r="49" spans="1:4" ht="27.75" customHeight="1" x14ac:dyDescent="0.25">
      <c r="A49" s="7" t="s">
        <v>7199</v>
      </c>
      <c r="B49" s="8"/>
      <c r="C49" s="238">
        <v>1.1943770896804413</v>
      </c>
      <c r="D49" s="238">
        <v>2.1009897997163955</v>
      </c>
    </row>
    <row r="50" spans="1:4" ht="27.75" customHeight="1" x14ac:dyDescent="0.25">
      <c r="A50" s="7" t="s">
        <v>7200</v>
      </c>
      <c r="B50" s="8"/>
      <c r="C50" s="238">
        <v>0.94293028977379922</v>
      </c>
      <c r="D50" s="238">
        <v>2.2107300544038866</v>
      </c>
    </row>
    <row r="51" spans="1:4" ht="27.75" customHeight="1" x14ac:dyDescent="0.25">
      <c r="A51" s="7" t="s">
        <v>7201</v>
      </c>
      <c r="B51" s="8"/>
      <c r="C51" s="238">
        <v>1.4184045675347612</v>
      </c>
      <c r="D51" s="238">
        <v>5.9400708077387669</v>
      </c>
    </row>
    <row r="52" spans="1:4" ht="27.75" customHeight="1" x14ac:dyDescent="0.25">
      <c r="A52" s="7" t="s">
        <v>7202</v>
      </c>
      <c r="B52" s="8"/>
      <c r="C52" s="238">
        <v>8.602038432133691E-3</v>
      </c>
      <c r="D52" s="238">
        <v>3.3380782676099821</v>
      </c>
    </row>
    <row r="53" spans="1:4" ht="27.75" customHeight="1" x14ac:dyDescent="0.25">
      <c r="A53" s="7" t="s">
        <v>7203</v>
      </c>
      <c r="B53" s="8"/>
      <c r="C53" s="238">
        <v>0.70058250846732684</v>
      </c>
      <c r="D53" s="238">
        <v>0.16414383398875099</v>
      </c>
    </row>
    <row r="54" spans="1:4" ht="27.75" customHeight="1" x14ac:dyDescent="0.25">
      <c r="A54" s="7" t="s">
        <v>7204</v>
      </c>
      <c r="B54" s="8"/>
      <c r="C54" s="238">
        <v>0.37885179626168153</v>
      </c>
      <c r="D54" s="238">
        <v>3.702288351483928</v>
      </c>
    </row>
    <row r="55" spans="1:4" ht="27.75" customHeight="1" x14ac:dyDescent="0.25">
      <c r="A55" s="7" t="s">
        <v>7205</v>
      </c>
      <c r="B55" s="8"/>
      <c r="C55" s="238">
        <v>2.4082788470003096</v>
      </c>
      <c r="D55" s="238">
        <v>3.0872977922121718</v>
      </c>
    </row>
    <row r="56" spans="1:4" ht="27.75" customHeight="1" x14ac:dyDescent="0.25">
      <c r="A56" s="7" t="s">
        <v>7206</v>
      </c>
      <c r="B56" s="8"/>
      <c r="C56" s="238">
        <v>2.2036652735309339</v>
      </c>
      <c r="D56" s="238">
        <v>5.8734664788621833</v>
      </c>
    </row>
    <row r="57" spans="1:4" ht="27.75" customHeight="1" x14ac:dyDescent="0.25">
      <c r="A57" s="7" t="s">
        <v>7207</v>
      </c>
      <c r="B57" s="8"/>
      <c r="C57" s="238">
        <v>1.5751623712255214</v>
      </c>
      <c r="D57" s="238">
        <v>5.6968627185613556</v>
      </c>
    </row>
    <row r="58" spans="1:4" ht="27.75" customHeight="1" x14ac:dyDescent="0.25">
      <c r="A58" s="7" t="s">
        <v>7208</v>
      </c>
      <c r="B58" s="8"/>
      <c r="C58" s="238">
        <v>1.3184312398760678</v>
      </c>
      <c r="D58" s="238">
        <v>7.8548624928428517</v>
      </c>
    </row>
    <row r="59" spans="1:4" ht="27.75" customHeight="1" x14ac:dyDescent="0.25">
      <c r="A59" s="7" t="s">
        <v>7209</v>
      </c>
      <c r="B59" s="8"/>
      <c r="C59" s="238">
        <v>3.4078292633853651</v>
      </c>
      <c r="D59" s="238">
        <v>7.0221669837843779</v>
      </c>
    </row>
    <row r="60" spans="1:4" ht="27.75" customHeight="1" x14ac:dyDescent="0.25">
      <c r="A60" s="7" t="s">
        <v>7210</v>
      </c>
      <c r="B60" s="8"/>
      <c r="C60" s="238">
        <v>1.4231587500324498</v>
      </c>
      <c r="D60" s="238">
        <v>10.098272016782515</v>
      </c>
    </row>
    <row r="61" spans="1:4" ht="27.75" customHeight="1" x14ac:dyDescent="0.25">
      <c r="A61" s="7" t="s">
        <v>7211</v>
      </c>
      <c r="B61" s="8"/>
      <c r="C61" s="238">
        <v>3.3875469592120222</v>
      </c>
      <c r="D61" s="238">
        <v>12.987859436520013</v>
      </c>
    </row>
    <row r="62" spans="1:4" ht="27.75" customHeight="1" x14ac:dyDescent="0.25">
      <c r="A62" s="7" t="s">
        <v>7212</v>
      </c>
      <c r="B62" s="8"/>
      <c r="C62" s="238">
        <v>0.28421045213430857</v>
      </c>
      <c r="D62" s="238">
        <v>5.0998834573776914</v>
      </c>
    </row>
    <row r="63" spans="1:4" ht="27.75" customHeight="1" x14ac:dyDescent="0.25">
      <c r="A63" s="7" t="s">
        <v>7213</v>
      </c>
      <c r="B63" s="8"/>
      <c r="C63" s="238">
        <v>0.96191040716092124</v>
      </c>
      <c r="D63" s="238">
        <v>4.7556373761926301</v>
      </c>
    </row>
    <row r="64" spans="1:4" ht="27.75" customHeight="1" x14ac:dyDescent="0.25">
      <c r="A64" s="7" t="s">
        <v>7214</v>
      </c>
      <c r="B64" s="8"/>
      <c r="C64" s="238">
        <v>1.1340741110641268</v>
      </c>
      <c r="D64" s="238">
        <v>8.2465137010032112</v>
      </c>
    </row>
    <row r="65" spans="1:4" ht="27.75" customHeight="1" x14ac:dyDescent="0.25">
      <c r="A65" s="7" t="s">
        <v>7215</v>
      </c>
      <c r="B65" s="8"/>
      <c r="C65" s="238">
        <v>1.3049548870457175</v>
      </c>
      <c r="D65" s="238">
        <v>13.112961638803855</v>
      </c>
    </row>
    <row r="66" spans="1:4" ht="27.75" customHeight="1" x14ac:dyDescent="0.25">
      <c r="A66" s="7" t="s">
        <v>7216</v>
      </c>
      <c r="B66" s="8"/>
      <c r="C66" s="238">
        <v>2.7472802955238866</v>
      </c>
      <c r="D66" s="238">
        <v>13.155433036831747</v>
      </c>
    </row>
    <row r="67" spans="1:4" ht="27.75" customHeight="1" x14ac:dyDescent="0.25">
      <c r="A67" s="7" t="s">
        <v>7217</v>
      </c>
      <c r="B67" s="8"/>
      <c r="C67" s="238">
        <v>0.25498656042787982</v>
      </c>
      <c r="D67" s="238">
        <v>1.7629475719334193</v>
      </c>
    </row>
    <row r="68" spans="1:4" ht="27.75" customHeight="1" x14ac:dyDescent="0.25">
      <c r="A68" s="7" t="s">
        <v>7218</v>
      </c>
      <c r="B68" s="8"/>
      <c r="C68" s="238">
        <v>1.2587781820679786</v>
      </c>
      <c r="D68" s="238">
        <v>5.4662615948191489</v>
      </c>
    </row>
    <row r="69" spans="1:4" ht="27.75" customHeight="1" x14ac:dyDescent="0.25">
      <c r="A69" s="7" t="s">
        <v>7219</v>
      </c>
      <c r="B69" s="8"/>
      <c r="C69" s="238">
        <v>0.22166084036499378</v>
      </c>
      <c r="D69" s="238">
        <v>1.7711578538141284</v>
      </c>
    </row>
    <row r="70" spans="1:4" ht="27.75" customHeight="1" x14ac:dyDescent="0.25">
      <c r="A70" s="7" t="s">
        <v>7220</v>
      </c>
      <c r="B70" s="8"/>
      <c r="C70" s="238">
        <v>0.16360884189012934</v>
      </c>
      <c r="D70" s="238">
        <v>1.7120243984969499</v>
      </c>
    </row>
    <row r="71" spans="1:4" ht="27.75" customHeight="1" x14ac:dyDescent="0.25">
      <c r="A71" s="7" t="s">
        <v>7221</v>
      </c>
      <c r="B71" s="8"/>
      <c r="C71" s="238">
        <v>0.53593667238451315</v>
      </c>
      <c r="D71" s="238">
        <v>6.4343613451914541</v>
      </c>
    </row>
    <row r="72" spans="1:4" ht="27.75" customHeight="1" x14ac:dyDescent="0.25">
      <c r="A72" s="7" t="s">
        <v>7222</v>
      </c>
      <c r="B72" s="8"/>
      <c r="C72" s="238">
        <v>0.26040737113217682</v>
      </c>
      <c r="D72" s="238">
        <v>11.557865118778773</v>
      </c>
    </row>
    <row r="73" spans="1:4" ht="27.75" customHeight="1" x14ac:dyDescent="0.25">
      <c r="A73" s="7" t="s">
        <v>7223</v>
      </c>
      <c r="B73" s="8"/>
      <c r="C73" s="238">
        <v>1.7477118724169949</v>
      </c>
      <c r="D73" s="238">
        <v>11.801022097458223</v>
      </c>
    </row>
    <row r="74" spans="1:4" ht="27.75" customHeight="1" x14ac:dyDescent="0.25">
      <c r="A74" s="7" t="s">
        <v>7224</v>
      </c>
      <c r="B74" s="8"/>
      <c r="C74" s="238">
        <v>0.30878032142848599</v>
      </c>
      <c r="D74" s="238">
        <v>11.559596702585349</v>
      </c>
    </row>
    <row r="75" spans="1:4" ht="27.75" customHeight="1" x14ac:dyDescent="0.25">
      <c r="A75" s="7" t="s">
        <v>7225</v>
      </c>
      <c r="B75" s="8"/>
      <c r="C75" s="238">
        <v>0.30863844016576381</v>
      </c>
      <c r="D75" s="238">
        <v>11.558125307832904</v>
      </c>
    </row>
    <row r="76" spans="1:4" ht="27.75" customHeight="1" x14ac:dyDescent="0.25">
      <c r="A76" s="7" t="s">
        <v>7226</v>
      </c>
      <c r="B76" s="8"/>
      <c r="C76" s="238">
        <v>0.21922378662329897</v>
      </c>
      <c r="D76" s="238">
        <v>9.6804059944196663E-2</v>
      </c>
    </row>
    <row r="77" spans="1:4" ht="27.75" customHeight="1" x14ac:dyDescent="0.25">
      <c r="A77" s="7" t="s">
        <v>7227</v>
      </c>
      <c r="B77" s="8"/>
      <c r="C77" s="238">
        <v>0.20747036004052738</v>
      </c>
      <c r="D77" s="238">
        <v>9.6786322829360449E-2</v>
      </c>
    </row>
    <row r="78" spans="1:4" ht="27.75" customHeight="1" x14ac:dyDescent="0.25">
      <c r="A78" s="7" t="s">
        <v>7228</v>
      </c>
      <c r="B78" s="8"/>
      <c r="C78" s="238">
        <v>0.23214000452744873</v>
      </c>
      <c r="D78" s="238">
        <v>9.6910795029027844E-2</v>
      </c>
    </row>
    <row r="79" spans="1:4" ht="27.75" customHeight="1" x14ac:dyDescent="0.25">
      <c r="A79" s="7" t="s">
        <v>7229</v>
      </c>
      <c r="B79" s="8"/>
      <c r="C79" s="238">
        <v>0.21921298069556908</v>
      </c>
      <c r="D79" s="238">
        <v>9.680342951187805E-2</v>
      </c>
    </row>
    <row r="80" spans="1:4" ht="27.75" customHeight="1" x14ac:dyDescent="0.25">
      <c r="A80" s="7" t="s">
        <v>7230</v>
      </c>
      <c r="B80" s="8"/>
      <c r="C80" s="238">
        <v>8.1502326384741235E-5</v>
      </c>
      <c r="D80" s="238">
        <v>3.8489467030764441E-3</v>
      </c>
    </row>
    <row r="81" spans="1:4" ht="27.75" customHeight="1" x14ac:dyDescent="0.25">
      <c r="A81" s="7" t="s">
        <v>7231</v>
      </c>
      <c r="B81" s="8"/>
      <c r="C81" s="238">
        <v>8.0087042108464103E-5</v>
      </c>
      <c r="D81" s="238">
        <v>3.8533547554406595E-3</v>
      </c>
    </row>
    <row r="82" spans="1:4" ht="27.75" customHeight="1" x14ac:dyDescent="0.25">
      <c r="A82" s="7" t="s">
        <v>7232</v>
      </c>
      <c r="B82" s="8"/>
      <c r="C82" s="238">
        <v>-0.88674022017384713</v>
      </c>
      <c r="D82" s="238">
        <v>1.2853746070281436E-2</v>
      </c>
    </row>
    <row r="83" spans="1:4" ht="27.75" customHeight="1" x14ac:dyDescent="0.25">
      <c r="A83" s="7" t="s">
        <v>7233</v>
      </c>
      <c r="B83" s="8"/>
      <c r="C83" s="238">
        <v>1.9188862714137046E-2</v>
      </c>
      <c r="D83" s="238">
        <v>1.8681282346005468E-2</v>
      </c>
    </row>
    <row r="84" spans="1:4" ht="27.75" customHeight="1" x14ac:dyDescent="0.25">
      <c r="A84" s="7" t="s">
        <v>7234</v>
      </c>
      <c r="B84" s="8"/>
      <c r="C84" s="238">
        <v>1.9173844304596011E-2</v>
      </c>
      <c r="D84" s="238">
        <v>1.8669911230939029E-2</v>
      </c>
    </row>
    <row r="85" spans="1:4" ht="27.75" customHeight="1" x14ac:dyDescent="0.25">
      <c r="A85" s="7" t="s">
        <v>7235</v>
      </c>
      <c r="B85" s="8"/>
      <c r="C85" s="238">
        <v>-0.14014055949943613</v>
      </c>
      <c r="D85" s="238">
        <v>8.5341781364214517E-4</v>
      </c>
    </row>
    <row r="86" spans="1:4" ht="27.75" customHeight="1" x14ac:dyDescent="0.25">
      <c r="A86" s="7" t="s">
        <v>7236</v>
      </c>
      <c r="B86" s="8"/>
      <c r="C86" s="238">
        <v>2.8566836819670576E-2</v>
      </c>
      <c r="D86" s="238">
        <v>8.6228100501580137E-4</v>
      </c>
    </row>
    <row r="87" spans="1:4" ht="27.75" customHeight="1" x14ac:dyDescent="0.25">
      <c r="A87" s="7" t="s">
        <v>7237</v>
      </c>
      <c r="B87" s="8"/>
      <c r="C87" s="238">
        <v>2.6301784839518927</v>
      </c>
      <c r="D87" s="238">
        <v>12.17299058297162</v>
      </c>
    </row>
    <row r="88" spans="1:4" ht="27.75" customHeight="1" x14ac:dyDescent="0.25">
      <c r="A88" s="7" t="s">
        <v>7238</v>
      </c>
      <c r="B88" s="8"/>
      <c r="C88" s="238">
        <v>0.35019967559801701</v>
      </c>
      <c r="D88" s="238">
        <v>0</v>
      </c>
    </row>
    <row r="89" spans="1:4" ht="27.75" customHeight="1" x14ac:dyDescent="0.25">
      <c r="A89" s="7" t="s">
        <v>7239</v>
      </c>
      <c r="B89" s="8"/>
      <c r="C89" s="238">
        <v>5.6739218430000147</v>
      </c>
      <c r="D89" s="238">
        <v>11.288885079004501</v>
      </c>
    </row>
    <row r="90" spans="1:4" ht="27.75" customHeight="1" x14ac:dyDescent="0.25">
      <c r="A90" s="7" t="s">
        <v>7240</v>
      </c>
      <c r="B90" s="8"/>
      <c r="C90" s="238">
        <v>0.35022520187190742</v>
      </c>
      <c r="D90" s="238">
        <v>0</v>
      </c>
    </row>
    <row r="91" spans="1:4" ht="27.75" customHeight="1" x14ac:dyDescent="0.25">
      <c r="A91" s="7" t="s">
        <v>7241</v>
      </c>
      <c r="B91" s="8"/>
      <c r="C91" s="238">
        <v>0.35020203873496342</v>
      </c>
      <c r="D91" s="238">
        <v>0</v>
      </c>
    </row>
    <row r="92" spans="1:4" ht="27.75" customHeight="1" x14ac:dyDescent="0.25">
      <c r="A92" s="7" t="s">
        <v>7242</v>
      </c>
      <c r="B92" s="8"/>
      <c r="C92" s="238">
        <v>1.7748254792267872</v>
      </c>
      <c r="D92" s="238">
        <v>0</v>
      </c>
    </row>
    <row r="93" spans="1:4" ht="27.75" customHeight="1" x14ac:dyDescent="0.25">
      <c r="A93" s="7" t="s">
        <v>7243</v>
      </c>
      <c r="B93" s="8"/>
      <c r="C93" s="238">
        <v>1.1747581509830445</v>
      </c>
      <c r="D93" s="238">
        <v>-7.37443196878687E-3</v>
      </c>
    </row>
    <row r="94" spans="1:4" ht="27.75" customHeight="1" x14ac:dyDescent="0.25">
      <c r="A94" s="7" t="s">
        <v>7244</v>
      </c>
      <c r="B94" s="8"/>
      <c r="C94" s="238">
        <v>1.1747581509830445</v>
      </c>
      <c r="D94" s="238">
        <v>-7.37443196878687E-3</v>
      </c>
    </row>
    <row r="95" spans="1:4" ht="27.75" customHeight="1" x14ac:dyDescent="0.25">
      <c r="A95" s="7" t="s">
        <v>7245</v>
      </c>
      <c r="B95" s="8"/>
      <c r="C95" s="238">
        <v>0.15578716452115188</v>
      </c>
      <c r="D95" s="238">
        <v>0.26898526324697086</v>
      </c>
    </row>
    <row r="96" spans="1:4" ht="27.75" customHeight="1" x14ac:dyDescent="0.25">
      <c r="A96" s="7" t="s">
        <v>7246</v>
      </c>
      <c r="B96" s="8"/>
      <c r="C96" s="238">
        <v>0.18330003646912299</v>
      </c>
      <c r="D96" s="238">
        <v>0.26906328741892671</v>
      </c>
    </row>
    <row r="97" spans="1:4" ht="27.75" customHeight="1" x14ac:dyDescent="0.25">
      <c r="A97" s="7" t="s">
        <v>7247</v>
      </c>
      <c r="B97" s="8"/>
      <c r="C97" s="238">
        <v>1.7975494640098248E-3</v>
      </c>
      <c r="D97" s="238">
        <v>-2.1738908266414756E-2</v>
      </c>
    </row>
    <row r="98" spans="1:4" ht="27.75" customHeight="1" x14ac:dyDescent="0.25">
      <c r="A98" s="7" t="s">
        <v>7248</v>
      </c>
      <c r="B98" s="8"/>
      <c r="C98" s="238">
        <v>-5.9532872158825541E-4</v>
      </c>
      <c r="D98" s="238">
        <v>-6.4488635543221619E-3</v>
      </c>
    </row>
    <row r="99" spans="1:4" ht="27.75" customHeight="1" x14ac:dyDescent="0.25">
      <c r="A99" s="7" t="s">
        <v>7249</v>
      </c>
      <c r="B99" s="8"/>
      <c r="C99" s="238">
        <v>0.20844449107575008</v>
      </c>
      <c r="D99" s="238">
        <v>0</v>
      </c>
    </row>
    <row r="100" spans="1:4" ht="27.75" customHeight="1" x14ac:dyDescent="0.25">
      <c r="A100" s="7" t="s">
        <v>7250</v>
      </c>
      <c r="B100" s="8"/>
      <c r="C100" s="238">
        <v>1.2371863397954543</v>
      </c>
      <c r="D100" s="238">
        <v>4.845341855883551</v>
      </c>
    </row>
    <row r="101" spans="1:4" ht="27.75" customHeight="1" x14ac:dyDescent="0.25">
      <c r="A101" s="7" t="s">
        <v>7251</v>
      </c>
      <c r="B101" s="8"/>
      <c r="C101" s="238">
        <v>0.12743314899222655</v>
      </c>
      <c r="D101" s="238">
        <v>0</v>
      </c>
    </row>
    <row r="102" spans="1:4" ht="27.75" customHeight="1" x14ac:dyDescent="0.25">
      <c r="A102" s="7" t="s">
        <v>7252</v>
      </c>
      <c r="B102" s="8"/>
      <c r="C102" s="238">
        <v>-2.6999635516417403E-2</v>
      </c>
      <c r="D102" s="238">
        <v>0</v>
      </c>
    </row>
    <row r="103" spans="1:4" ht="27.75" customHeight="1" x14ac:dyDescent="0.25">
      <c r="A103" s="7" t="s">
        <v>7253</v>
      </c>
      <c r="B103" s="8"/>
      <c r="C103" s="238">
        <v>0.1069267832426746</v>
      </c>
      <c r="D103" s="238">
        <v>0</v>
      </c>
    </row>
    <row r="104" spans="1:4" ht="27.75" customHeight="1" x14ac:dyDescent="0.25">
      <c r="A104" s="7" t="s">
        <v>7254</v>
      </c>
      <c r="B104" s="8"/>
      <c r="C104" s="238">
        <v>-4.8232871686284783E-2</v>
      </c>
      <c r="D104" s="238">
        <v>0</v>
      </c>
    </row>
    <row r="105" spans="1:4" ht="27.75" customHeight="1" x14ac:dyDescent="0.25">
      <c r="A105" s="7" t="s">
        <v>7255</v>
      </c>
      <c r="B105" s="8"/>
      <c r="C105" s="238">
        <v>1.9648610294798341</v>
      </c>
      <c r="D105" s="238">
        <v>0.20901001025218086</v>
      </c>
    </row>
    <row r="106" spans="1:4" ht="27.75" customHeight="1" x14ac:dyDescent="0.25">
      <c r="A106" s="7" t="s">
        <v>7256</v>
      </c>
      <c r="B106" s="8"/>
      <c r="C106" s="238">
        <v>0.59654784550719375</v>
      </c>
      <c r="D106" s="238">
        <v>0.30440260719569229</v>
      </c>
    </row>
    <row r="107" spans="1:4" ht="27.75" customHeight="1" x14ac:dyDescent="0.25">
      <c r="A107" s="7" t="s">
        <v>7257</v>
      </c>
      <c r="B107" s="8"/>
      <c r="C107" s="238">
        <v>1.9267979641115089E-2</v>
      </c>
      <c r="D107" s="238">
        <v>1.8731179257925491E-2</v>
      </c>
    </row>
    <row r="108" spans="1:4" ht="27.75" customHeight="1" x14ac:dyDescent="0.25">
      <c r="A108" s="7" t="s">
        <v>7258</v>
      </c>
      <c r="B108" s="8"/>
      <c r="C108" s="238">
        <v>4.2522304048485261E-2</v>
      </c>
      <c r="D108" s="238">
        <v>6.9757491131995489E-2</v>
      </c>
    </row>
    <row r="109" spans="1:4" ht="27.75" customHeight="1" x14ac:dyDescent="0.25">
      <c r="A109" s="7" t="s">
        <v>7259</v>
      </c>
      <c r="B109" s="8"/>
      <c r="C109" s="238">
        <v>3.0794663452104847</v>
      </c>
      <c r="D109" s="238">
        <v>1.919641459850515E-2</v>
      </c>
    </row>
    <row r="110" spans="1:4" ht="27.75" customHeight="1" x14ac:dyDescent="0.25">
      <c r="A110" s="7" t="s">
        <v>7260</v>
      </c>
      <c r="B110" s="8"/>
      <c r="C110" s="238">
        <v>2.6490165348456967</v>
      </c>
      <c r="D110" s="238">
        <v>8.6176733675842904E-3</v>
      </c>
    </row>
    <row r="111" spans="1:4" ht="27.75" customHeight="1" x14ac:dyDescent="0.25">
      <c r="A111" s="7" t="s">
        <v>7261</v>
      </c>
      <c r="B111" s="8"/>
      <c r="C111" s="238">
        <v>3.6785753961885961</v>
      </c>
      <c r="D111" s="238">
        <v>3.515540625625611</v>
      </c>
    </row>
    <row r="112" spans="1:4" ht="27.75" customHeight="1" x14ac:dyDescent="0.25">
      <c r="A112" s="7" t="s">
        <v>7262</v>
      </c>
      <c r="B112" s="8"/>
      <c r="C112" s="238">
        <v>13.8044288720862</v>
      </c>
      <c r="D112" s="238">
        <v>3.651605976914845</v>
      </c>
    </row>
    <row r="113" spans="1:4" ht="27.75" customHeight="1" x14ac:dyDescent="0.25">
      <c r="A113" s="7" t="s">
        <v>7263</v>
      </c>
      <c r="B113" s="8"/>
      <c r="C113" s="238">
        <v>13.8044288720862</v>
      </c>
      <c r="D113" s="238">
        <v>3.651605976914845</v>
      </c>
    </row>
    <row r="114" spans="1:4" ht="27.75" customHeight="1" x14ac:dyDescent="0.25">
      <c r="A114" s="7" t="s">
        <v>7264</v>
      </c>
      <c r="B114" s="8"/>
      <c r="C114" s="238">
        <v>13.633701921937412</v>
      </c>
      <c r="D114" s="238">
        <v>3.6496784103934097</v>
      </c>
    </row>
    <row r="115" spans="1:4" ht="27.75" customHeight="1" x14ac:dyDescent="0.25">
      <c r="A115" s="7" t="s">
        <v>7265</v>
      </c>
      <c r="B115" s="8"/>
      <c r="C115" s="238">
        <v>0.58845933585105403</v>
      </c>
      <c r="D115" s="238">
        <v>0.65922286490018589</v>
      </c>
    </row>
    <row r="116" spans="1:4" ht="27.75" customHeight="1" x14ac:dyDescent="0.25">
      <c r="A116" s="7" t="s">
        <v>7266</v>
      </c>
      <c r="B116" s="8"/>
      <c r="C116" s="238">
        <v>0.59067672197160814</v>
      </c>
      <c r="D116" s="238">
        <v>0.66111729002340247</v>
      </c>
    </row>
    <row r="117" spans="1:4" ht="27.75" customHeight="1" x14ac:dyDescent="0.25">
      <c r="A117" s="7" t="s">
        <v>7267</v>
      </c>
      <c r="B117" s="8"/>
      <c r="C117" s="238">
        <v>0.15274118621357383</v>
      </c>
      <c r="D117" s="238">
        <v>0.88584042074236369</v>
      </c>
    </row>
    <row r="118" spans="1:4" ht="27.75" customHeight="1" x14ac:dyDescent="0.25">
      <c r="A118" s="7" t="s">
        <v>7268</v>
      </c>
      <c r="B118" s="8"/>
      <c r="C118" s="238">
        <v>8.3077428072416831E-2</v>
      </c>
      <c r="D118" s="238">
        <v>0.88983964747817257</v>
      </c>
    </row>
    <row r="119" spans="1:4" ht="27.75" customHeight="1" x14ac:dyDescent="0.25">
      <c r="A119" s="7" t="s">
        <v>7269</v>
      </c>
      <c r="B119" s="8"/>
      <c r="C119" s="238">
        <v>-5.8194343687801207E-2</v>
      </c>
      <c r="D119" s="238">
        <v>0.88683198060336355</v>
      </c>
    </row>
    <row r="120" spans="1:4" ht="27.75" customHeight="1" x14ac:dyDescent="0.25">
      <c r="A120" s="7" t="s">
        <v>7270</v>
      </c>
      <c r="B120" s="8"/>
      <c r="C120" s="238">
        <v>-0.60478355058469557</v>
      </c>
      <c r="D120" s="238">
        <v>-6.2227538480505017E-4</v>
      </c>
    </row>
    <row r="121" spans="1:4" ht="27.75" customHeight="1" x14ac:dyDescent="0.25">
      <c r="A121" s="7" t="s">
        <v>7271</v>
      </c>
      <c r="B121" s="8"/>
      <c r="C121" s="238">
        <v>-0.63004129177181301</v>
      </c>
      <c r="D121" s="238">
        <v>7.6465182822777963E-4</v>
      </c>
    </row>
    <row r="122" spans="1:4" ht="27.75" customHeight="1" x14ac:dyDescent="0.25">
      <c r="A122" s="7" t="s">
        <v>7272</v>
      </c>
      <c r="B122" s="8"/>
      <c r="C122" s="238">
        <v>-0.17706475140759464</v>
      </c>
      <c r="D122" s="238">
        <v>0</v>
      </c>
    </row>
    <row r="123" spans="1:4" ht="27.75" customHeight="1" x14ac:dyDescent="0.25">
      <c r="A123" s="7" t="s">
        <v>7273</v>
      </c>
      <c r="B123" s="8"/>
      <c r="C123" s="238">
        <v>5.6091696016076192E-2</v>
      </c>
      <c r="D123" s="238">
        <v>0</v>
      </c>
    </row>
    <row r="124" spans="1:4" ht="27.75" customHeight="1" x14ac:dyDescent="0.25">
      <c r="A124" s="7" t="s">
        <v>7274</v>
      </c>
      <c r="B124" s="8"/>
      <c r="C124" s="238">
        <v>0</v>
      </c>
      <c r="D124" s="238">
        <v>4.1154966472936538E-2</v>
      </c>
    </row>
    <row r="125" spans="1:4" ht="27.75" customHeight="1" x14ac:dyDescent="0.25">
      <c r="A125" s="7" t="s">
        <v>7275</v>
      </c>
      <c r="B125" s="8"/>
      <c r="C125" s="238">
        <v>-0.20841619706432674</v>
      </c>
      <c r="D125" s="238">
        <v>0</v>
      </c>
    </row>
    <row r="126" spans="1:4" ht="27.75" customHeight="1" x14ac:dyDescent="0.25">
      <c r="A126" s="7" t="s">
        <v>7276</v>
      </c>
      <c r="B126" s="8"/>
      <c r="C126" s="238">
        <v>0.10954589799880718</v>
      </c>
      <c r="D126" s="238">
        <v>2.0041565153677348</v>
      </c>
    </row>
    <row r="127" spans="1:4" ht="27.75" customHeight="1" x14ac:dyDescent="0.25">
      <c r="A127" s="7" t="s">
        <v>7277</v>
      </c>
      <c r="B127" s="8"/>
      <c r="C127" s="238">
        <v>0</v>
      </c>
      <c r="D127" s="238">
        <v>0</v>
      </c>
    </row>
    <row r="128" spans="1:4" ht="27.75" customHeight="1" x14ac:dyDescent="0.25">
      <c r="A128" s="7" t="s">
        <v>7278</v>
      </c>
      <c r="B128" s="8"/>
      <c r="C128" s="238">
        <v>0</v>
      </c>
      <c r="D128" s="238">
        <v>0</v>
      </c>
    </row>
    <row r="129" spans="1:4" ht="27.75" customHeight="1" x14ac:dyDescent="0.25">
      <c r="A129" s="7" t="s">
        <v>7279</v>
      </c>
      <c r="B129" s="8"/>
      <c r="C129" s="238">
        <v>0</v>
      </c>
      <c r="D129" s="238">
        <v>0</v>
      </c>
    </row>
    <row r="130" spans="1:4" ht="27.75" customHeight="1" x14ac:dyDescent="0.25">
      <c r="A130" s="7" t="s">
        <v>7280</v>
      </c>
      <c r="B130" s="8"/>
      <c r="C130" s="238">
        <v>10.705108746657718</v>
      </c>
      <c r="D130" s="238">
        <v>0.63628041532844615</v>
      </c>
    </row>
    <row r="131" spans="1:4" ht="27.75" customHeight="1" x14ac:dyDescent="0.25">
      <c r="A131" s="7" t="s">
        <v>7281</v>
      </c>
      <c r="B131" s="8"/>
      <c r="C131" s="238">
        <v>2.9186615135008021</v>
      </c>
      <c r="D131" s="238">
        <v>11.855559259465737</v>
      </c>
    </row>
    <row r="132" spans="1:4" ht="27.75" customHeight="1" x14ac:dyDescent="0.25">
      <c r="A132" s="7" t="s">
        <v>7282</v>
      </c>
      <c r="B132" s="8"/>
      <c r="C132" s="238">
        <v>0.75574093131969777</v>
      </c>
      <c r="D132" s="238">
        <v>0.27416441977946432</v>
      </c>
    </row>
    <row r="133" spans="1:4" ht="27.75" customHeight="1" x14ac:dyDescent="0.25">
      <c r="A133" s="7" t="s">
        <v>7283</v>
      </c>
      <c r="B133" s="8"/>
      <c r="C133" s="238">
        <v>2.0867642673378257</v>
      </c>
      <c r="D133" s="238">
        <v>0.13304355724670688</v>
      </c>
    </row>
    <row r="134" spans="1:4" ht="27.75" customHeight="1" x14ac:dyDescent="0.25">
      <c r="A134" s="7" t="s">
        <v>7284</v>
      </c>
      <c r="B134" s="8"/>
      <c r="C134" s="238">
        <v>2.1954427946365875</v>
      </c>
      <c r="D134" s="238">
        <v>0.50830683965638424</v>
      </c>
    </row>
    <row r="135" spans="1:4" ht="27.75" customHeight="1" x14ac:dyDescent="0.25">
      <c r="A135" s="7" t="s">
        <v>7285</v>
      </c>
      <c r="B135" s="8"/>
      <c r="C135" s="238">
        <v>0</v>
      </c>
      <c r="D135" s="238">
        <v>0.42463184554909694</v>
      </c>
    </row>
    <row r="136" spans="1:4" ht="27.75" customHeight="1" x14ac:dyDescent="0.25">
      <c r="A136" s="7" t="s">
        <v>7286</v>
      </c>
      <c r="B136" s="8"/>
      <c r="C136" s="238">
        <v>0.90291240956250718</v>
      </c>
      <c r="D136" s="238">
        <v>0.90762880463681883</v>
      </c>
    </row>
    <row r="137" spans="1:4" ht="27.75" customHeight="1" x14ac:dyDescent="0.25">
      <c r="A137" s="7" t="s">
        <v>7287</v>
      </c>
      <c r="B137" s="8"/>
      <c r="C137" s="238">
        <v>2.6339570128318028</v>
      </c>
      <c r="D137" s="238">
        <v>1.0163677805393365</v>
      </c>
    </row>
    <row r="138" spans="1:4" ht="27.75" customHeight="1" x14ac:dyDescent="0.25">
      <c r="A138" s="7" t="s">
        <v>7288</v>
      </c>
      <c r="B138" s="8"/>
      <c r="C138" s="238">
        <v>2.0771676604542013E-2</v>
      </c>
      <c r="D138" s="238">
        <v>1.1174448940489663</v>
      </c>
    </row>
    <row r="139" spans="1:4" ht="27.75" customHeight="1" x14ac:dyDescent="0.25">
      <c r="A139" s="7" t="s">
        <v>7289</v>
      </c>
      <c r="B139" s="8"/>
      <c r="C139" s="238">
        <v>2.0771676604542013E-2</v>
      </c>
      <c r="D139" s="238">
        <v>1.1174448940489663</v>
      </c>
    </row>
    <row r="140" spans="1:4" ht="27.75" customHeight="1" x14ac:dyDescent="0.25">
      <c r="A140" s="7" t="s">
        <v>7290</v>
      </c>
      <c r="B140" s="8"/>
      <c r="C140" s="238">
        <v>0.23126048161264365</v>
      </c>
      <c r="D140" s="238">
        <v>5.0243564089688574E-2</v>
      </c>
    </row>
    <row r="141" spans="1:4" ht="27.75" customHeight="1" x14ac:dyDescent="0.25">
      <c r="A141" s="7" t="s">
        <v>7291</v>
      </c>
      <c r="B141" s="8"/>
      <c r="C141" s="238">
        <v>2.596182044791175</v>
      </c>
      <c r="D141" s="238">
        <v>0.12002143902687386</v>
      </c>
    </row>
    <row r="142" spans="1:4" ht="27.75" customHeight="1" x14ac:dyDescent="0.25">
      <c r="A142" s="7" t="s">
        <v>7292</v>
      </c>
      <c r="B142" s="8"/>
      <c r="C142" s="238">
        <v>0</v>
      </c>
      <c r="D142" s="238">
        <v>0.13410434380709343</v>
      </c>
    </row>
    <row r="143" spans="1:4" ht="27.75" customHeight="1" x14ac:dyDescent="0.25">
      <c r="A143" s="7" t="s">
        <v>7293</v>
      </c>
      <c r="B143" s="8"/>
      <c r="C143" s="238">
        <v>0.79639605370834277</v>
      </c>
      <c r="D143" s="238">
        <v>4.2446163869665368</v>
      </c>
    </row>
    <row r="144" spans="1:4" ht="27.75" customHeight="1" x14ac:dyDescent="0.25">
      <c r="A144" s="7" t="s">
        <v>7294</v>
      </c>
      <c r="B144" s="8" t="s">
        <v>7295</v>
      </c>
      <c r="C144" s="238">
        <v>0</v>
      </c>
      <c r="D144" s="238">
        <v>7.2198161342706042</v>
      </c>
    </row>
    <row r="145" spans="1:4" ht="27.75" customHeight="1" x14ac:dyDescent="0.25">
      <c r="A145" s="7" t="s">
        <v>7295</v>
      </c>
      <c r="B145" s="8"/>
      <c r="C145" s="238">
        <v>0</v>
      </c>
      <c r="D145" s="238">
        <v>7.2198161342706042</v>
      </c>
    </row>
    <row r="146" spans="1:4" ht="27.75" customHeight="1" x14ac:dyDescent="0.25">
      <c r="A146" s="7" t="s">
        <v>2042</v>
      </c>
      <c r="B146" s="8" t="s">
        <v>7296</v>
      </c>
      <c r="C146" s="238">
        <v>1.5282668805239441</v>
      </c>
      <c r="D146" s="238">
        <v>6.7968958247749311</v>
      </c>
    </row>
    <row r="147" spans="1:4" ht="27.75" customHeight="1" x14ac:dyDescent="0.25">
      <c r="A147" s="7" t="s">
        <v>7296</v>
      </c>
      <c r="B147" s="8"/>
      <c r="C147" s="238">
        <v>1.5282668805239441</v>
      </c>
      <c r="D147" s="238">
        <v>6.7968958247749311</v>
      </c>
    </row>
    <row r="148" spans="1:4" ht="27.75" customHeight="1" x14ac:dyDescent="0.25">
      <c r="A148" s="7" t="s">
        <v>7297</v>
      </c>
      <c r="B148" s="8"/>
      <c r="C148" s="238">
        <v>0.11475639338782778</v>
      </c>
      <c r="D148" s="238">
        <v>4.9662932004608347E-3</v>
      </c>
    </row>
    <row r="149" spans="1:4" ht="27.75" customHeight="1" x14ac:dyDescent="0.25">
      <c r="A149" s="7" t="s">
        <v>7298</v>
      </c>
      <c r="B149" s="8"/>
      <c r="C149" s="238">
        <v>-0.84056412883285425</v>
      </c>
      <c r="D149" s="238">
        <v>1.0911583816715743E-2</v>
      </c>
    </row>
    <row r="150" spans="1:4" ht="27.75" customHeight="1" x14ac:dyDescent="0.25">
      <c r="A150" s="7" t="s">
        <v>7299</v>
      </c>
      <c r="B150" s="8"/>
      <c r="C150" s="238">
        <v>11.653330309512441</v>
      </c>
      <c r="D150" s="238">
        <v>0.44177955621953269</v>
      </c>
    </row>
    <row r="151" spans="1:4" ht="27.75" customHeight="1" x14ac:dyDescent="0.25">
      <c r="A151" s="7" t="s">
        <v>7300</v>
      </c>
      <c r="B151" s="8" t="s">
        <v>7299</v>
      </c>
      <c r="C151" s="238">
        <v>13.075216966990217</v>
      </c>
      <c r="D151" s="238">
        <v>0.58564424687186645</v>
      </c>
    </row>
    <row r="152" spans="1:4" ht="27.75" customHeight="1" x14ac:dyDescent="0.25">
      <c r="A152" s="7" t="s">
        <v>7301</v>
      </c>
      <c r="B152" s="8"/>
      <c r="C152" s="238">
        <v>-0.51846913758808688</v>
      </c>
      <c r="D152" s="238">
        <v>1.076436011604095</v>
      </c>
    </row>
    <row r="153" spans="1:4" ht="27.75" customHeight="1" x14ac:dyDescent="0.25">
      <c r="A153" s="7" t="s">
        <v>7302</v>
      </c>
      <c r="B153" s="8"/>
      <c r="C153" s="238">
        <v>0.61460657319996603</v>
      </c>
      <c r="D153" s="238">
        <v>0.28998300756332673</v>
      </c>
    </row>
    <row r="154" spans="1:4" ht="27.75" customHeight="1" x14ac:dyDescent="0.25">
      <c r="A154" s="7" t="s">
        <v>7303</v>
      </c>
      <c r="B154" s="8"/>
      <c r="C154" s="238">
        <v>1.867577304208031</v>
      </c>
      <c r="D154" s="238">
        <v>0.15158538969740459</v>
      </c>
    </row>
    <row r="155" spans="1:4" ht="27.75" customHeight="1" x14ac:dyDescent="0.25">
      <c r="A155" s="7" t="s">
        <v>7304</v>
      </c>
      <c r="B155" s="8"/>
      <c r="C155" s="238">
        <v>0.298558950332872</v>
      </c>
      <c r="D155" s="238">
        <v>0.32316921905034374</v>
      </c>
    </row>
    <row r="156" spans="1:4" ht="27.75" customHeight="1" x14ac:dyDescent="0.25">
      <c r="A156" s="7" t="s">
        <v>7305</v>
      </c>
      <c r="B156" s="8"/>
      <c r="C156" s="238">
        <v>0.75574649542209504</v>
      </c>
      <c r="D156" s="238">
        <v>0.2741684227400204</v>
      </c>
    </row>
    <row r="157" spans="1:4" ht="27.75" customHeight="1" x14ac:dyDescent="0.25">
      <c r="A157" s="7" t="s">
        <v>7306</v>
      </c>
      <c r="B157" s="8"/>
      <c r="C157" s="238">
        <v>0.69355915043751093</v>
      </c>
      <c r="D157" s="238">
        <v>9.0939740139216116E-2</v>
      </c>
    </row>
    <row r="158" spans="1:4" ht="27.75" customHeight="1" x14ac:dyDescent="0.25">
      <c r="A158" s="7" t="s">
        <v>7307</v>
      </c>
      <c r="B158" s="8"/>
      <c r="C158" s="238">
        <v>1.8102226027534893E-3</v>
      </c>
      <c r="D158" s="238">
        <v>0</v>
      </c>
    </row>
    <row r="159" spans="1:4" ht="27.75" customHeight="1" x14ac:dyDescent="0.25">
      <c r="A159" s="7" t="s">
        <v>7308</v>
      </c>
      <c r="B159" s="8"/>
      <c r="C159" s="238">
        <v>8.6525664182697484E-2</v>
      </c>
      <c r="D159" s="238">
        <v>0</v>
      </c>
    </row>
    <row r="160" spans="1:4" ht="27.75" customHeight="1" x14ac:dyDescent="0.25">
      <c r="A160" s="7" t="s">
        <v>7309</v>
      </c>
      <c r="B160" s="8"/>
      <c r="C160" s="238">
        <v>8.6549335878383718E-2</v>
      </c>
      <c r="D160" s="238">
        <v>0</v>
      </c>
    </row>
    <row r="161" spans="1:4" ht="27.75" customHeight="1" x14ac:dyDescent="0.25">
      <c r="A161" s="7" t="s">
        <v>7310</v>
      </c>
      <c r="B161" s="8"/>
      <c r="C161" s="238">
        <v>0.14771527438047366</v>
      </c>
      <c r="D161" s="238">
        <v>0</v>
      </c>
    </row>
    <row r="162" spans="1:4" ht="27.75" customHeight="1" x14ac:dyDescent="0.25">
      <c r="A162" s="7" t="s">
        <v>7311</v>
      </c>
      <c r="B162" s="8"/>
      <c r="C162" s="238">
        <v>-2.4249205281880513</v>
      </c>
      <c r="D162" s="238">
        <v>6.5728378350769457E-3</v>
      </c>
    </row>
    <row r="163" spans="1:4" ht="27.75" customHeight="1" x14ac:dyDescent="0.25">
      <c r="A163" s="7" t="s">
        <v>7312</v>
      </c>
      <c r="B163" s="8"/>
      <c r="C163" s="238">
        <v>0</v>
      </c>
      <c r="D163" s="238">
        <v>4.2025167214545987E-2</v>
      </c>
    </row>
    <row r="164" spans="1:4" ht="27.75" customHeight="1" x14ac:dyDescent="0.25">
      <c r="A164" s="7" t="s">
        <v>7313</v>
      </c>
      <c r="B164" s="8"/>
      <c r="C164" s="238">
        <v>0</v>
      </c>
      <c r="D164" s="238">
        <v>4.2056052813822749E-2</v>
      </c>
    </row>
    <row r="165" spans="1:4" ht="27.75" customHeight="1" x14ac:dyDescent="0.25">
      <c r="A165" s="7" t="s">
        <v>7314</v>
      </c>
      <c r="B165" s="8"/>
      <c r="C165" s="238">
        <v>0.5918803276303104</v>
      </c>
      <c r="D165" s="238">
        <v>-1.0395543318398081E-3</v>
      </c>
    </row>
    <row r="166" spans="1:4" ht="27.75" customHeight="1" x14ac:dyDescent="0.25">
      <c r="A166" s="7" t="s">
        <v>7315</v>
      </c>
      <c r="B166" s="8"/>
      <c r="C166" s="238">
        <v>0.58335216494353204</v>
      </c>
      <c r="D166" s="238">
        <v>0.65428776226287322</v>
      </c>
    </row>
    <row r="167" spans="1:4" ht="27.75" customHeight="1" x14ac:dyDescent="0.25">
      <c r="A167" s="7" t="s">
        <v>7316</v>
      </c>
      <c r="B167" s="8"/>
      <c r="C167" s="238">
        <v>0.41806688657567759</v>
      </c>
      <c r="D167" s="238">
        <v>9.8852181010730374E-4</v>
      </c>
    </row>
    <row r="168" spans="1:4" ht="27.75" customHeight="1" x14ac:dyDescent="0.25">
      <c r="A168" s="7" t="s">
        <v>7317</v>
      </c>
      <c r="B168" s="8"/>
      <c r="C168" s="238">
        <v>0</v>
      </c>
      <c r="D168" s="238">
        <v>0.87796059044816066</v>
      </c>
    </row>
    <row r="169" spans="1:4" ht="27.75" customHeight="1" x14ac:dyDescent="0.25">
      <c r="A169" s="7" t="s">
        <v>7318</v>
      </c>
      <c r="B169" s="8"/>
      <c r="C169" s="238">
        <v>0.12249962330112694</v>
      </c>
      <c r="D169" s="238">
        <v>0.8837706050548142</v>
      </c>
    </row>
    <row r="170" spans="1:4" ht="27.75" customHeight="1" x14ac:dyDescent="0.25">
      <c r="A170" s="7" t="s">
        <v>7319</v>
      </c>
      <c r="B170" s="8"/>
      <c r="C170" s="238">
        <v>0</v>
      </c>
      <c r="D170" s="238">
        <v>0</v>
      </c>
    </row>
    <row r="171" spans="1:4" ht="27.75" customHeight="1" x14ac:dyDescent="0.25">
      <c r="A171" s="7" t="s">
        <v>7320</v>
      </c>
      <c r="B171" s="8"/>
      <c r="C171" s="238">
        <v>-2.0701320503879392</v>
      </c>
      <c r="D171" s="238">
        <v>0</v>
      </c>
    </row>
    <row r="172" spans="1:4" ht="27.75" customHeight="1" x14ac:dyDescent="0.25">
      <c r="A172" s="7" t="s">
        <v>7321</v>
      </c>
      <c r="B172" s="8"/>
      <c r="C172" s="238">
        <v>-2.0701320503879392</v>
      </c>
      <c r="D172" s="238">
        <v>0</v>
      </c>
    </row>
    <row r="173" spans="1:4" ht="27.75" customHeight="1" x14ac:dyDescent="0.25">
      <c r="A173" s="7" t="s">
        <v>7322</v>
      </c>
      <c r="B173" s="8"/>
      <c r="C173" s="238">
        <v>1.8389601564921927</v>
      </c>
      <c r="D173" s="238">
        <v>3.4025881469610253</v>
      </c>
    </row>
    <row r="174" spans="1:4" ht="27.75" customHeight="1" x14ac:dyDescent="0.25">
      <c r="A174" s="7" t="s">
        <v>7323</v>
      </c>
      <c r="B174" s="8"/>
      <c r="C174" s="238">
        <v>7.1977597145769341</v>
      </c>
      <c r="D174" s="238">
        <v>3.9467928837650587E-3</v>
      </c>
    </row>
    <row r="175" spans="1:4" ht="27.75" customHeight="1" x14ac:dyDescent="0.25">
      <c r="A175" s="7" t="s">
        <v>7324</v>
      </c>
      <c r="B175" s="8"/>
      <c r="C175" s="238">
        <v>2.2581740539802169E-3</v>
      </c>
      <c r="D175" s="238">
        <v>-2.6489689242033949E-2</v>
      </c>
    </row>
    <row r="176" spans="1:4" ht="27.75" customHeight="1" x14ac:dyDescent="0.25">
      <c r="A176" s="7" t="s">
        <v>7325</v>
      </c>
      <c r="B176" s="8"/>
      <c r="C176" s="238">
        <v>3.4654573307217276</v>
      </c>
      <c r="D176" s="238">
        <v>8.423622851101896E-2</v>
      </c>
    </row>
    <row r="177" spans="1:4" ht="27.75" customHeight="1" x14ac:dyDescent="0.25">
      <c r="A177" s="7" t="s">
        <v>7326</v>
      </c>
      <c r="B177" s="8"/>
      <c r="C177" s="238">
        <v>0.31941568042331736</v>
      </c>
      <c r="D177" s="238">
        <v>1.7633584306278011E-2</v>
      </c>
    </row>
    <row r="178" spans="1:4" ht="27.75" customHeight="1" x14ac:dyDescent="0.25">
      <c r="A178" s="7" t="s">
        <v>7327</v>
      </c>
      <c r="B178" s="8"/>
      <c r="C178" s="238">
        <v>0.31424311120697745</v>
      </c>
      <c r="D178" s="238">
        <v>-1.7989716883501219E-2</v>
      </c>
    </row>
    <row r="179" spans="1:4" ht="27.75" customHeight="1" x14ac:dyDescent="0.25">
      <c r="A179" s="7" t="s">
        <v>7328</v>
      </c>
      <c r="B179" s="8"/>
      <c r="C179" s="238">
        <v>8.0136922847595996E-5</v>
      </c>
      <c r="D179" s="238">
        <v>3.8499328754840315E-3</v>
      </c>
    </row>
    <row r="180" spans="1:4" ht="27.75" customHeight="1" x14ac:dyDescent="0.25">
      <c r="A180" s="7" t="s">
        <v>7329</v>
      </c>
      <c r="B180" s="8"/>
      <c r="C180" s="238">
        <v>0</v>
      </c>
      <c r="D180" s="238">
        <v>0.37260688600057373</v>
      </c>
    </row>
    <row r="181" spans="1:4" ht="27.75" customHeight="1" x14ac:dyDescent="0.25">
      <c r="A181" s="7" t="s">
        <v>7330</v>
      </c>
      <c r="B181" s="8"/>
      <c r="C181" s="238">
        <v>0.35021624091517223</v>
      </c>
      <c r="D181" s="238">
        <v>0</v>
      </c>
    </row>
    <row r="182" spans="1:4" ht="27.75" customHeight="1" x14ac:dyDescent="0.25">
      <c r="A182" s="7" t="s">
        <v>7331</v>
      </c>
      <c r="B182" s="8"/>
      <c r="C182" s="238">
        <v>7.0984476262349175E-2</v>
      </c>
      <c r="D182" s="238">
        <v>0</v>
      </c>
    </row>
    <row r="183" spans="1:4" ht="27.75" customHeight="1" x14ac:dyDescent="0.25">
      <c r="A183" s="7" t="s">
        <v>7332</v>
      </c>
      <c r="B183" s="8"/>
      <c r="C183" s="238">
        <v>3.284612290851959</v>
      </c>
      <c r="D183" s="238">
        <v>10.145385769932817</v>
      </c>
    </row>
    <row r="184" spans="1:4" ht="27.75" customHeight="1" x14ac:dyDescent="0.25">
      <c r="A184" s="7" t="s">
        <v>7333</v>
      </c>
      <c r="B184" s="8"/>
      <c r="C184" s="238">
        <v>2.0967846161945625</v>
      </c>
      <c r="D184" s="238">
        <v>8.9683655244611611</v>
      </c>
    </row>
    <row r="185" spans="1:4" ht="27.75" customHeight="1" x14ac:dyDescent="0.25">
      <c r="A185" s="7" t="s">
        <v>7334</v>
      </c>
      <c r="B185" s="8"/>
      <c r="C185" s="238">
        <v>1.3479972812021819</v>
      </c>
      <c r="D185" s="238">
        <v>2.853373401480316</v>
      </c>
    </row>
    <row r="186" spans="1:4" ht="27.75" customHeight="1" x14ac:dyDescent="0.25">
      <c r="A186" s="7" t="s">
        <v>7335</v>
      </c>
      <c r="B186" s="8"/>
      <c r="C186" s="238">
        <v>0.41187680742047283</v>
      </c>
      <c r="D186" s="238">
        <v>-0.58820502934596486</v>
      </c>
    </row>
    <row r="187" spans="1:4" ht="27.75" customHeight="1" x14ac:dyDescent="0.25">
      <c r="A187" s="7" t="s">
        <v>7336</v>
      </c>
      <c r="B187" s="8"/>
      <c r="C187" s="238">
        <v>2.327318899447735</v>
      </c>
      <c r="D187" s="238">
        <v>3.9886070901829003E-2</v>
      </c>
    </row>
    <row r="188" spans="1:4" ht="27.75" customHeight="1" x14ac:dyDescent="0.25">
      <c r="A188" s="7" t="s">
        <v>7337</v>
      </c>
      <c r="B188" s="8"/>
      <c r="C188" s="238">
        <v>0.94998015685377057</v>
      </c>
      <c r="D188" s="238">
        <v>8.1872157524982656E-2</v>
      </c>
    </row>
    <row r="189" spans="1:4" ht="27.75" customHeight="1" x14ac:dyDescent="0.25">
      <c r="A189" s="7" t="s">
        <v>7338</v>
      </c>
      <c r="B189" s="8"/>
      <c r="C189" s="238">
        <v>1.3129091603253475</v>
      </c>
      <c r="D189" s="238">
        <v>-1.0795754428517581</v>
      </c>
    </row>
    <row r="190" spans="1:4" ht="27.75" customHeight="1" x14ac:dyDescent="0.25">
      <c r="A190" s="7" t="s">
        <v>7339</v>
      </c>
      <c r="B190" s="8"/>
      <c r="C190" s="238">
        <v>1.0896059458857226</v>
      </c>
      <c r="D190" s="238">
        <v>0</v>
      </c>
    </row>
    <row r="191" spans="1:4" ht="27.75" customHeight="1" x14ac:dyDescent="0.25">
      <c r="A191" s="7" t="s">
        <v>7340</v>
      </c>
      <c r="B191" s="8"/>
      <c r="C191" s="238">
        <v>2.2926952304850108</v>
      </c>
      <c r="D191" s="238">
        <v>1.4065988320796556</v>
      </c>
    </row>
    <row r="192" spans="1:4" ht="27.75" customHeight="1" x14ac:dyDescent="0.25">
      <c r="A192" s="7" t="s">
        <v>7341</v>
      </c>
      <c r="B192" s="8"/>
      <c r="C192" s="238">
        <v>1.5020023222927885</v>
      </c>
      <c r="D192" s="238">
        <v>1.203367100696598</v>
      </c>
    </row>
    <row r="193" spans="1:4" ht="27.75" customHeight="1" x14ac:dyDescent="0.25">
      <c r="A193" s="7" t="s">
        <v>7342</v>
      </c>
      <c r="B193" s="8"/>
      <c r="C193" s="238">
        <v>2.3097398536590883</v>
      </c>
      <c r="D193" s="238">
        <v>1.9347938717508057</v>
      </c>
    </row>
    <row r="194" spans="1:4" ht="27.75" customHeight="1" x14ac:dyDescent="0.25">
      <c r="A194" s="7" t="s">
        <v>7343</v>
      </c>
      <c r="B194" s="8"/>
      <c r="C194" s="238">
        <v>0</v>
      </c>
      <c r="D194" s="238">
        <v>0.46326767415875264</v>
      </c>
    </row>
    <row r="195" spans="1:4" ht="27.75" customHeight="1" x14ac:dyDescent="0.25">
      <c r="A195" s="7" t="s">
        <v>7344</v>
      </c>
      <c r="B195" s="8"/>
      <c r="C195" s="238">
        <v>1.0168041328928861</v>
      </c>
      <c r="D195" s="238">
        <v>0.23432919715581566</v>
      </c>
    </row>
    <row r="196" spans="1:4" ht="27.75" customHeight="1" x14ac:dyDescent="0.25">
      <c r="A196" s="7" t="s">
        <v>7345</v>
      </c>
      <c r="B196" s="8"/>
      <c r="C196" s="238">
        <v>0.3650941880020564</v>
      </c>
      <c r="D196" s="238">
        <v>0.24846818878934707</v>
      </c>
    </row>
    <row r="197" spans="1:4" ht="27.75" customHeight="1" x14ac:dyDescent="0.25">
      <c r="A197" s="7" t="s">
        <v>7346</v>
      </c>
      <c r="B197" s="8"/>
      <c r="C197" s="238">
        <v>9.1306695303526517E-2</v>
      </c>
      <c r="D197" s="238">
        <v>0.52780845517105457</v>
      </c>
    </row>
    <row r="198" spans="1:4" ht="27.75" customHeight="1" x14ac:dyDescent="0.25">
      <c r="A198" s="7" t="s">
        <v>7347</v>
      </c>
      <c r="B198" s="8" t="s">
        <v>7348</v>
      </c>
      <c r="C198" s="238">
        <v>0.22360381378623984</v>
      </c>
      <c r="D198" s="238">
        <v>0</v>
      </c>
    </row>
    <row r="199" spans="1:4" ht="27.75" customHeight="1" x14ac:dyDescent="0.25">
      <c r="A199" s="7" t="s">
        <v>7348</v>
      </c>
      <c r="B199" s="8"/>
      <c r="C199" s="238">
        <v>0.22360381378623984</v>
      </c>
      <c r="D199" s="238">
        <v>0</v>
      </c>
    </row>
    <row r="200" spans="1:4" ht="27.75" customHeight="1" x14ac:dyDescent="0.25">
      <c r="A200" s="7" t="s">
        <v>7349</v>
      </c>
      <c r="B200" s="8"/>
      <c r="C200" s="238">
        <v>-1.9344201499685309E-4</v>
      </c>
      <c r="D200" s="238">
        <v>1.1803160445950951</v>
      </c>
    </row>
    <row r="201" spans="1:4" ht="27.75" customHeight="1" x14ac:dyDescent="0.25">
      <c r="A201" s="7" t="s">
        <v>7350</v>
      </c>
      <c r="B201" s="8"/>
      <c r="C201" s="238">
        <v>0.59018736851035414</v>
      </c>
      <c r="D201" s="238">
        <v>4.6368366004662231</v>
      </c>
    </row>
    <row r="202" spans="1:4" ht="27.75" customHeight="1" x14ac:dyDescent="0.25">
      <c r="A202" s="7" t="s">
        <v>7351</v>
      </c>
      <c r="B202" s="8"/>
      <c r="C202" s="238">
        <v>1.6636530442200892</v>
      </c>
      <c r="D202" s="238">
        <v>0.50109642649244868</v>
      </c>
    </row>
    <row r="203" spans="1:4" ht="27.75" customHeight="1" x14ac:dyDescent="0.25">
      <c r="A203" s="7" t="s">
        <v>7352</v>
      </c>
      <c r="B203" s="8"/>
      <c r="C203" s="238">
        <v>1.5865277020922515</v>
      </c>
      <c r="D203" s="238">
        <v>7.2977265486974224E-2</v>
      </c>
    </row>
    <row r="204" spans="1:4" ht="27.75" customHeight="1" x14ac:dyDescent="0.25">
      <c r="A204" s="7" t="s">
        <v>7353</v>
      </c>
      <c r="B204" s="8"/>
      <c r="C204" s="238">
        <v>-1.4138804975627379E-2</v>
      </c>
      <c r="D204" s="238">
        <v>1.1849676800535942</v>
      </c>
    </row>
    <row r="205" spans="1:4" ht="27.75" customHeight="1" x14ac:dyDescent="0.25">
      <c r="A205" s="7" t="s">
        <v>7354</v>
      </c>
      <c r="B205" s="8"/>
      <c r="C205" s="238">
        <v>2.2581920541503266</v>
      </c>
      <c r="D205" s="238">
        <v>0</v>
      </c>
    </row>
    <row r="206" spans="1:4" ht="27.75" customHeight="1" x14ac:dyDescent="0.25">
      <c r="A206" s="7" t="s">
        <v>7355</v>
      </c>
      <c r="B206" s="8"/>
      <c r="C206" s="238">
        <v>0.64036338515622004</v>
      </c>
      <c r="D206" s="238">
        <v>-8.4008919522634475E-3</v>
      </c>
    </row>
    <row r="207" spans="1:4" ht="27.75" customHeight="1" x14ac:dyDescent="0.25">
      <c r="A207" s="7" t="s">
        <v>7356</v>
      </c>
      <c r="B207" s="8"/>
      <c r="C207" s="238">
        <v>0.88067086300793063</v>
      </c>
      <c r="D207" s="238">
        <v>3.8364711206050769E-2</v>
      </c>
    </row>
    <row r="208" spans="1:4" ht="27.75" customHeight="1" x14ac:dyDescent="0.25">
      <c r="A208" s="7" t="s">
        <v>7357</v>
      </c>
      <c r="B208" s="8"/>
      <c r="C208" s="238">
        <v>0.19274133076152686</v>
      </c>
      <c r="D208" s="238">
        <v>1.7414020877964849</v>
      </c>
    </row>
    <row r="209" spans="1:4" ht="27.75" customHeight="1" x14ac:dyDescent="0.25">
      <c r="A209" s="7" t="s">
        <v>7358</v>
      </c>
      <c r="B209" s="8"/>
      <c r="C209" s="238">
        <v>1.2291274211737186</v>
      </c>
      <c r="D209" s="238">
        <v>1.437291741794446</v>
      </c>
    </row>
    <row r="210" spans="1:4" ht="27.75" customHeight="1" x14ac:dyDescent="0.25">
      <c r="A210" s="7" t="s">
        <v>7359</v>
      </c>
      <c r="B210" s="8"/>
      <c r="C210" s="238">
        <v>1.091410599246925</v>
      </c>
      <c r="D210" s="238">
        <v>2.6682682130311388</v>
      </c>
    </row>
    <row r="211" spans="1:4" ht="27.75" customHeight="1" x14ac:dyDescent="0.25">
      <c r="A211" s="7" t="s">
        <v>7360</v>
      </c>
      <c r="B211" s="8"/>
      <c r="C211" s="238">
        <v>2.602617718246699</v>
      </c>
      <c r="D211" s="238">
        <v>2.214823438301956</v>
      </c>
    </row>
    <row r="212" spans="1:4" ht="27.75" customHeight="1" x14ac:dyDescent="0.25">
      <c r="A212" s="7" t="s">
        <v>7361</v>
      </c>
      <c r="B212" s="8"/>
      <c r="C212" s="238">
        <v>0.37073547592349271</v>
      </c>
      <c r="D212" s="238">
        <v>-6.2821572560392142E-2</v>
      </c>
    </row>
    <row r="213" spans="1:4" ht="27.75" customHeight="1" x14ac:dyDescent="0.25">
      <c r="A213" s="7" t="s">
        <v>7362</v>
      </c>
      <c r="B213" s="8"/>
      <c r="C213" s="238">
        <v>0.8675301311653788</v>
      </c>
      <c r="D213" s="238">
        <v>6.5320637361892323E-2</v>
      </c>
    </row>
    <row r="214" spans="1:4" ht="27.75" customHeight="1" x14ac:dyDescent="0.25">
      <c r="A214" s="7" t="s">
        <v>7363</v>
      </c>
      <c r="B214" s="8"/>
      <c r="C214" s="238">
        <v>1.8225044087933755</v>
      </c>
      <c r="D214" s="238">
        <v>6.5072558349164367E-2</v>
      </c>
    </row>
    <row r="215" spans="1:4" ht="27.75" customHeight="1" x14ac:dyDescent="0.25">
      <c r="A215" s="7" t="s">
        <v>7364</v>
      </c>
      <c r="B215" s="8"/>
      <c r="C215" s="238">
        <v>0</v>
      </c>
      <c r="D215" s="238">
        <v>5.9841592507065208E-2</v>
      </c>
    </row>
    <row r="216" spans="1:4" ht="27.75" customHeight="1" x14ac:dyDescent="0.25">
      <c r="A216" s="7" t="s">
        <v>7365</v>
      </c>
      <c r="B216" s="8"/>
      <c r="C216" s="238">
        <v>1.014085242200272</v>
      </c>
      <c r="D216" s="238">
        <v>2.43857458969716</v>
      </c>
    </row>
    <row r="217" spans="1:4" ht="27.75" customHeight="1" x14ac:dyDescent="0.25">
      <c r="A217" s="7" t="s">
        <v>7366</v>
      </c>
      <c r="B217" s="8"/>
      <c r="C217" s="238">
        <v>0.38718398685208449</v>
      </c>
      <c r="D217" s="238">
        <v>2.2227601014281877</v>
      </c>
    </row>
    <row r="218" spans="1:4" ht="27.75" customHeight="1" x14ac:dyDescent="0.25">
      <c r="A218" s="7" t="s">
        <v>7367</v>
      </c>
      <c r="B218" s="8" t="s">
        <v>7368</v>
      </c>
      <c r="C218" s="238">
        <v>0</v>
      </c>
      <c r="D218" s="238">
        <v>0</v>
      </c>
    </row>
    <row r="219" spans="1:4" ht="27.75" customHeight="1" x14ac:dyDescent="0.25">
      <c r="A219" s="7" t="s">
        <v>7368</v>
      </c>
      <c r="B219" s="8"/>
      <c r="C219" s="238">
        <v>0</v>
      </c>
      <c r="D219" s="238">
        <v>0</v>
      </c>
    </row>
    <row r="220" spans="1:4" ht="27.75" customHeight="1" x14ac:dyDescent="0.25">
      <c r="A220" s="7" t="s">
        <v>7369</v>
      </c>
      <c r="B220" s="8"/>
      <c r="C220" s="238">
        <v>0.10944169502803808</v>
      </c>
      <c r="D220" s="238">
        <v>0</v>
      </c>
    </row>
    <row r="221" spans="1:4" ht="27.75" customHeight="1" x14ac:dyDescent="0.25">
      <c r="A221" s="7" t="s">
        <v>7370</v>
      </c>
      <c r="B221" s="8"/>
      <c r="C221" s="238">
        <v>4.7358910407485154E-2</v>
      </c>
      <c r="D221" s="238">
        <v>0</v>
      </c>
    </row>
    <row r="222" spans="1:4" ht="27.75" customHeight="1" x14ac:dyDescent="0.25">
      <c r="A222" s="7" t="s">
        <v>7371</v>
      </c>
      <c r="B222" s="8"/>
      <c r="C222" s="238">
        <v>1.2514308099939244</v>
      </c>
      <c r="D222" s="238">
        <v>2.4802366306923513</v>
      </c>
    </row>
    <row r="223" spans="1:4" ht="27.75" customHeight="1" x14ac:dyDescent="0.25">
      <c r="A223" s="7" t="s">
        <v>7372</v>
      </c>
      <c r="B223" s="8" t="s">
        <v>7369</v>
      </c>
      <c r="C223" s="238">
        <v>1.9942798264699648</v>
      </c>
      <c r="D223" s="238">
        <v>0</v>
      </c>
    </row>
    <row r="224" spans="1:4" ht="27.75" customHeight="1" x14ac:dyDescent="0.25">
      <c r="A224" s="7" t="s">
        <v>7373</v>
      </c>
      <c r="B224" s="8"/>
      <c r="C224" s="238">
        <v>0.58608551203872306</v>
      </c>
      <c r="D224" s="238">
        <v>6.7212238214874294</v>
      </c>
    </row>
    <row r="225" spans="1:4" ht="27.75" customHeight="1" x14ac:dyDescent="0.25">
      <c r="A225" s="7" t="s">
        <v>7374</v>
      </c>
      <c r="B225" s="8"/>
      <c r="C225" s="238">
        <v>0.53775201887093249</v>
      </c>
      <c r="D225" s="238">
        <v>7.6849907578154246</v>
      </c>
    </row>
    <row r="226" spans="1:4" ht="27.75" customHeight="1" x14ac:dyDescent="0.25">
      <c r="A226" s="7" t="s">
        <v>7375</v>
      </c>
      <c r="B226" s="8"/>
      <c r="C226" s="238">
        <v>9.9578468382540031</v>
      </c>
      <c r="D226" s="238">
        <v>7.8877723194653795</v>
      </c>
    </row>
    <row r="227" spans="1:4" ht="27.75" customHeight="1" x14ac:dyDescent="0.25">
      <c r="A227" s="7" t="s">
        <v>7376</v>
      </c>
      <c r="B227" s="8"/>
      <c r="C227" s="238">
        <v>0.63117071781426382</v>
      </c>
      <c r="D227" s="238">
        <v>6.2876996386232005</v>
      </c>
    </row>
    <row r="228" spans="1:4" ht="27.75" customHeight="1" x14ac:dyDescent="0.25">
      <c r="A228" s="7" t="s">
        <v>7377</v>
      </c>
      <c r="B228" s="8"/>
      <c r="C228" s="238">
        <v>0.63109836932018515</v>
      </c>
      <c r="D228" s="238">
        <v>6.2871069988125718</v>
      </c>
    </row>
    <row r="229" spans="1:4" ht="27.75" customHeight="1" x14ac:dyDescent="0.25">
      <c r="A229" s="7" t="s">
        <v>7378</v>
      </c>
      <c r="B229" s="8"/>
      <c r="C229" s="238">
        <v>0.63053518137686393</v>
      </c>
      <c r="D229" s="238">
        <v>6.5693800727384488</v>
      </c>
    </row>
    <row r="230" spans="1:4" ht="27.75" customHeight="1" x14ac:dyDescent="0.25">
      <c r="A230" s="7" t="s">
        <v>7379</v>
      </c>
      <c r="B230" s="8"/>
      <c r="C230" s="238">
        <v>1.1367343720877294</v>
      </c>
      <c r="D230" s="238">
        <v>10.532213605088204</v>
      </c>
    </row>
    <row r="231" spans="1:4" ht="27.75" customHeight="1" x14ac:dyDescent="0.25">
      <c r="A231" s="7" t="s">
        <v>7380</v>
      </c>
      <c r="B231" s="8"/>
      <c r="C231" s="238">
        <v>-1.4403322048331779</v>
      </c>
      <c r="D231" s="238">
        <v>0.27808606084521514</v>
      </c>
    </row>
    <row r="232" spans="1:4" ht="27.75" customHeight="1" x14ac:dyDescent="0.25">
      <c r="A232" s="7" t="s">
        <v>7381</v>
      </c>
      <c r="B232" s="8"/>
      <c r="C232" s="238">
        <v>0.2017169509382962</v>
      </c>
      <c r="D232" s="238">
        <v>0.26985738623988625</v>
      </c>
    </row>
    <row r="233" spans="1:4" ht="27.75" customHeight="1" x14ac:dyDescent="0.25">
      <c r="A233" s="7" t="s">
        <v>7382</v>
      </c>
      <c r="B233" s="8"/>
      <c r="C233" s="238">
        <v>-3.7789788768593131</v>
      </c>
      <c r="D233" s="238">
        <v>-1.2159009732365192E-3</v>
      </c>
    </row>
    <row r="234" spans="1:4" ht="27.75" customHeight="1" x14ac:dyDescent="0.25">
      <c r="A234" s="7" t="s">
        <v>7383</v>
      </c>
      <c r="B234" s="8"/>
      <c r="C234" s="238">
        <v>-0.16910736413724126</v>
      </c>
      <c r="D234" s="238">
        <v>1.982127151818323E-2</v>
      </c>
    </row>
    <row r="235" spans="1:4" ht="27.75" customHeight="1" x14ac:dyDescent="0.25">
      <c r="A235" s="7" t="s">
        <v>7384</v>
      </c>
      <c r="B235" s="8"/>
      <c r="C235" s="238">
        <v>-0.23294474968997797</v>
      </c>
      <c r="D235" s="238">
        <v>1.5814501400419789E-2</v>
      </c>
    </row>
    <row r="236" spans="1:4" ht="27.75" customHeight="1" x14ac:dyDescent="0.25">
      <c r="A236" s="7" t="s">
        <v>7385</v>
      </c>
      <c r="B236" s="8"/>
      <c r="C236" s="238">
        <v>0.35185801773037395</v>
      </c>
      <c r="D236" s="238">
        <v>0</v>
      </c>
    </row>
    <row r="237" spans="1:4" ht="27.75" customHeight="1" x14ac:dyDescent="0.25">
      <c r="A237" s="7" t="s">
        <v>7386</v>
      </c>
      <c r="B237" s="8"/>
      <c r="C237" s="238">
        <v>0.3518587854517729</v>
      </c>
      <c r="D237" s="238">
        <v>0</v>
      </c>
    </row>
    <row r="238" spans="1:4" ht="27.75" customHeight="1" x14ac:dyDescent="0.25">
      <c r="A238" s="7" t="s">
        <v>7387</v>
      </c>
      <c r="B238" s="8"/>
      <c r="C238" s="238">
        <v>-1.6537340033707091</v>
      </c>
      <c r="D238" s="238">
        <v>0.71113049477026424</v>
      </c>
    </row>
    <row r="239" spans="1:4" ht="27.75" customHeight="1" x14ac:dyDescent="0.25">
      <c r="A239" s="7" t="s">
        <v>7388</v>
      </c>
      <c r="B239" s="8"/>
      <c r="C239" s="238">
        <v>0.97182218798537268</v>
      </c>
      <c r="D239" s="238">
        <v>0.71854442252615613</v>
      </c>
    </row>
    <row r="240" spans="1:4" ht="27.75" customHeight="1" x14ac:dyDescent="0.25">
      <c r="A240" s="7" t="s">
        <v>7389</v>
      </c>
      <c r="B240" s="8"/>
      <c r="C240" s="238">
        <v>1.9556032719005805</v>
      </c>
      <c r="D240" s="238">
        <v>2.5914709934598368</v>
      </c>
    </row>
    <row r="241" spans="1:4" ht="27.75" customHeight="1" x14ac:dyDescent="0.25">
      <c r="A241" s="7" t="s">
        <v>7390</v>
      </c>
      <c r="B241" s="8"/>
      <c r="C241" s="238">
        <v>1.9556328302293076</v>
      </c>
      <c r="D241" s="238">
        <v>2.5915025585996458</v>
      </c>
    </row>
    <row r="242" spans="1:4" ht="27.75" customHeight="1" x14ac:dyDescent="0.25">
      <c r="A242" s="7" t="s">
        <v>7391</v>
      </c>
      <c r="B242" s="8"/>
      <c r="C242" s="238">
        <v>1.9556496714642622</v>
      </c>
      <c r="D242" s="238">
        <v>2.5915123619560001</v>
      </c>
    </row>
    <row r="243" spans="1:4" ht="27.75" customHeight="1" x14ac:dyDescent="0.25">
      <c r="A243" s="7" t="s">
        <v>7392</v>
      </c>
      <c r="B243" s="8"/>
      <c r="C243" s="238">
        <v>1.6059606465346707</v>
      </c>
      <c r="D243" s="238">
        <v>2.5815815229726709</v>
      </c>
    </row>
    <row r="244" spans="1:4" ht="27.75" customHeight="1" x14ac:dyDescent="0.25">
      <c r="A244" s="7" t="s">
        <v>7393</v>
      </c>
      <c r="B244" s="8"/>
      <c r="C244" s="238">
        <v>0.46336566437608212</v>
      </c>
      <c r="D244" s="238">
        <v>-2.3808647914622262E-2</v>
      </c>
    </row>
    <row r="245" spans="1:4" ht="27.75" customHeight="1" x14ac:dyDescent="0.25">
      <c r="A245" s="7" t="s">
        <v>7394</v>
      </c>
      <c r="B245" s="8"/>
      <c r="C245" s="238">
        <v>0.50498099821647235</v>
      </c>
      <c r="D245" s="238">
        <v>0</v>
      </c>
    </row>
    <row r="246" spans="1:4" ht="27.75" customHeight="1" x14ac:dyDescent="0.25">
      <c r="A246" s="7" t="s">
        <v>7395</v>
      </c>
      <c r="B246" s="8"/>
      <c r="C246" s="238">
        <v>0</v>
      </c>
      <c r="D246" s="238">
        <v>0.62367331557624839</v>
      </c>
    </row>
    <row r="247" spans="1:4" ht="27.75" customHeight="1" x14ac:dyDescent="0.25">
      <c r="A247" s="7" t="s">
        <v>7396</v>
      </c>
      <c r="B247" s="8"/>
      <c r="C247" s="238">
        <v>0.45621437412019228</v>
      </c>
      <c r="D247" s="238">
        <v>0.1357381425710828</v>
      </c>
    </row>
    <row r="248" spans="1:4" ht="27.75" customHeight="1" x14ac:dyDescent="0.25">
      <c r="A248" s="7" t="s">
        <v>7397</v>
      </c>
      <c r="B248" s="8"/>
      <c r="C248" s="238">
        <v>0.76245712214057537</v>
      </c>
      <c r="D248" s="238">
        <v>0.1151033980186961</v>
      </c>
    </row>
    <row r="249" spans="1:4" ht="27.75" customHeight="1" x14ac:dyDescent="0.25">
      <c r="A249" s="7" t="s">
        <v>7398</v>
      </c>
      <c r="B249" s="8"/>
      <c r="C249" s="238">
        <v>0.60774647004161297</v>
      </c>
      <c r="D249" s="238">
        <v>0.12155007006448737</v>
      </c>
    </row>
    <row r="250" spans="1:4" ht="27.75" customHeight="1" x14ac:dyDescent="0.25">
      <c r="A250" s="7" t="s">
        <v>7399</v>
      </c>
      <c r="B250" s="8" t="s">
        <v>7400</v>
      </c>
      <c r="C250" s="238">
        <v>0</v>
      </c>
      <c r="D250" s="238">
        <v>0</v>
      </c>
    </row>
    <row r="251" spans="1:4" ht="27.75" customHeight="1" x14ac:dyDescent="0.25">
      <c r="A251" s="7" t="s">
        <v>7400</v>
      </c>
      <c r="B251" s="8"/>
      <c r="C251" s="238">
        <v>0</v>
      </c>
      <c r="D251" s="238">
        <v>0</v>
      </c>
    </row>
    <row r="252" spans="1:4" ht="27.75" customHeight="1" x14ac:dyDescent="0.25">
      <c r="A252" s="7" t="s">
        <v>7401</v>
      </c>
      <c r="B252" s="8"/>
      <c r="C252" s="238">
        <v>0.41884929762216638</v>
      </c>
      <c r="D252" s="238">
        <v>18.542851048287002</v>
      </c>
    </row>
    <row r="253" spans="1:4" ht="27.75" customHeight="1" x14ac:dyDescent="0.25">
      <c r="A253" s="7" t="s">
        <v>7402</v>
      </c>
      <c r="B253" s="8"/>
      <c r="C253" s="238">
        <v>3.2111653925542099</v>
      </c>
      <c r="D253" s="238">
        <v>14.686557205651557</v>
      </c>
    </row>
    <row r="254" spans="1:4" ht="27.75" customHeight="1" x14ac:dyDescent="0.25">
      <c r="A254" s="7" t="s">
        <v>7403</v>
      </c>
      <c r="B254" s="8"/>
      <c r="C254" s="238">
        <v>0.88025667314787948</v>
      </c>
      <c r="D254" s="238">
        <v>20.541249924097453</v>
      </c>
    </row>
    <row r="255" spans="1:4" ht="27.75" customHeight="1" x14ac:dyDescent="0.25">
      <c r="A255" s="7" t="s">
        <v>7404</v>
      </c>
      <c r="B255" s="8"/>
      <c r="C255" s="238">
        <v>0.94257784741541684</v>
      </c>
      <c r="D255" s="238">
        <v>7.2523507872674955</v>
      </c>
    </row>
    <row r="256" spans="1:4" ht="27.75" customHeight="1" x14ac:dyDescent="0.25">
      <c r="A256" s="7" t="s">
        <v>7405</v>
      </c>
      <c r="B256" s="8"/>
      <c r="C256" s="238">
        <v>0.8196633215546274</v>
      </c>
      <c r="D256" s="238">
        <v>13.434291708201368</v>
      </c>
    </row>
    <row r="257" spans="1:4" ht="27.75" customHeight="1" x14ac:dyDescent="0.25">
      <c r="A257" s="7" t="s">
        <v>7406</v>
      </c>
      <c r="B257" s="8"/>
      <c r="C257" s="238">
        <v>1.0465792556824807</v>
      </c>
      <c r="D257" s="238">
        <v>11.275655530656557</v>
      </c>
    </row>
    <row r="258" spans="1:4" ht="27.75" customHeight="1" x14ac:dyDescent="0.25">
      <c r="A258" s="7" t="s">
        <v>7407</v>
      </c>
      <c r="B258" s="8"/>
      <c r="C258" s="238">
        <v>0.22749053494436092</v>
      </c>
      <c r="D258" s="238">
        <v>10.103520213676022</v>
      </c>
    </row>
    <row r="259" spans="1:4" ht="27.75" customHeight="1" x14ac:dyDescent="0.25">
      <c r="A259" s="7" t="s">
        <v>7408</v>
      </c>
      <c r="B259" s="8"/>
      <c r="C259" s="238">
        <v>0.31961369609570328</v>
      </c>
      <c r="D259" s="238">
        <v>20.971168467260298</v>
      </c>
    </row>
    <row r="260" spans="1:4" ht="27.75" customHeight="1" x14ac:dyDescent="0.25">
      <c r="A260" s="7" t="s">
        <v>7409</v>
      </c>
      <c r="B260" s="8"/>
      <c r="C260" s="238">
        <v>3.018409355309291</v>
      </c>
      <c r="D260" s="238">
        <v>8.1086690116439666</v>
      </c>
    </row>
    <row r="261" spans="1:4" ht="27.75" customHeight="1" x14ac:dyDescent="0.25">
      <c r="A261" s="7" t="s">
        <v>7410</v>
      </c>
      <c r="B261" s="8"/>
      <c r="C261" s="238">
        <v>2.6330175173861186</v>
      </c>
      <c r="D261" s="238">
        <v>11.846651981860257</v>
      </c>
    </row>
    <row r="262" spans="1:4" ht="27.75" customHeight="1" x14ac:dyDescent="0.25">
      <c r="A262" s="7" t="s">
        <v>7411</v>
      </c>
      <c r="B262" s="8"/>
      <c r="C262" s="238">
        <v>0.54291894562198784</v>
      </c>
      <c r="D262" s="238">
        <v>16.206159961766044</v>
      </c>
    </row>
    <row r="263" spans="1:4" ht="27.75" customHeight="1" x14ac:dyDescent="0.25">
      <c r="A263" s="7" t="s">
        <v>7412</v>
      </c>
      <c r="B263" s="8"/>
      <c r="C263" s="238">
        <v>1.4898349902347698</v>
      </c>
      <c r="D263" s="238">
        <v>7.1271757952521524</v>
      </c>
    </row>
    <row r="264" spans="1:4" ht="27.75" customHeight="1" x14ac:dyDescent="0.25">
      <c r="A264" s="7" t="s">
        <v>7413</v>
      </c>
      <c r="B264" s="8"/>
      <c r="C264" s="238">
        <v>0.31565208399376754</v>
      </c>
      <c r="D264" s="238">
        <v>18.959846769943432</v>
      </c>
    </row>
    <row r="265" spans="1:4" ht="27.75" customHeight="1" x14ac:dyDescent="0.25">
      <c r="A265" s="7" t="s">
        <v>7414</v>
      </c>
      <c r="B265" s="8"/>
      <c r="C265" s="238">
        <v>2.9477823733721182</v>
      </c>
      <c r="D265" s="238">
        <v>9.9917608409648402</v>
      </c>
    </row>
    <row r="266" spans="1:4" ht="27.75" customHeight="1" x14ac:dyDescent="0.25">
      <c r="A266" s="7" t="s">
        <v>7415</v>
      </c>
      <c r="B266" s="8"/>
      <c r="C266" s="238">
        <v>0.27258958828823759</v>
      </c>
      <c r="D266" s="238">
        <v>16.237952809015486</v>
      </c>
    </row>
    <row r="267" spans="1:4" ht="27.75" customHeight="1" x14ac:dyDescent="0.25">
      <c r="A267" s="7" t="s">
        <v>7416</v>
      </c>
      <c r="B267" s="8"/>
      <c r="C267" s="238">
        <v>0.47072105457676006</v>
      </c>
      <c r="D267" s="238">
        <v>-0.12336443526182159</v>
      </c>
    </row>
    <row r="268" spans="1:4" ht="27.75" customHeight="1" x14ac:dyDescent="0.25">
      <c r="A268" s="7" t="s">
        <v>7417</v>
      </c>
      <c r="B268" s="8"/>
      <c r="C268" s="238">
        <v>0.54819906273497077</v>
      </c>
      <c r="D268" s="238">
        <v>0.55256570979554887</v>
      </c>
    </row>
    <row r="269" spans="1:4" ht="27.75" customHeight="1" x14ac:dyDescent="0.25">
      <c r="A269" s="7" t="s">
        <v>7418</v>
      </c>
      <c r="B269" s="8"/>
      <c r="C269" s="238">
        <v>0.50559928247979558</v>
      </c>
      <c r="D269" s="238">
        <v>1.3362556268240098</v>
      </c>
    </row>
    <row r="270" spans="1:4" ht="27.75" customHeight="1" x14ac:dyDescent="0.25">
      <c r="A270" s="7" t="s">
        <v>7419</v>
      </c>
      <c r="B270" s="8"/>
      <c r="C270" s="238">
        <v>1.0642299340143939</v>
      </c>
      <c r="D270" s="238">
        <v>7.3451014489590509</v>
      </c>
    </row>
    <row r="271" spans="1:4" ht="27.75" customHeight="1" x14ac:dyDescent="0.25">
      <c r="A271" s="7" t="s">
        <v>7420</v>
      </c>
      <c r="B271" s="8"/>
      <c r="C271" s="238">
        <v>4.2710129942687587E-2</v>
      </c>
      <c r="D271" s="238">
        <v>0.40950033136179903</v>
      </c>
    </row>
    <row r="272" spans="1:4" ht="27.75" customHeight="1" x14ac:dyDescent="0.25">
      <c r="A272" s="7" t="s">
        <v>7421</v>
      </c>
      <c r="B272" s="8"/>
      <c r="C272" s="238">
        <v>1.1874432711141036</v>
      </c>
      <c r="D272" s="238">
        <v>6.74620690062594</v>
      </c>
    </row>
    <row r="273" spans="1:4" ht="27.75" customHeight="1" x14ac:dyDescent="0.25">
      <c r="A273" s="7" t="s">
        <v>7422</v>
      </c>
      <c r="B273" s="8"/>
      <c r="C273" s="238">
        <v>0.97277467427443465</v>
      </c>
      <c r="D273" s="238">
        <v>1.6509198286151847</v>
      </c>
    </row>
    <row r="274" spans="1:4" ht="27.75" customHeight="1" x14ac:dyDescent="0.25">
      <c r="A274" s="7" t="s">
        <v>7423</v>
      </c>
      <c r="B274" s="8"/>
      <c r="C274" s="238">
        <v>0.59978222501647782</v>
      </c>
      <c r="D274" s="238">
        <v>-1.3918521679869915</v>
      </c>
    </row>
    <row r="275" spans="1:4" ht="27.75" customHeight="1" x14ac:dyDescent="0.25">
      <c r="A275" s="7" t="s">
        <v>7424</v>
      </c>
      <c r="B275" s="8"/>
      <c r="C275" s="238">
        <v>0.1612411479468974</v>
      </c>
      <c r="D275" s="238">
        <v>0.18930362499684675</v>
      </c>
    </row>
    <row r="276" spans="1:4" ht="27.75" customHeight="1" x14ac:dyDescent="0.25">
      <c r="A276" s="7" t="s">
        <v>7425</v>
      </c>
      <c r="B276" s="8"/>
      <c r="C276" s="238">
        <v>0.59996931636900153</v>
      </c>
      <c r="D276" s="238">
        <v>-1.4168197576489809</v>
      </c>
    </row>
    <row r="277" spans="1:4" ht="27.75" customHeight="1" x14ac:dyDescent="0.25">
      <c r="A277" s="7" t="s">
        <v>7426</v>
      </c>
      <c r="B277" s="8"/>
      <c r="C277" s="238">
        <v>6.1054646079978014E-2</v>
      </c>
      <c r="D277" s="238">
        <v>1.6819447037743167</v>
      </c>
    </row>
    <row r="278" spans="1:4" ht="27.75" customHeight="1" x14ac:dyDescent="0.25">
      <c r="A278" s="7" t="s">
        <v>7427</v>
      </c>
      <c r="B278" s="8"/>
      <c r="C278" s="238">
        <v>0.85077335269929</v>
      </c>
      <c r="D278" s="238">
        <v>1.0565461708298112</v>
      </c>
    </row>
    <row r="279" spans="1:4" ht="27.75" customHeight="1" x14ac:dyDescent="0.25">
      <c r="A279" s="7" t="s">
        <v>7428</v>
      </c>
      <c r="B279" s="8"/>
      <c r="C279" s="238">
        <v>0.9097991992131782</v>
      </c>
      <c r="D279" s="238">
        <v>2.7681476130254032</v>
      </c>
    </row>
    <row r="280" spans="1:4" ht="27.75" customHeight="1" x14ac:dyDescent="0.25">
      <c r="A280" s="7" t="s">
        <v>7429</v>
      </c>
      <c r="B280" s="8"/>
      <c r="C280" s="238">
        <v>1.7548800843300829</v>
      </c>
      <c r="D280" s="238">
        <v>2.024874040168442</v>
      </c>
    </row>
    <row r="281" spans="1:4" ht="27.75" customHeight="1" x14ac:dyDescent="0.25">
      <c r="A281" s="7" t="s">
        <v>7430</v>
      </c>
      <c r="B281" s="8"/>
      <c r="C281" s="238">
        <v>0.85104615751099222</v>
      </c>
      <c r="D281" s="238">
        <v>1.0653044236052964</v>
      </c>
    </row>
    <row r="282" spans="1:4" ht="27.75" customHeight="1" x14ac:dyDescent="0.25">
      <c r="A282" s="7" t="s">
        <v>7431</v>
      </c>
      <c r="B282" s="8"/>
      <c r="C282" s="238">
        <v>0.36472135138267858</v>
      </c>
      <c r="D282" s="238">
        <v>5.694327651414163</v>
      </c>
    </row>
    <row r="283" spans="1:4" ht="27.75" customHeight="1" x14ac:dyDescent="0.25">
      <c r="A283" s="7" t="s">
        <v>7432</v>
      </c>
      <c r="B283" s="8"/>
      <c r="C283" s="238">
        <v>0.76201158045731721</v>
      </c>
      <c r="D283" s="238">
        <v>4.0771907757191137</v>
      </c>
    </row>
    <row r="284" spans="1:4" ht="27.75" customHeight="1" x14ac:dyDescent="0.25">
      <c r="A284" s="7" t="s">
        <v>7433</v>
      </c>
      <c r="B284" s="8"/>
      <c r="C284" s="238">
        <v>1.4654441889310477</v>
      </c>
      <c r="D284" s="238">
        <v>2.6576625932643783</v>
      </c>
    </row>
    <row r="285" spans="1:4" ht="27.75" customHeight="1" x14ac:dyDescent="0.25">
      <c r="A285" s="7" t="s">
        <v>7434</v>
      </c>
      <c r="B285" s="8"/>
      <c r="C285" s="238">
        <v>1.3422294502597838</v>
      </c>
      <c r="D285" s="238">
        <v>1.4222644804523934</v>
      </c>
    </row>
    <row r="286" spans="1:4" ht="27.75" customHeight="1" x14ac:dyDescent="0.25">
      <c r="A286" s="7" t="s">
        <v>7435</v>
      </c>
      <c r="B286" s="8"/>
      <c r="C286" s="238">
        <v>0.45209840854498334</v>
      </c>
      <c r="D286" s="238">
        <v>-0.22114586728792412</v>
      </c>
    </row>
    <row r="287" spans="1:4" ht="27.75" customHeight="1" x14ac:dyDescent="0.25">
      <c r="A287" s="7" t="s">
        <v>7436</v>
      </c>
      <c r="B287" s="8"/>
      <c r="C287" s="238">
        <v>0.6872553798763229</v>
      </c>
      <c r="D287" s="238">
        <v>3.1827790096627164</v>
      </c>
    </row>
    <row r="288" spans="1:4" ht="27.75" customHeight="1" x14ac:dyDescent="0.25">
      <c r="A288" s="7" t="s">
        <v>7437</v>
      </c>
      <c r="B288" s="8"/>
      <c r="C288" s="238">
        <v>0.32403699387179563</v>
      </c>
      <c r="D288" s="238">
        <v>1.9450193130147604</v>
      </c>
    </row>
    <row r="289" spans="1:4" ht="27.75" customHeight="1" x14ac:dyDescent="0.25">
      <c r="A289" s="7" t="s">
        <v>7438</v>
      </c>
      <c r="B289" s="8"/>
      <c r="C289" s="238">
        <v>0</v>
      </c>
      <c r="D289" s="238">
        <v>0.85386186673916553</v>
      </c>
    </row>
    <row r="290" spans="1:4" ht="27.75" customHeight="1" x14ac:dyDescent="0.25">
      <c r="A290" s="7" t="s">
        <v>7439</v>
      </c>
      <c r="B290" s="8"/>
      <c r="C290" s="238">
        <v>1.455258712463728</v>
      </c>
      <c r="D290" s="238">
        <v>2.8643295147740928</v>
      </c>
    </row>
    <row r="291" spans="1:4" ht="27.75" customHeight="1" x14ac:dyDescent="0.25">
      <c r="A291" s="7" t="s">
        <v>7440</v>
      </c>
      <c r="B291" s="8"/>
      <c r="C291" s="238">
        <v>0.48883160097561945</v>
      </c>
      <c r="D291" s="238">
        <v>2.9167456678774655</v>
      </c>
    </row>
    <row r="292" spans="1:4" ht="27.75" customHeight="1" x14ac:dyDescent="0.25">
      <c r="A292" s="7" t="s">
        <v>7441</v>
      </c>
      <c r="B292" s="8"/>
      <c r="C292" s="238">
        <v>0.47083973235111704</v>
      </c>
      <c r="D292" s="238">
        <v>-0.22006787079669779</v>
      </c>
    </row>
    <row r="293" spans="1:4" ht="27.75" customHeight="1" x14ac:dyDescent="0.25">
      <c r="A293" s="7" t="s">
        <v>7442</v>
      </c>
      <c r="B293" s="8"/>
      <c r="C293" s="238">
        <v>0.55625468330407624</v>
      </c>
      <c r="D293" s="238">
        <v>3.9292490432706351</v>
      </c>
    </row>
    <row r="294" spans="1:4" ht="27.75" customHeight="1" x14ac:dyDescent="0.25">
      <c r="A294" s="7" t="s">
        <v>7443</v>
      </c>
      <c r="B294" s="8"/>
      <c r="C294" s="238">
        <v>0.17916591611211044</v>
      </c>
      <c r="D294" s="238">
        <v>2.5421614919617674</v>
      </c>
    </row>
    <row r="295" spans="1:4" ht="27.75" customHeight="1" x14ac:dyDescent="0.25">
      <c r="A295" s="7" t="s">
        <v>7444</v>
      </c>
      <c r="B295" s="8"/>
      <c r="C295" s="238">
        <v>1.2813677447351959</v>
      </c>
      <c r="D295" s="238">
        <v>6.7617914238443193</v>
      </c>
    </row>
    <row r="296" spans="1:4" ht="27.75" customHeight="1" x14ac:dyDescent="0.25">
      <c r="A296" s="7" t="s">
        <v>7445</v>
      </c>
      <c r="B296" s="8"/>
      <c r="C296" s="238">
        <v>1.048093477089028</v>
      </c>
      <c r="D296" s="238">
        <v>7.0681682733466529</v>
      </c>
    </row>
    <row r="297" spans="1:4" ht="27.75" customHeight="1" x14ac:dyDescent="0.25">
      <c r="A297" s="7" t="s">
        <v>7446</v>
      </c>
      <c r="B297" s="8"/>
      <c r="C297" s="238">
        <v>7.210373826694208E-2</v>
      </c>
      <c r="D297" s="238">
        <v>6.0688906052809521</v>
      </c>
    </row>
    <row r="298" spans="1:4" ht="27.75" customHeight="1" x14ac:dyDescent="0.25">
      <c r="A298" s="7" t="s">
        <v>7447</v>
      </c>
      <c r="B298" s="8"/>
      <c r="C298" s="238">
        <v>0.77758460691836839</v>
      </c>
      <c r="D298" s="238">
        <v>7.0925669432555871</v>
      </c>
    </row>
    <row r="299" spans="1:4" ht="27.75" customHeight="1" x14ac:dyDescent="0.25">
      <c r="A299" s="7" t="s">
        <v>7448</v>
      </c>
      <c r="B299" s="8"/>
      <c r="C299" s="238">
        <v>0.24854766124748595</v>
      </c>
      <c r="D299" s="238">
        <v>2.5062485920102628</v>
      </c>
    </row>
    <row r="300" spans="1:4" ht="27.75" customHeight="1" x14ac:dyDescent="0.25">
      <c r="A300" s="7" t="s">
        <v>7449</v>
      </c>
      <c r="B300" s="8"/>
      <c r="C300" s="238">
        <v>0.19502179454743157</v>
      </c>
      <c r="D300" s="238">
        <v>1.4997564534619923</v>
      </c>
    </row>
    <row r="301" spans="1:4" ht="27.75" customHeight="1" x14ac:dyDescent="0.25">
      <c r="A301" s="7" t="s">
        <v>7450</v>
      </c>
      <c r="B301" s="8"/>
      <c r="C301" s="238">
        <v>1.8026790943109792</v>
      </c>
      <c r="D301" s="238">
        <v>4.8442985175556155</v>
      </c>
    </row>
    <row r="302" spans="1:4" ht="27.75" customHeight="1" x14ac:dyDescent="0.25">
      <c r="A302" s="7" t="s">
        <v>7451</v>
      </c>
      <c r="B302" s="8"/>
      <c r="C302" s="238">
        <v>0.43151959261940726</v>
      </c>
      <c r="D302" s="238">
        <v>2.337521868859219</v>
      </c>
    </row>
    <row r="303" spans="1:4" ht="27.75" customHeight="1" x14ac:dyDescent="0.25">
      <c r="A303" s="7" t="s">
        <v>7452</v>
      </c>
      <c r="B303" s="8"/>
      <c r="C303" s="238">
        <v>1.5475722674596495</v>
      </c>
      <c r="D303" s="238">
        <v>2.6997615776943964</v>
      </c>
    </row>
    <row r="304" spans="1:4" ht="27.75" customHeight="1" x14ac:dyDescent="0.25">
      <c r="A304" s="7" t="s">
        <v>7453</v>
      </c>
      <c r="B304" s="8"/>
      <c r="C304" s="238">
        <v>0.75974722510028991</v>
      </c>
      <c r="D304" s="238">
        <v>2.8951839302946012</v>
      </c>
    </row>
    <row r="305" spans="1:4" ht="27.75" customHeight="1" x14ac:dyDescent="0.25">
      <c r="A305" s="7" t="s">
        <v>7454</v>
      </c>
      <c r="B305" s="8"/>
      <c r="C305" s="238">
        <v>1.5737220019057379</v>
      </c>
      <c r="D305" s="238">
        <v>4.3027850908281655</v>
      </c>
    </row>
    <row r="306" spans="1:4" ht="27.75" customHeight="1" x14ac:dyDescent="0.25">
      <c r="A306" s="7" t="s">
        <v>7455</v>
      </c>
      <c r="B306" s="8"/>
      <c r="C306" s="238">
        <v>2.8056235823055897</v>
      </c>
      <c r="D306" s="238">
        <v>0.69653663276743505</v>
      </c>
    </row>
    <row r="307" spans="1:4" ht="27.75" customHeight="1" x14ac:dyDescent="0.25">
      <c r="A307" s="7" t="s">
        <v>7456</v>
      </c>
      <c r="B307" s="8"/>
      <c r="C307" s="238">
        <v>6.0336318600553467</v>
      </c>
      <c r="D307" s="238">
        <v>8.2884318568352169E-2</v>
      </c>
    </row>
    <row r="308" spans="1:4" ht="27.75" customHeight="1" x14ac:dyDescent="0.25">
      <c r="A308" s="7" t="s">
        <v>7457</v>
      </c>
      <c r="B308" s="8"/>
      <c r="C308" s="238">
        <v>0.20666438037996571</v>
      </c>
      <c r="D308" s="238">
        <v>1.6087570830641003</v>
      </c>
    </row>
    <row r="309" spans="1:4" ht="27.75" customHeight="1" x14ac:dyDescent="0.25">
      <c r="A309" s="7" t="s">
        <v>7458</v>
      </c>
      <c r="B309" s="8"/>
      <c r="C309" s="238">
        <v>-0.26572605887174217</v>
      </c>
      <c r="D309" s="238">
        <v>0.12687125439888147</v>
      </c>
    </row>
    <row r="310" spans="1:4" ht="27.75" customHeight="1" x14ac:dyDescent="0.25">
      <c r="A310" s="7" t="s">
        <v>7459</v>
      </c>
      <c r="B310" s="8"/>
      <c r="C310" s="238">
        <v>0.50880326220014704</v>
      </c>
      <c r="D310" s="238">
        <v>1.9500771409140645</v>
      </c>
    </row>
    <row r="311" spans="1:4" ht="27.75" customHeight="1" x14ac:dyDescent="0.25">
      <c r="A311" s="7" t="s">
        <v>7460</v>
      </c>
      <c r="B311" s="8"/>
      <c r="C311" s="238">
        <v>1.869157089307504</v>
      </c>
      <c r="D311" s="238">
        <v>5.9364671867143581</v>
      </c>
    </row>
    <row r="312" spans="1:4" ht="27.75" customHeight="1" x14ac:dyDescent="0.25">
      <c r="A312" s="7" t="s">
        <v>7461</v>
      </c>
      <c r="B312" s="8"/>
      <c r="C312" s="238">
        <v>1.7956766709246572</v>
      </c>
      <c r="D312" s="238">
        <v>19.483981182753226</v>
      </c>
    </row>
    <row r="313" spans="1:4" ht="27.75" customHeight="1" x14ac:dyDescent="0.25">
      <c r="A313" s="7" t="s">
        <v>7462</v>
      </c>
      <c r="B313" s="8"/>
      <c r="C313" s="238">
        <v>1.1311691460802549</v>
      </c>
      <c r="D313" s="238">
        <v>21.358163551486509</v>
      </c>
    </row>
    <row r="314" spans="1:4" ht="27.75" customHeight="1" x14ac:dyDescent="0.25">
      <c r="A314" s="7" t="s">
        <v>7463</v>
      </c>
      <c r="B314" s="8"/>
      <c r="C314" s="238">
        <v>1.1619981516933733</v>
      </c>
      <c r="D314" s="238">
        <v>21.834437434965807</v>
      </c>
    </row>
    <row r="315" spans="1:4" ht="27.75" customHeight="1" x14ac:dyDescent="0.25">
      <c r="A315" s="7" t="s">
        <v>7464</v>
      </c>
      <c r="B315" s="8"/>
      <c r="C315" s="238">
        <v>0.8697944641157519</v>
      </c>
      <c r="D315" s="238">
        <v>11.554594492291132</v>
      </c>
    </row>
    <row r="316" spans="1:4" ht="27.75" customHeight="1" x14ac:dyDescent="0.25">
      <c r="A316" s="7" t="s">
        <v>7465</v>
      </c>
      <c r="B316" s="8"/>
      <c r="C316" s="238">
        <v>0.49962353442331969</v>
      </c>
      <c r="D316" s="238">
        <v>12.239258390046993</v>
      </c>
    </row>
    <row r="317" spans="1:4" ht="27.75" customHeight="1" x14ac:dyDescent="0.25">
      <c r="A317" s="7" t="s">
        <v>7466</v>
      </c>
      <c r="B317" s="8"/>
      <c r="C317" s="238">
        <v>0.69776319944910659</v>
      </c>
      <c r="D317" s="238">
        <v>11.956176292632806</v>
      </c>
    </row>
    <row r="318" spans="1:4" ht="27.75" customHeight="1" x14ac:dyDescent="0.25">
      <c r="A318" s="7" t="s">
        <v>7467</v>
      </c>
      <c r="B318" s="8"/>
      <c r="C318" s="238">
        <v>0.72035193837121048</v>
      </c>
      <c r="D318" s="238">
        <v>15.750074855046737</v>
      </c>
    </row>
    <row r="319" spans="1:4" ht="27.75" customHeight="1" x14ac:dyDescent="0.25">
      <c r="A319" s="7" t="s">
        <v>7468</v>
      </c>
      <c r="B319" s="8"/>
      <c r="C319" s="238">
        <v>0.99927719677895011</v>
      </c>
      <c r="D319" s="238">
        <v>11.726811572974373</v>
      </c>
    </row>
    <row r="320" spans="1:4" ht="27.75" customHeight="1" x14ac:dyDescent="0.25">
      <c r="A320" s="7" t="s">
        <v>7469</v>
      </c>
      <c r="B320" s="8"/>
      <c r="C320" s="238">
        <v>0.32901670982427067</v>
      </c>
      <c r="D320" s="238">
        <v>14.690001553587468</v>
      </c>
    </row>
    <row r="321" spans="1:4" ht="27.75" customHeight="1" x14ac:dyDescent="0.25">
      <c r="A321" s="7" t="s">
        <v>7470</v>
      </c>
      <c r="B321" s="8"/>
      <c r="C321" s="238">
        <v>3.579121811840356</v>
      </c>
      <c r="D321" s="238">
        <v>11.155090568191017</v>
      </c>
    </row>
    <row r="322" spans="1:4" ht="27.75" customHeight="1" x14ac:dyDescent="0.25">
      <c r="A322" s="7" t="s">
        <v>7471</v>
      </c>
      <c r="B322" s="8"/>
      <c r="C322" s="238">
        <v>2.5449743839230439</v>
      </c>
      <c r="D322" s="238">
        <v>15.502985885753116</v>
      </c>
    </row>
    <row r="323" spans="1:4" ht="27.75" customHeight="1" x14ac:dyDescent="0.25">
      <c r="A323" s="7" t="s">
        <v>7472</v>
      </c>
      <c r="B323" s="8"/>
      <c r="C323" s="238">
        <v>5.2272976040945398</v>
      </c>
      <c r="D323" s="238">
        <v>6.153516960760042</v>
      </c>
    </row>
    <row r="324" spans="1:4" ht="27.75" customHeight="1" x14ac:dyDescent="0.25">
      <c r="A324" s="7" t="s">
        <v>7473</v>
      </c>
      <c r="B324" s="8"/>
      <c r="C324" s="238">
        <v>0.23423334477168897</v>
      </c>
      <c r="D324" s="238">
        <v>12.735453102985327</v>
      </c>
    </row>
    <row r="325" spans="1:4" ht="27.75" customHeight="1" x14ac:dyDescent="0.25">
      <c r="A325" s="7" t="s">
        <v>7474</v>
      </c>
      <c r="B325" s="8"/>
      <c r="C325" s="238">
        <v>0.53839530365865818</v>
      </c>
      <c r="D325" s="238">
        <v>17.466918206965559</v>
      </c>
    </row>
    <row r="326" spans="1:4" ht="27.75" customHeight="1" x14ac:dyDescent="0.25">
      <c r="A326" s="7" t="s">
        <v>7475</v>
      </c>
      <c r="B326" s="8"/>
      <c r="C326" s="238">
        <v>0.1369888441081934</v>
      </c>
      <c r="D326" s="238">
        <v>12.518202149205012</v>
      </c>
    </row>
    <row r="327" spans="1:4" ht="27.75" customHeight="1" x14ac:dyDescent="0.25">
      <c r="A327" s="7" t="s">
        <v>7476</v>
      </c>
      <c r="B327" s="8"/>
      <c r="C327" s="238">
        <v>0.61391544829610534</v>
      </c>
      <c r="D327" s="238">
        <v>14.412591564882355</v>
      </c>
    </row>
    <row r="328" spans="1:4" ht="27.75" customHeight="1" x14ac:dyDescent="0.25">
      <c r="A328" s="7" t="s">
        <v>7477</v>
      </c>
      <c r="B328" s="8"/>
      <c r="C328" s="238">
        <v>0</v>
      </c>
      <c r="D328" s="238">
        <v>11.892102394715492</v>
      </c>
    </row>
    <row r="329" spans="1:4" ht="27.75" customHeight="1" x14ac:dyDescent="0.25">
      <c r="A329" s="7" t="s">
        <v>7478</v>
      </c>
      <c r="B329" s="8"/>
      <c r="C329" s="238">
        <v>1.2106299328620074</v>
      </c>
      <c r="D329" s="238">
        <v>11.215018168486377</v>
      </c>
    </row>
    <row r="330" spans="1:4" ht="27.75" customHeight="1" x14ac:dyDescent="0.25">
      <c r="A330" s="7" t="s">
        <v>7479</v>
      </c>
      <c r="B330" s="8"/>
      <c r="C330" s="238">
        <v>4.6857186114182268</v>
      </c>
      <c r="D330" s="238">
        <v>7.9304952007181271</v>
      </c>
    </row>
    <row r="331" spans="1:4" ht="27.75" customHeight="1" x14ac:dyDescent="0.25">
      <c r="A331" s="7" t="s">
        <v>7480</v>
      </c>
      <c r="B331" s="8"/>
      <c r="C331" s="238">
        <v>0.93382028056255517</v>
      </c>
      <c r="D331" s="238">
        <v>0.36393235637884347</v>
      </c>
    </row>
    <row r="332" spans="1:4" ht="27.75" customHeight="1" x14ac:dyDescent="0.25">
      <c r="A332" s="7" t="s">
        <v>7481</v>
      </c>
      <c r="B332" s="8"/>
      <c r="C332" s="238">
        <v>2.3133985165652975</v>
      </c>
      <c r="D332" s="238">
        <v>0.67521348185490015</v>
      </c>
    </row>
    <row r="333" spans="1:4" ht="27.75" customHeight="1" x14ac:dyDescent="0.25">
      <c r="A333" s="7" t="s">
        <v>7482</v>
      </c>
      <c r="B333" s="8"/>
      <c r="C333" s="238">
        <v>1.8275523162374758</v>
      </c>
      <c r="D333" s="238">
        <v>1.1272329115098703</v>
      </c>
    </row>
    <row r="334" spans="1:4" ht="27.75" customHeight="1" x14ac:dyDescent="0.25">
      <c r="A334" s="7" t="s">
        <v>7483</v>
      </c>
      <c r="B334" s="8"/>
      <c r="C334" s="238">
        <v>1.3619844146211246</v>
      </c>
      <c r="D334" s="238">
        <v>0.40600855931202012</v>
      </c>
    </row>
    <row r="335" spans="1:4" ht="27.75" customHeight="1" x14ac:dyDescent="0.25">
      <c r="A335" s="7" t="s">
        <v>7484</v>
      </c>
      <c r="B335" s="8"/>
      <c r="C335" s="238">
        <v>1.1833486245983649</v>
      </c>
      <c r="D335" s="238">
        <v>7.4501571686336865</v>
      </c>
    </row>
    <row r="336" spans="1:4" ht="27.75" customHeight="1" x14ac:dyDescent="0.25">
      <c r="A336" s="7" t="s">
        <v>7485</v>
      </c>
      <c r="B336" s="8"/>
      <c r="C336" s="238">
        <v>1.593202757040278</v>
      </c>
      <c r="D336" s="238">
        <v>6.6272324842555088</v>
      </c>
    </row>
    <row r="337" spans="1:4" ht="27.75" customHeight="1" x14ac:dyDescent="0.25">
      <c r="A337" s="7" t="s">
        <v>7486</v>
      </c>
      <c r="B337" s="8"/>
      <c r="C337" s="238">
        <v>0.70279978244271946</v>
      </c>
      <c r="D337" s="238">
        <v>6.2966421485283774</v>
      </c>
    </row>
    <row r="338" spans="1:4" ht="27.75" customHeight="1" x14ac:dyDescent="0.25">
      <c r="A338" s="7" t="s">
        <v>7487</v>
      </c>
      <c r="B338" s="8"/>
      <c r="C338" s="238">
        <v>0.70279978244271946</v>
      </c>
      <c r="D338" s="238">
        <v>6.2966421485283774</v>
      </c>
    </row>
    <row r="339" spans="1:4" ht="27.75" customHeight="1" x14ac:dyDescent="0.25">
      <c r="A339" s="7" t="s">
        <v>7488</v>
      </c>
      <c r="B339" s="8"/>
      <c r="C339" s="238">
        <v>0.68883614390512715</v>
      </c>
      <c r="D339" s="238">
        <v>4.7629389338370229E-2</v>
      </c>
    </row>
    <row r="340" spans="1:4" ht="27.75" customHeight="1" x14ac:dyDescent="0.25">
      <c r="A340" s="7" t="s">
        <v>7489</v>
      </c>
      <c r="B340" s="8"/>
      <c r="C340" s="238">
        <v>1.2484672562097037</v>
      </c>
      <c r="D340" s="238">
        <v>-9.8540978376222624E-3</v>
      </c>
    </row>
    <row r="341" spans="1:4" ht="27.75" customHeight="1" x14ac:dyDescent="0.25">
      <c r="A341" s="7" t="s">
        <v>7490</v>
      </c>
      <c r="B341" s="8"/>
      <c r="C341" s="238">
        <v>2.1858677840442091</v>
      </c>
      <c r="D341" s="238">
        <v>6.9590753976391211</v>
      </c>
    </row>
    <row r="342" spans="1:4" ht="27.75" customHeight="1" x14ac:dyDescent="0.25">
      <c r="A342" s="7" t="s">
        <v>7491</v>
      </c>
      <c r="B342" s="8"/>
      <c r="C342" s="238">
        <v>1.806885133296686</v>
      </c>
      <c r="D342" s="238">
        <v>0.18117121121310245</v>
      </c>
    </row>
    <row r="343" spans="1:4" ht="27.75" customHeight="1" x14ac:dyDescent="0.25">
      <c r="A343" s="7" t="s">
        <v>7492</v>
      </c>
      <c r="B343" s="8"/>
      <c r="C343" s="238">
        <v>0.44600986232412643</v>
      </c>
      <c r="D343" s="238">
        <v>3.7366291211642944</v>
      </c>
    </row>
    <row r="344" spans="1:4" ht="27.75" customHeight="1" x14ac:dyDescent="0.25">
      <c r="A344" s="7" t="s">
        <v>7493</v>
      </c>
      <c r="B344" s="8"/>
      <c r="C344" s="238">
        <v>0.85625379982515759</v>
      </c>
      <c r="D344" s="238">
        <v>1.0512011408410546</v>
      </c>
    </row>
    <row r="345" spans="1:4" ht="27.75" customHeight="1" x14ac:dyDescent="0.25">
      <c r="A345" s="7" t="s">
        <v>7494</v>
      </c>
      <c r="B345" s="8"/>
      <c r="C345" s="238">
        <v>0.62232383518357703</v>
      </c>
      <c r="D345" s="238">
        <v>0.64282265527517479</v>
      </c>
    </row>
    <row r="346" spans="1:4" ht="27.75" customHeight="1" x14ac:dyDescent="0.25">
      <c r="A346" s="7" t="s">
        <v>7495</v>
      </c>
      <c r="B346" s="8"/>
      <c r="C346" s="238">
        <v>2.2834435409202904</v>
      </c>
      <c r="D346" s="238">
        <v>2.5831454627604007</v>
      </c>
    </row>
    <row r="347" spans="1:4" ht="27.75" customHeight="1" x14ac:dyDescent="0.25">
      <c r="A347" s="7" t="s">
        <v>7496</v>
      </c>
      <c r="B347" s="8"/>
      <c r="C347" s="238">
        <v>5.5172075272469039</v>
      </c>
      <c r="D347" s="238">
        <v>9.9233625561559222</v>
      </c>
    </row>
    <row r="348" spans="1:4" ht="27.75" customHeight="1" x14ac:dyDescent="0.25">
      <c r="A348" s="7" t="s">
        <v>7497</v>
      </c>
      <c r="B348" s="8"/>
      <c r="C348" s="238">
        <v>4.4163193030184917</v>
      </c>
      <c r="D348" s="238">
        <v>9.7584204272492023</v>
      </c>
    </row>
    <row r="349" spans="1:4" ht="27.75" customHeight="1" x14ac:dyDescent="0.25">
      <c r="A349" s="7" t="s">
        <v>7498</v>
      </c>
      <c r="B349" s="8"/>
      <c r="C349" s="238">
        <v>4.4163181135890204</v>
      </c>
      <c r="D349" s="238">
        <v>9.7584163824102141</v>
      </c>
    </row>
    <row r="350" spans="1:4" ht="27.75" customHeight="1" x14ac:dyDescent="0.25">
      <c r="A350" s="7" t="s">
        <v>7499</v>
      </c>
      <c r="B350" s="8"/>
      <c r="C350" s="238">
        <v>0.24664614155663486</v>
      </c>
      <c r="D350" s="238">
        <v>12.713230035226196</v>
      </c>
    </row>
    <row r="351" spans="1:4" ht="27.75" customHeight="1" x14ac:dyDescent="0.25">
      <c r="A351" s="7" t="s">
        <v>7500</v>
      </c>
      <c r="B351" s="8"/>
      <c r="C351" s="238">
        <v>10.891658160070394</v>
      </c>
      <c r="D351" s="238">
        <v>12.413233849390764</v>
      </c>
    </row>
    <row r="352" spans="1:4" ht="27.75" customHeight="1" x14ac:dyDescent="0.25">
      <c r="A352" s="7" t="s">
        <v>7501</v>
      </c>
      <c r="B352" s="8"/>
      <c r="C352" s="238">
        <v>5.7829114667647046</v>
      </c>
      <c r="D352" s="238">
        <v>7.9626245791519246</v>
      </c>
    </row>
    <row r="353" spans="1:4" ht="27.75" customHeight="1" x14ac:dyDescent="0.25">
      <c r="A353" s="7" t="s">
        <v>7502</v>
      </c>
      <c r="B353" s="8"/>
      <c r="C353" s="238">
        <v>5.8052054138841358</v>
      </c>
      <c r="D353" s="238">
        <v>7.9948317604116754</v>
      </c>
    </row>
    <row r="354" spans="1:4" ht="27.75" customHeight="1" x14ac:dyDescent="0.25">
      <c r="A354" s="7" t="s">
        <v>7503</v>
      </c>
      <c r="B354" s="8"/>
      <c r="C354" s="238">
        <v>8.5728999586459729</v>
      </c>
      <c r="D354" s="238">
        <v>12.311115358486122</v>
      </c>
    </row>
    <row r="355" spans="1:4" ht="27.75" customHeight="1" x14ac:dyDescent="0.25">
      <c r="A355" s="7" t="s">
        <v>7504</v>
      </c>
      <c r="B355" s="8"/>
      <c r="C355" s="238">
        <v>0</v>
      </c>
      <c r="D355" s="238">
        <v>12.900742648856854</v>
      </c>
    </row>
    <row r="356" spans="1:4" ht="27.75" customHeight="1" x14ac:dyDescent="0.25">
      <c r="A356" s="7" t="s">
        <v>7505</v>
      </c>
      <c r="B356" s="8"/>
      <c r="C356" s="238">
        <v>1.7113617756557657</v>
      </c>
      <c r="D356" s="238">
        <v>9.4729316611461201</v>
      </c>
    </row>
    <row r="357" spans="1:4" ht="27.75" customHeight="1" x14ac:dyDescent="0.25">
      <c r="A357" s="7" t="s">
        <v>7506</v>
      </c>
      <c r="B357" s="8"/>
      <c r="C357" s="238">
        <v>4.2216651834133501</v>
      </c>
      <c r="D357" s="238">
        <v>8.9396793907173109</v>
      </c>
    </row>
    <row r="358" spans="1:4" ht="27.75" customHeight="1" x14ac:dyDescent="0.25">
      <c r="A358" s="7" t="s">
        <v>7507</v>
      </c>
      <c r="B358" s="8"/>
      <c r="C358" s="238">
        <v>0.32276938257459031</v>
      </c>
      <c r="D358" s="238">
        <v>-1.9086355860933331E-2</v>
      </c>
    </row>
    <row r="359" spans="1:4" ht="27.75" customHeight="1" x14ac:dyDescent="0.25">
      <c r="A359" s="7" t="s">
        <v>7508</v>
      </c>
      <c r="B359" s="8"/>
      <c r="C359" s="238">
        <v>0.7147950905187751</v>
      </c>
      <c r="D359" s="238">
        <v>-8.3883119040343741E-3</v>
      </c>
    </row>
    <row r="360" spans="1:4" ht="27.75" customHeight="1" x14ac:dyDescent="0.25">
      <c r="A360" s="7" t="s">
        <v>7509</v>
      </c>
      <c r="B360" s="8"/>
      <c r="C360" s="238">
        <v>0.38657194880823575</v>
      </c>
      <c r="D360" s="238">
        <v>3.7686373656566608E-3</v>
      </c>
    </row>
    <row r="361" spans="1:4" ht="27.75" customHeight="1" x14ac:dyDescent="0.25">
      <c r="A361" s="7" t="s">
        <v>7510</v>
      </c>
      <c r="B361" s="8"/>
      <c r="C361" s="238">
        <v>0.42128768951875672</v>
      </c>
      <c r="D361" s="238">
        <v>2.227737323634894E-2</v>
      </c>
    </row>
    <row r="362" spans="1:4" ht="27.75" customHeight="1" x14ac:dyDescent="0.25">
      <c r="A362" s="7" t="s">
        <v>7511</v>
      </c>
      <c r="B362" s="8"/>
      <c r="C362" s="238">
        <v>-0.25339896790636729</v>
      </c>
      <c r="D362" s="238">
        <v>0</v>
      </c>
    </row>
    <row r="363" spans="1:4" ht="27.75" customHeight="1" x14ac:dyDescent="0.25">
      <c r="A363" s="7" t="s">
        <v>7512</v>
      </c>
      <c r="B363" s="8"/>
      <c r="C363" s="238">
        <v>4.3135919682688924</v>
      </c>
      <c r="D363" s="238">
        <v>0</v>
      </c>
    </row>
    <row r="364" spans="1:4" ht="27.75" customHeight="1" x14ac:dyDescent="0.25">
      <c r="A364" s="7" t="s">
        <v>7513</v>
      </c>
      <c r="B364" s="8"/>
      <c r="C364" s="238">
        <v>4.3135920407771291</v>
      </c>
      <c r="D364" s="238">
        <v>0</v>
      </c>
    </row>
    <row r="365" spans="1:4" ht="27.75" customHeight="1" x14ac:dyDescent="0.25">
      <c r="A365" s="7" t="s">
        <v>7514</v>
      </c>
      <c r="B365" s="8"/>
      <c r="C365" s="238">
        <v>0</v>
      </c>
      <c r="D365" s="238">
        <v>0</v>
      </c>
    </row>
    <row r="366" spans="1:4" ht="27.75" customHeight="1" x14ac:dyDescent="0.25">
      <c r="A366" s="7" t="s">
        <v>7515</v>
      </c>
      <c r="B366" s="8"/>
      <c r="C366" s="238">
        <v>3.0729402826598924</v>
      </c>
      <c r="D366" s="238">
        <v>0.16127150411775565</v>
      </c>
    </row>
    <row r="367" spans="1:4" ht="27.75" customHeight="1" x14ac:dyDescent="0.25">
      <c r="A367" s="7" t="s">
        <v>7516</v>
      </c>
      <c r="B367" s="8"/>
      <c r="C367" s="238">
        <v>0.31711088247412383</v>
      </c>
      <c r="D367" s="238">
        <v>0.31828848270256621</v>
      </c>
    </row>
    <row r="368" spans="1:4" ht="27.75" customHeight="1" x14ac:dyDescent="0.25">
      <c r="A368" s="7" t="s">
        <v>7517</v>
      </c>
      <c r="B368" s="8"/>
      <c r="C368" s="238">
        <v>1.5344619354235032</v>
      </c>
      <c r="D368" s="238">
        <v>0.27218183708948135</v>
      </c>
    </row>
    <row r="369" spans="1:4" ht="27.75" customHeight="1" x14ac:dyDescent="0.25">
      <c r="A369" s="7" t="s">
        <v>7518</v>
      </c>
      <c r="B369" s="8"/>
      <c r="C369" s="238">
        <v>2.4022266154468888</v>
      </c>
      <c r="D369" s="238">
        <v>0.22161393707067364</v>
      </c>
    </row>
    <row r="370" spans="1:4" ht="27.75" customHeight="1" x14ac:dyDescent="0.25">
      <c r="A370" s="7" t="s">
        <v>7519</v>
      </c>
      <c r="B370" s="8"/>
      <c r="C370" s="238">
        <v>3.5600115621696173</v>
      </c>
      <c r="D370" s="238">
        <v>9.5075630748520892E-2</v>
      </c>
    </row>
    <row r="371" spans="1:4" ht="27.75" customHeight="1" x14ac:dyDescent="0.25">
      <c r="A371" s="7" t="s">
        <v>7520</v>
      </c>
      <c r="B371" s="8"/>
      <c r="C371" s="238">
        <v>3.5684517095073041</v>
      </c>
      <c r="D371" s="238">
        <v>9.4816392931559829E-2</v>
      </c>
    </row>
    <row r="372" spans="1:4" ht="27.75" customHeight="1" x14ac:dyDescent="0.25">
      <c r="A372" s="7" t="s">
        <v>7521</v>
      </c>
      <c r="B372" s="8"/>
      <c r="C372" s="238">
        <v>3.9669695620341177</v>
      </c>
      <c r="D372" s="238">
        <v>9.291629069210508E-2</v>
      </c>
    </row>
    <row r="373" spans="1:4" ht="27.75" customHeight="1" x14ac:dyDescent="0.25">
      <c r="A373" s="7" t="s">
        <v>7522</v>
      </c>
      <c r="B373" s="8"/>
      <c r="C373" s="238">
        <v>7.9931558231291469</v>
      </c>
      <c r="D373" s="238">
        <v>0</v>
      </c>
    </row>
    <row r="374" spans="1:4" ht="27.75" customHeight="1" x14ac:dyDescent="0.25">
      <c r="A374" s="7" t="s">
        <v>7523</v>
      </c>
      <c r="B374" s="8"/>
      <c r="C374" s="238">
        <v>8.0895460278084421</v>
      </c>
      <c r="D374" s="238">
        <v>0</v>
      </c>
    </row>
    <row r="375" spans="1:4" ht="27.75" customHeight="1" x14ac:dyDescent="0.25">
      <c r="A375" s="7" t="s">
        <v>7524</v>
      </c>
      <c r="B375" s="8"/>
      <c r="C375" s="238">
        <v>0.75181946223432672</v>
      </c>
      <c r="D375" s="238">
        <v>0</v>
      </c>
    </row>
    <row r="376" spans="1:4" ht="27.75" customHeight="1" x14ac:dyDescent="0.25">
      <c r="A376" s="7" t="s">
        <v>7525</v>
      </c>
      <c r="B376" s="8"/>
      <c r="C376" s="238">
        <v>-0.1026936015300292</v>
      </c>
      <c r="D376" s="238">
        <v>0</v>
      </c>
    </row>
    <row r="377" spans="1:4" ht="27.75" customHeight="1" x14ac:dyDescent="0.25">
      <c r="A377" s="7" t="s">
        <v>7171</v>
      </c>
      <c r="B377" s="8"/>
      <c r="C377" s="238">
        <v>0.60736418142595283</v>
      </c>
      <c r="D377" s="238">
        <v>0.64760316615452806</v>
      </c>
    </row>
  </sheetData>
  <sheetProtection selectLockedCells="1" selectUnlockedCells="1"/>
  <mergeCells count="1">
    <mergeCell ref="A2:D2"/>
  </mergeCells>
  <hyperlinks>
    <hyperlink ref="A1" location="Overview!A1" display="Back to Overview" xr:uid="{00000000-0004-0000-3B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G578"/>
  <sheetViews>
    <sheetView zoomScale="70" zoomScaleNormal="70" zoomScaleSheetLayoutView="100" workbookViewId="0"/>
  </sheetViews>
  <sheetFormatPr defaultColWidth="9.1796875" defaultRowHeight="27.75" customHeight="1" x14ac:dyDescent="0.25"/>
  <cols>
    <col min="1" max="1" width="29.81640625" style="2" customWidth="1"/>
    <col min="2" max="2" width="48.54296875" style="2" customWidth="1"/>
    <col min="3" max="4" width="23.7265625" style="3" customWidth="1"/>
    <col min="5" max="5" width="15.54296875" style="2" customWidth="1"/>
    <col min="6" max="16384" width="9.1796875" style="2"/>
  </cols>
  <sheetData>
    <row r="1" spans="1:7" ht="27.75" customHeight="1" x14ac:dyDescent="0.25">
      <c r="A1" s="51" t="s">
        <v>34</v>
      </c>
      <c r="B1" s="3"/>
      <c r="C1" s="2"/>
      <c r="E1" s="10"/>
      <c r="F1" s="4"/>
      <c r="G1" s="4"/>
    </row>
    <row r="2" spans="1:7" s="11" customFormat="1" ht="39" customHeight="1" x14ac:dyDescent="0.25">
      <c r="A2" s="370" t="str">
        <f>Overview!B4&amp; " - Effective from "&amp;Overview!D4&amp;" - "&amp;Overview!E4&amp;" Nodal/Zonal charges in WPD South West Area (GSP Group _L)"</f>
        <v>Southern Electric Power Distribution plc - Effective from 1 April 2021 - Final Nodal/Zonal charges in WPD South West Area (GSP Group _L)</v>
      </c>
      <c r="B2" s="371"/>
      <c r="C2" s="371"/>
      <c r="D2" s="372"/>
    </row>
    <row r="3" spans="1:7" ht="60.75" customHeight="1" x14ac:dyDescent="0.25">
      <c r="A3" s="233" t="s">
        <v>604</v>
      </c>
      <c r="B3" s="233" t="s">
        <v>605</v>
      </c>
      <c r="C3" s="233" t="s">
        <v>606</v>
      </c>
      <c r="D3" s="233" t="s">
        <v>607</v>
      </c>
    </row>
    <row r="4" spans="1:7" ht="21.75" customHeight="1" x14ac:dyDescent="0.25">
      <c r="A4" s="7" t="s">
        <v>7526</v>
      </c>
      <c r="B4" s="8">
        <v>0</v>
      </c>
      <c r="C4" s="238">
        <v>0</v>
      </c>
      <c r="D4" s="238">
        <v>0.65862826589593026</v>
      </c>
    </row>
    <row r="5" spans="1:7" ht="21.75" customHeight="1" x14ac:dyDescent="0.25">
      <c r="A5" s="7" t="s">
        <v>7527</v>
      </c>
      <c r="B5" s="8">
        <v>0</v>
      </c>
      <c r="C5" s="238">
        <v>0.99249935831530633</v>
      </c>
      <c r="D5" s="238">
        <v>7.4037445695047239</v>
      </c>
    </row>
    <row r="6" spans="1:7" ht="21.75" customHeight="1" x14ac:dyDescent="0.25">
      <c r="A6" s="7" t="s">
        <v>7528</v>
      </c>
      <c r="B6" s="8">
        <v>0</v>
      </c>
      <c r="C6" s="238">
        <v>3.4209038270075944</v>
      </c>
      <c r="D6" s="238">
        <v>1.136692825691912</v>
      </c>
    </row>
    <row r="7" spans="1:7" ht="21.75" customHeight="1" x14ac:dyDescent="0.25">
      <c r="A7" s="7" t="s">
        <v>7529</v>
      </c>
      <c r="B7" s="8">
        <v>0</v>
      </c>
      <c r="C7" s="238">
        <v>1.0720934538882101</v>
      </c>
      <c r="D7" s="238">
        <v>6.8223616112677075</v>
      </c>
    </row>
    <row r="8" spans="1:7" ht="21.75" customHeight="1" x14ac:dyDescent="0.25">
      <c r="A8" s="7" t="s">
        <v>7530</v>
      </c>
      <c r="B8" s="8">
        <v>0</v>
      </c>
      <c r="C8" s="238">
        <v>0.60286858289648204</v>
      </c>
      <c r="D8" s="238">
        <v>4.2620156759273238</v>
      </c>
    </row>
    <row r="9" spans="1:7" ht="21.75" customHeight="1" x14ac:dyDescent="0.25">
      <c r="A9" s="7" t="s">
        <v>7531</v>
      </c>
      <c r="B9" s="8">
        <v>0</v>
      </c>
      <c r="C9" s="238">
        <v>0.6222353839185305</v>
      </c>
      <c r="D9" s="238">
        <v>5.4485533215645123</v>
      </c>
    </row>
    <row r="10" spans="1:7" ht="21.75" customHeight="1" x14ac:dyDescent="0.25">
      <c r="A10" s="7" t="s">
        <v>7532</v>
      </c>
      <c r="B10" s="8">
        <v>0</v>
      </c>
      <c r="C10" s="238">
        <v>0.7301157070820411</v>
      </c>
      <c r="D10" s="238">
        <v>1.3878006073218885</v>
      </c>
    </row>
    <row r="11" spans="1:7" ht="21.75" customHeight="1" x14ac:dyDescent="0.25">
      <c r="A11" s="7" t="s">
        <v>7533</v>
      </c>
      <c r="B11" s="8">
        <v>0</v>
      </c>
      <c r="C11" s="238">
        <v>0.42628476012896338</v>
      </c>
      <c r="D11" s="238">
        <v>2.7416886872703703</v>
      </c>
    </row>
    <row r="12" spans="1:7" ht="21.75" customHeight="1" x14ac:dyDescent="0.25">
      <c r="A12" s="7" t="s">
        <v>7534</v>
      </c>
      <c r="B12" s="8">
        <v>0</v>
      </c>
      <c r="C12" s="238">
        <v>1.0446351806713428</v>
      </c>
      <c r="D12" s="238">
        <v>4.8368953624363016</v>
      </c>
    </row>
    <row r="13" spans="1:7" ht="21.75" customHeight="1" x14ac:dyDescent="0.25">
      <c r="A13" s="7" t="s">
        <v>7535</v>
      </c>
      <c r="B13" s="8">
        <v>0</v>
      </c>
      <c r="C13" s="238">
        <v>0.49518540181877213</v>
      </c>
      <c r="D13" s="238">
        <v>3.3861480304150859</v>
      </c>
    </row>
    <row r="14" spans="1:7" ht="21.75" customHeight="1" x14ac:dyDescent="0.25">
      <c r="A14" s="7" t="s">
        <v>7536</v>
      </c>
      <c r="B14" s="8">
        <v>0</v>
      </c>
      <c r="C14" s="238">
        <v>0.19335603421279202</v>
      </c>
      <c r="D14" s="238">
        <v>2.7470552704043509</v>
      </c>
    </row>
    <row r="15" spans="1:7" ht="21.75" customHeight="1" x14ac:dyDescent="0.25">
      <c r="A15" s="7" t="s">
        <v>7537</v>
      </c>
      <c r="B15" s="8">
        <v>0</v>
      </c>
      <c r="C15" s="238">
        <v>0.42677251304115232</v>
      </c>
      <c r="D15" s="238">
        <v>9.0272247197285491</v>
      </c>
    </row>
    <row r="16" spans="1:7" ht="21.75" customHeight="1" x14ac:dyDescent="0.25">
      <c r="A16" s="7" t="s">
        <v>7538</v>
      </c>
      <c r="B16" s="8" t="s">
        <v>7526</v>
      </c>
      <c r="C16" s="238">
        <v>0</v>
      </c>
      <c r="D16" s="238">
        <v>0.75693399763090197</v>
      </c>
    </row>
    <row r="17" spans="1:4" ht="21.75" customHeight="1" x14ac:dyDescent="0.25">
      <c r="A17" s="7" t="s">
        <v>7539</v>
      </c>
      <c r="B17" s="8">
        <v>0</v>
      </c>
      <c r="C17" s="238">
        <v>2.2564845314654547</v>
      </c>
      <c r="D17" s="238">
        <v>22.246228120881906</v>
      </c>
    </row>
    <row r="18" spans="1:4" ht="21.75" customHeight="1" x14ac:dyDescent="0.25">
      <c r="A18" s="7" t="s">
        <v>7540</v>
      </c>
      <c r="B18" s="8">
        <v>0</v>
      </c>
      <c r="C18" s="238">
        <v>0.20757193868276322</v>
      </c>
      <c r="D18" s="238">
        <v>2.5240016743098015</v>
      </c>
    </row>
    <row r="19" spans="1:4" ht="21.75" customHeight="1" x14ac:dyDescent="0.25">
      <c r="A19" s="7" t="s">
        <v>7541</v>
      </c>
      <c r="B19" s="8">
        <v>0</v>
      </c>
      <c r="C19" s="238">
        <v>7.4550612599472821E-2</v>
      </c>
      <c r="D19" s="238">
        <v>11.145419581646065</v>
      </c>
    </row>
    <row r="20" spans="1:4" ht="21.75" customHeight="1" x14ac:dyDescent="0.25">
      <c r="A20" s="7" t="s">
        <v>7542</v>
      </c>
      <c r="B20" s="8">
        <v>0</v>
      </c>
      <c r="C20" s="238">
        <v>0.87008587563913531</v>
      </c>
      <c r="D20" s="238">
        <v>4.4618380974307597</v>
      </c>
    </row>
    <row r="21" spans="1:4" ht="21.75" customHeight="1" x14ac:dyDescent="0.25">
      <c r="A21" s="7" t="s">
        <v>7543</v>
      </c>
      <c r="B21" s="8">
        <v>0</v>
      </c>
      <c r="C21" s="238">
        <v>0.42767478620085264</v>
      </c>
      <c r="D21" s="238">
        <v>1.727291417115125</v>
      </c>
    </row>
    <row r="22" spans="1:4" ht="21.75" customHeight="1" x14ac:dyDescent="0.25">
      <c r="A22" s="7" t="s">
        <v>7544</v>
      </c>
      <c r="B22" s="8">
        <v>0</v>
      </c>
      <c r="C22" s="238">
        <v>0.80279914468947056</v>
      </c>
      <c r="D22" s="238">
        <v>2.3440548182534284</v>
      </c>
    </row>
    <row r="23" spans="1:4" ht="21.75" customHeight="1" x14ac:dyDescent="0.25">
      <c r="A23" s="7" t="s">
        <v>7545</v>
      </c>
      <c r="B23" s="8">
        <v>0</v>
      </c>
      <c r="C23" s="238">
        <v>1.5250763956959432</v>
      </c>
      <c r="D23" s="238">
        <v>2.3069498614110056</v>
      </c>
    </row>
    <row r="24" spans="1:4" ht="21.75" customHeight="1" x14ac:dyDescent="0.25">
      <c r="A24" s="7" t="s">
        <v>7546</v>
      </c>
      <c r="B24" s="8">
        <v>0</v>
      </c>
      <c r="C24" s="238">
        <v>0.26071838121029067</v>
      </c>
      <c r="D24" s="238">
        <v>1.2018460356139362</v>
      </c>
    </row>
    <row r="25" spans="1:4" ht="21.75" customHeight="1" x14ac:dyDescent="0.25">
      <c r="A25" s="7" t="s">
        <v>7547</v>
      </c>
      <c r="B25" s="8">
        <v>0</v>
      </c>
      <c r="C25" s="238">
        <v>0.25875245505089861</v>
      </c>
      <c r="D25" s="238">
        <v>2.7073907649144227</v>
      </c>
    </row>
    <row r="26" spans="1:4" ht="21.75" customHeight="1" x14ac:dyDescent="0.25">
      <c r="A26" s="7" t="s">
        <v>7548</v>
      </c>
      <c r="B26" s="8">
        <v>0</v>
      </c>
      <c r="C26" s="238">
        <v>0</v>
      </c>
      <c r="D26" s="238">
        <v>3.8145700749124396</v>
      </c>
    </row>
    <row r="27" spans="1:4" ht="27.75" customHeight="1" x14ac:dyDescent="0.25">
      <c r="A27" s="7" t="s">
        <v>7549</v>
      </c>
      <c r="B27" s="8">
        <v>0</v>
      </c>
      <c r="C27" s="238">
        <v>1.9488086034633423</v>
      </c>
      <c r="D27" s="238">
        <v>5.9390630497015939</v>
      </c>
    </row>
    <row r="28" spans="1:4" ht="27.75" customHeight="1" x14ac:dyDescent="0.25">
      <c r="A28" s="7" t="s">
        <v>7550</v>
      </c>
      <c r="B28" s="8">
        <v>0</v>
      </c>
      <c r="C28" s="238">
        <v>0.75646849351673529</v>
      </c>
      <c r="D28" s="238">
        <v>4.3317499247404152</v>
      </c>
    </row>
    <row r="29" spans="1:4" ht="27.75" customHeight="1" x14ac:dyDescent="0.25">
      <c r="A29" s="7" t="s">
        <v>7551</v>
      </c>
      <c r="B29" s="8">
        <v>0</v>
      </c>
      <c r="C29" s="238">
        <v>0.64333771638952653</v>
      </c>
      <c r="D29" s="238">
        <v>4.087143528735445</v>
      </c>
    </row>
    <row r="30" spans="1:4" ht="27.75" customHeight="1" x14ac:dyDescent="0.25">
      <c r="A30" s="7" t="s">
        <v>7552</v>
      </c>
      <c r="B30" s="8">
        <v>0</v>
      </c>
      <c r="C30" s="238">
        <v>3.7646876135947201E-2</v>
      </c>
      <c r="D30" s="238">
        <v>2.2292937176240475</v>
      </c>
    </row>
    <row r="31" spans="1:4" ht="27.75" customHeight="1" x14ac:dyDescent="0.25">
      <c r="A31" s="7" t="s">
        <v>7553</v>
      </c>
      <c r="B31" s="8">
        <v>0</v>
      </c>
      <c r="C31" s="238">
        <v>3.3298150966863012</v>
      </c>
      <c r="D31" s="238">
        <v>17.062359830528806</v>
      </c>
    </row>
    <row r="32" spans="1:4" ht="27.75" customHeight="1" x14ac:dyDescent="0.25">
      <c r="A32" s="7" t="s">
        <v>7554</v>
      </c>
      <c r="B32" s="8">
        <v>0</v>
      </c>
      <c r="C32" s="238">
        <v>0.62671284353440571</v>
      </c>
      <c r="D32" s="238">
        <v>4.240931205721691</v>
      </c>
    </row>
    <row r="33" spans="1:4" ht="27.75" customHeight="1" x14ac:dyDescent="0.25">
      <c r="A33" s="7" t="s">
        <v>7555</v>
      </c>
      <c r="B33" s="8">
        <v>0</v>
      </c>
      <c r="C33" s="238">
        <v>3.1527526979399356</v>
      </c>
      <c r="D33" s="238">
        <v>3.6669379793015566</v>
      </c>
    </row>
    <row r="34" spans="1:4" ht="27.75" customHeight="1" x14ac:dyDescent="0.25">
      <c r="A34" s="7" t="s">
        <v>7556</v>
      </c>
      <c r="B34" s="8">
        <v>0</v>
      </c>
      <c r="C34" s="238">
        <v>0.55325689262768829</v>
      </c>
      <c r="D34" s="238">
        <v>13.027927749999606</v>
      </c>
    </row>
    <row r="35" spans="1:4" ht="27.75" customHeight="1" x14ac:dyDescent="0.25">
      <c r="A35" s="7" t="s">
        <v>7557</v>
      </c>
      <c r="B35" s="8">
        <v>0</v>
      </c>
      <c r="C35" s="238">
        <v>0.83126064461821947</v>
      </c>
      <c r="D35" s="238">
        <v>4.9589616965920742</v>
      </c>
    </row>
    <row r="36" spans="1:4" ht="27.75" customHeight="1" x14ac:dyDescent="0.25">
      <c r="A36" s="7" t="s">
        <v>7558</v>
      </c>
      <c r="B36" s="8">
        <v>0</v>
      </c>
      <c r="C36" s="238">
        <v>0.2466011199040653</v>
      </c>
      <c r="D36" s="238">
        <v>2.47176548402562</v>
      </c>
    </row>
    <row r="37" spans="1:4" ht="27.75" customHeight="1" x14ac:dyDescent="0.25">
      <c r="A37" s="7" t="s">
        <v>7559</v>
      </c>
      <c r="B37" s="8">
        <v>0</v>
      </c>
      <c r="C37" s="238">
        <v>0.69955492091562044</v>
      </c>
      <c r="D37" s="238">
        <v>0.72479161752559063</v>
      </c>
    </row>
    <row r="38" spans="1:4" ht="27.75" customHeight="1" x14ac:dyDescent="0.25">
      <c r="A38" s="7" t="s">
        <v>7560</v>
      </c>
      <c r="B38" s="8">
        <v>0</v>
      </c>
      <c r="C38" s="238">
        <v>2.8922380647785464</v>
      </c>
      <c r="D38" s="238">
        <v>2.4616480083027654</v>
      </c>
    </row>
    <row r="39" spans="1:4" ht="27.75" customHeight="1" x14ac:dyDescent="0.25">
      <c r="A39" s="7" t="s">
        <v>7561</v>
      </c>
      <c r="B39" s="8">
        <v>0</v>
      </c>
      <c r="C39" s="238">
        <v>1.2038218101797258</v>
      </c>
      <c r="D39" s="238">
        <v>11.467131714221612</v>
      </c>
    </row>
    <row r="40" spans="1:4" ht="27.75" customHeight="1" x14ac:dyDescent="0.25">
      <c r="A40" s="7" t="s">
        <v>7562</v>
      </c>
      <c r="B40" s="8">
        <v>0</v>
      </c>
      <c r="C40" s="238">
        <v>0.41375018434362321</v>
      </c>
      <c r="D40" s="238">
        <v>5.4832925181985832</v>
      </c>
    </row>
    <row r="41" spans="1:4" ht="27.75" customHeight="1" x14ac:dyDescent="0.25">
      <c r="A41" s="7" t="s">
        <v>7462</v>
      </c>
      <c r="B41" s="8">
        <v>0</v>
      </c>
      <c r="C41" s="238">
        <v>1.2970602292489508</v>
      </c>
      <c r="D41" s="238">
        <v>4.9802541671831451</v>
      </c>
    </row>
    <row r="42" spans="1:4" ht="27.75" customHeight="1" x14ac:dyDescent="0.25">
      <c r="A42" s="7" t="s">
        <v>7563</v>
      </c>
      <c r="B42" s="8">
        <v>0</v>
      </c>
      <c r="C42" s="238">
        <v>0.73512629465528612</v>
      </c>
      <c r="D42" s="238">
        <v>3.9514545507699648</v>
      </c>
    </row>
    <row r="43" spans="1:4" ht="27.75" customHeight="1" x14ac:dyDescent="0.25">
      <c r="A43" s="7" t="s">
        <v>7564</v>
      </c>
      <c r="B43" s="8">
        <v>0</v>
      </c>
      <c r="C43" s="238">
        <v>0.87956820064611885</v>
      </c>
      <c r="D43" s="238">
        <v>11.534491544429462</v>
      </c>
    </row>
    <row r="44" spans="1:4" ht="27.75" customHeight="1" x14ac:dyDescent="0.25">
      <c r="A44" s="7" t="s">
        <v>7565</v>
      </c>
      <c r="B44" s="8">
        <v>0</v>
      </c>
      <c r="C44" s="238">
        <v>0.21188834922820038</v>
      </c>
      <c r="D44" s="238">
        <v>1.1771731533466467</v>
      </c>
    </row>
    <row r="45" spans="1:4" ht="27.75" customHeight="1" x14ac:dyDescent="0.25">
      <c r="A45" s="7" t="s">
        <v>7566</v>
      </c>
      <c r="B45" s="8">
        <v>0</v>
      </c>
      <c r="C45" s="238">
        <v>2.9458274785444871</v>
      </c>
      <c r="D45" s="238">
        <v>3.2945598899796318</v>
      </c>
    </row>
    <row r="46" spans="1:4" ht="27.75" customHeight="1" x14ac:dyDescent="0.25">
      <c r="A46" s="7" t="s">
        <v>7567</v>
      </c>
      <c r="B46" s="8">
        <v>0</v>
      </c>
      <c r="C46" s="238">
        <v>0.4306230234921602</v>
      </c>
      <c r="D46" s="238">
        <v>3.9253352732685527</v>
      </c>
    </row>
    <row r="47" spans="1:4" ht="27.75" customHeight="1" x14ac:dyDescent="0.25">
      <c r="A47" s="7" t="s">
        <v>7568</v>
      </c>
      <c r="B47" s="8">
        <v>0</v>
      </c>
      <c r="C47" s="238">
        <v>0.10861447737952455</v>
      </c>
      <c r="D47" s="238">
        <v>1.4240686290689226</v>
      </c>
    </row>
    <row r="48" spans="1:4" ht="27.75" customHeight="1" x14ac:dyDescent="0.25">
      <c r="A48" s="7" t="s">
        <v>7569</v>
      </c>
      <c r="B48" s="8">
        <v>0</v>
      </c>
      <c r="C48" s="238">
        <v>0.542627832177353</v>
      </c>
      <c r="D48" s="238">
        <v>2.0560354997043215</v>
      </c>
    </row>
    <row r="49" spans="1:4" ht="27.75" customHeight="1" x14ac:dyDescent="0.25">
      <c r="A49" s="7" t="s">
        <v>7570</v>
      </c>
      <c r="B49" s="8">
        <v>0</v>
      </c>
      <c r="C49" s="238">
        <v>0.19619177401498536</v>
      </c>
      <c r="D49" s="238">
        <v>2.0810755302065371</v>
      </c>
    </row>
    <row r="50" spans="1:4" ht="27.75" customHeight="1" x14ac:dyDescent="0.25">
      <c r="A50" s="7" t="s">
        <v>7571</v>
      </c>
      <c r="B50" s="8">
        <v>0</v>
      </c>
      <c r="C50" s="238">
        <v>0.7201565011100014</v>
      </c>
      <c r="D50" s="238">
        <v>8.0897060514071466</v>
      </c>
    </row>
    <row r="51" spans="1:4" ht="27.75" customHeight="1" x14ac:dyDescent="0.25">
      <c r="A51" s="7" t="s">
        <v>7572</v>
      </c>
      <c r="B51" s="8">
        <v>0</v>
      </c>
      <c r="C51" s="238">
        <v>0.46157146237370128</v>
      </c>
      <c r="D51" s="238">
        <v>3.9687377513099276</v>
      </c>
    </row>
    <row r="52" spans="1:4" ht="27.75" customHeight="1" x14ac:dyDescent="0.25">
      <c r="A52" s="7" t="s">
        <v>7573</v>
      </c>
      <c r="B52" s="8">
        <v>0</v>
      </c>
      <c r="C52" s="238">
        <v>0.33619211800371085</v>
      </c>
      <c r="D52" s="238">
        <v>3.3876970557220689</v>
      </c>
    </row>
    <row r="53" spans="1:4" ht="27.75" customHeight="1" x14ac:dyDescent="0.25">
      <c r="A53" s="7" t="s">
        <v>7574</v>
      </c>
      <c r="B53" s="8">
        <v>0</v>
      </c>
      <c r="C53" s="238">
        <v>2.9247295477314581</v>
      </c>
      <c r="D53" s="238">
        <v>6.0094945241520215</v>
      </c>
    </row>
    <row r="54" spans="1:4" ht="27.75" customHeight="1" x14ac:dyDescent="0.25">
      <c r="A54" s="7" t="s">
        <v>7575</v>
      </c>
      <c r="B54" s="8">
        <v>0</v>
      </c>
      <c r="C54" s="238">
        <v>0.74696587000690362</v>
      </c>
      <c r="D54" s="238">
        <v>14.718696346887379</v>
      </c>
    </row>
    <row r="55" spans="1:4" ht="27.75" customHeight="1" x14ac:dyDescent="0.25">
      <c r="A55" s="7" t="s">
        <v>7576</v>
      </c>
      <c r="B55" s="8">
        <v>0</v>
      </c>
      <c r="C55" s="238">
        <v>3.0431185299963674</v>
      </c>
      <c r="D55" s="238">
        <v>15.548414250978352</v>
      </c>
    </row>
    <row r="56" spans="1:4" ht="27.75" customHeight="1" x14ac:dyDescent="0.25">
      <c r="A56" s="7" t="s">
        <v>7577</v>
      </c>
      <c r="B56" s="8">
        <v>0</v>
      </c>
      <c r="C56" s="238">
        <v>1.4421612822448371</v>
      </c>
      <c r="D56" s="238">
        <v>13.87338135950643</v>
      </c>
    </row>
    <row r="57" spans="1:4" ht="27.75" customHeight="1" x14ac:dyDescent="0.25">
      <c r="A57" s="7" t="s">
        <v>7578</v>
      </c>
      <c r="B57" s="8">
        <v>0</v>
      </c>
      <c r="C57" s="238">
        <v>1.1778353205360199</v>
      </c>
      <c r="D57" s="238">
        <v>3.8224007678483392</v>
      </c>
    </row>
    <row r="58" spans="1:4" ht="27.75" customHeight="1" x14ac:dyDescent="0.25">
      <c r="A58" s="7" t="s">
        <v>7579</v>
      </c>
      <c r="B58" s="8">
        <v>0</v>
      </c>
      <c r="C58" s="238">
        <v>2.108390491493418</v>
      </c>
      <c r="D58" s="238">
        <v>22.930223347224981</v>
      </c>
    </row>
    <row r="59" spans="1:4" ht="27.75" customHeight="1" x14ac:dyDescent="0.25">
      <c r="A59" s="7" t="s">
        <v>7580</v>
      </c>
      <c r="B59" s="8">
        <v>0</v>
      </c>
      <c r="C59" s="238">
        <v>2.1783371452149183</v>
      </c>
      <c r="D59" s="238">
        <v>9.3515092340950527</v>
      </c>
    </row>
    <row r="60" spans="1:4" ht="27.75" customHeight="1" x14ac:dyDescent="0.25">
      <c r="A60" s="7" t="s">
        <v>7581</v>
      </c>
      <c r="B60" s="8">
        <v>0</v>
      </c>
      <c r="C60" s="238">
        <v>3.0437596369864153</v>
      </c>
      <c r="D60" s="238">
        <v>16.9648549103837</v>
      </c>
    </row>
    <row r="61" spans="1:4" ht="27.75" customHeight="1" x14ac:dyDescent="0.25">
      <c r="A61" s="7" t="s">
        <v>7582</v>
      </c>
      <c r="B61" s="8">
        <v>0</v>
      </c>
      <c r="C61" s="238">
        <v>0.14271586469688033</v>
      </c>
      <c r="D61" s="238">
        <v>16.014294163530117</v>
      </c>
    </row>
    <row r="62" spans="1:4" ht="27.75" customHeight="1" x14ac:dyDescent="0.25">
      <c r="A62" s="7" t="s">
        <v>7583</v>
      </c>
      <c r="B62" s="8">
        <v>0</v>
      </c>
      <c r="C62" s="238">
        <v>2.6553218924387525</v>
      </c>
      <c r="D62" s="238">
        <v>12.533990752555257</v>
      </c>
    </row>
    <row r="63" spans="1:4" ht="27.75" customHeight="1" x14ac:dyDescent="0.25">
      <c r="A63" s="7" t="s">
        <v>7584</v>
      </c>
      <c r="B63" s="8">
        <v>0</v>
      </c>
      <c r="C63" s="238">
        <v>1.1152014143148523</v>
      </c>
      <c r="D63" s="238">
        <v>4.527392938540622</v>
      </c>
    </row>
    <row r="64" spans="1:4" ht="27.75" customHeight="1" x14ac:dyDescent="0.25">
      <c r="A64" s="7" t="s">
        <v>7585</v>
      </c>
      <c r="B64" s="8">
        <v>0</v>
      </c>
      <c r="C64" s="238">
        <v>2.2712562315902454</v>
      </c>
      <c r="D64" s="238">
        <v>8.3915137106898623</v>
      </c>
    </row>
    <row r="65" spans="1:4" ht="27.75" customHeight="1" x14ac:dyDescent="0.25">
      <c r="A65" s="7" t="s">
        <v>7586</v>
      </c>
      <c r="B65" s="8">
        <v>0</v>
      </c>
      <c r="C65" s="238">
        <v>0.5659420640271059</v>
      </c>
      <c r="D65" s="238">
        <v>4.3006528368390473</v>
      </c>
    </row>
    <row r="66" spans="1:4" ht="27.75" customHeight="1" x14ac:dyDescent="0.25">
      <c r="A66" s="7" t="s">
        <v>7587</v>
      </c>
      <c r="B66" s="8">
        <v>0</v>
      </c>
      <c r="C66" s="238">
        <v>1.1308463777594477</v>
      </c>
      <c r="D66" s="238">
        <v>7.6988466790787609</v>
      </c>
    </row>
    <row r="67" spans="1:4" ht="27.75" customHeight="1" x14ac:dyDescent="0.25">
      <c r="A67" s="7" t="s">
        <v>7588</v>
      </c>
      <c r="B67" s="8">
        <v>0</v>
      </c>
      <c r="C67" s="238">
        <v>0.91907262722533656</v>
      </c>
      <c r="D67" s="238">
        <v>3.7906444792640492</v>
      </c>
    </row>
    <row r="68" spans="1:4" ht="27.75" customHeight="1" x14ac:dyDescent="0.25">
      <c r="A68" s="7" t="s">
        <v>7589</v>
      </c>
      <c r="B68" s="8">
        <v>0</v>
      </c>
      <c r="C68" s="238">
        <v>0.60360761828687826</v>
      </c>
      <c r="D68" s="238">
        <v>4.1178690008207395E-4</v>
      </c>
    </row>
    <row r="69" spans="1:4" ht="27.75" customHeight="1" x14ac:dyDescent="0.25">
      <c r="A69" s="7" t="s">
        <v>7590</v>
      </c>
      <c r="B69" s="8">
        <v>0</v>
      </c>
      <c r="C69" s="238">
        <v>1.6569500369743724</v>
      </c>
      <c r="D69" s="238">
        <v>6.8311365653265304</v>
      </c>
    </row>
    <row r="70" spans="1:4" ht="27.75" customHeight="1" x14ac:dyDescent="0.25">
      <c r="A70" s="7" t="s">
        <v>7591</v>
      </c>
      <c r="B70" s="8">
        <v>0</v>
      </c>
      <c r="C70" s="238">
        <v>0.98329432368114722</v>
      </c>
      <c r="D70" s="238">
        <v>2.1810865844121112</v>
      </c>
    </row>
    <row r="71" spans="1:4" ht="27.75" customHeight="1" x14ac:dyDescent="0.25">
      <c r="A71" s="7" t="s">
        <v>7592</v>
      </c>
      <c r="B71" s="8">
        <v>0</v>
      </c>
      <c r="C71" s="238">
        <v>0.58442697143252309</v>
      </c>
      <c r="D71" s="238">
        <v>3.4504520735191462</v>
      </c>
    </row>
    <row r="72" spans="1:4" ht="27.75" customHeight="1" x14ac:dyDescent="0.25">
      <c r="A72" s="7" t="s">
        <v>7593</v>
      </c>
      <c r="B72" s="8">
        <v>0</v>
      </c>
      <c r="C72" s="238">
        <v>3.0264144674220912</v>
      </c>
      <c r="D72" s="238">
        <v>17.022223667324244</v>
      </c>
    </row>
    <row r="73" spans="1:4" ht="27.75" customHeight="1" x14ac:dyDescent="0.25">
      <c r="A73" s="7" t="s">
        <v>7594</v>
      </c>
      <c r="B73" s="8">
        <v>0</v>
      </c>
      <c r="C73" s="238">
        <v>4.6164836791224975E-2</v>
      </c>
      <c r="D73" s="238">
        <v>11.975102456173152</v>
      </c>
    </row>
    <row r="74" spans="1:4" ht="27.75" customHeight="1" x14ac:dyDescent="0.25">
      <c r="A74" s="7" t="s">
        <v>7595</v>
      </c>
      <c r="B74" s="8">
        <v>0</v>
      </c>
      <c r="C74" s="238">
        <v>1.0111763669794021</v>
      </c>
      <c r="D74" s="238">
        <v>16.859909149539245</v>
      </c>
    </row>
    <row r="75" spans="1:4" ht="27.75" customHeight="1" x14ac:dyDescent="0.25">
      <c r="A75" s="7" t="s">
        <v>7596</v>
      </c>
      <c r="B75" s="8">
        <v>0</v>
      </c>
      <c r="C75" s="238">
        <v>1.8996855260957195</v>
      </c>
      <c r="D75" s="238">
        <v>6.3283572024438097</v>
      </c>
    </row>
    <row r="76" spans="1:4" ht="27.75" customHeight="1" x14ac:dyDescent="0.25">
      <c r="A76" s="7" t="s">
        <v>7597</v>
      </c>
      <c r="B76" s="8">
        <v>0</v>
      </c>
      <c r="C76" s="238">
        <v>3.5859426277461117</v>
      </c>
      <c r="D76" s="238">
        <v>3.9341340814086792</v>
      </c>
    </row>
    <row r="77" spans="1:4" ht="27.75" customHeight="1" x14ac:dyDescent="0.25">
      <c r="A77" s="7" t="s">
        <v>7598</v>
      </c>
      <c r="B77" s="8">
        <v>0</v>
      </c>
      <c r="C77" s="238">
        <v>3.5859426277461117</v>
      </c>
      <c r="D77" s="238">
        <v>3.9341340814086792</v>
      </c>
    </row>
    <row r="78" spans="1:4" ht="27.75" customHeight="1" x14ac:dyDescent="0.25">
      <c r="A78" s="7" t="s">
        <v>7599</v>
      </c>
      <c r="B78" s="8">
        <v>0</v>
      </c>
      <c r="C78" s="238">
        <v>0.42443984612922098</v>
      </c>
      <c r="D78" s="238">
        <v>2.7967289912369853</v>
      </c>
    </row>
    <row r="79" spans="1:4" ht="27.75" customHeight="1" x14ac:dyDescent="0.25">
      <c r="A79" s="7" t="s">
        <v>7600</v>
      </c>
      <c r="B79" s="8">
        <v>0</v>
      </c>
      <c r="C79" s="238">
        <v>1.8884799488459634</v>
      </c>
      <c r="D79" s="238">
        <v>8.5842931154053659</v>
      </c>
    </row>
    <row r="80" spans="1:4" ht="27.75" customHeight="1" x14ac:dyDescent="0.25">
      <c r="A80" s="7" t="s">
        <v>7601</v>
      </c>
      <c r="B80" s="8">
        <v>0</v>
      </c>
      <c r="C80" s="238">
        <v>0.32693725449735328</v>
      </c>
      <c r="D80" s="238">
        <v>11.726593435798453</v>
      </c>
    </row>
    <row r="81" spans="1:4" ht="27.75" customHeight="1" x14ac:dyDescent="0.25">
      <c r="A81" s="7" t="s">
        <v>7602</v>
      </c>
      <c r="B81" s="8">
        <v>0</v>
      </c>
      <c r="C81" s="238">
        <v>0.17789616792334959</v>
      </c>
      <c r="D81" s="238">
        <v>3.9088071571907421</v>
      </c>
    </row>
    <row r="82" spans="1:4" ht="27.75" customHeight="1" x14ac:dyDescent="0.25">
      <c r="A82" s="7" t="s">
        <v>7603</v>
      </c>
      <c r="B82" s="8">
        <v>0</v>
      </c>
      <c r="C82" s="238">
        <v>1.132857572860001</v>
      </c>
      <c r="D82" s="238">
        <v>2.2897455872374599</v>
      </c>
    </row>
    <row r="83" spans="1:4" ht="27.75" customHeight="1" x14ac:dyDescent="0.25">
      <c r="A83" s="7" t="s">
        <v>7604</v>
      </c>
      <c r="B83" s="8">
        <v>0</v>
      </c>
      <c r="C83" s="238">
        <v>0.87400306420892204</v>
      </c>
      <c r="D83" s="238">
        <v>2.456229913247324</v>
      </c>
    </row>
    <row r="84" spans="1:4" ht="27.75" customHeight="1" x14ac:dyDescent="0.25">
      <c r="A84" s="7" t="s">
        <v>7605</v>
      </c>
      <c r="B84" s="8">
        <v>0</v>
      </c>
      <c r="C84" s="238">
        <v>0.24241613975368081</v>
      </c>
      <c r="D84" s="238">
        <v>9.2906782899515505</v>
      </c>
    </row>
    <row r="85" spans="1:4" ht="27.75" customHeight="1" x14ac:dyDescent="0.25">
      <c r="A85" s="7" t="s">
        <v>7606</v>
      </c>
      <c r="B85" s="8">
        <v>0</v>
      </c>
      <c r="C85" s="238">
        <v>1.7435333944047462</v>
      </c>
      <c r="D85" s="238">
        <v>0.44613924221885548</v>
      </c>
    </row>
    <row r="86" spans="1:4" ht="27.75" customHeight="1" x14ac:dyDescent="0.25">
      <c r="A86" s="7" t="s">
        <v>7607</v>
      </c>
      <c r="B86" s="8">
        <v>0</v>
      </c>
      <c r="C86" s="238">
        <v>0.296125637854664</v>
      </c>
      <c r="D86" s="238">
        <v>1.7844454664289024</v>
      </c>
    </row>
    <row r="87" spans="1:4" ht="27.75" customHeight="1" x14ac:dyDescent="0.25">
      <c r="A87" s="7" t="s">
        <v>7608</v>
      </c>
      <c r="B87" s="8">
        <v>0</v>
      </c>
      <c r="C87" s="238">
        <v>0.26672952930367</v>
      </c>
      <c r="D87" s="238">
        <v>8.7266390648860881</v>
      </c>
    </row>
    <row r="88" spans="1:4" ht="27.75" customHeight="1" x14ac:dyDescent="0.25">
      <c r="A88" s="7" t="s">
        <v>7609</v>
      </c>
      <c r="B88" s="8">
        <v>0</v>
      </c>
      <c r="C88" s="238">
        <v>1.8616684356960278</v>
      </c>
      <c r="D88" s="238">
        <v>10.681367700767098</v>
      </c>
    </row>
    <row r="89" spans="1:4" ht="27.75" customHeight="1" x14ac:dyDescent="0.25">
      <c r="A89" s="7" t="s">
        <v>7610</v>
      </c>
      <c r="B89" s="8">
        <v>0</v>
      </c>
      <c r="C89" s="238">
        <v>0.64607535430935215</v>
      </c>
      <c r="D89" s="238">
        <v>13.352442791092017</v>
      </c>
    </row>
    <row r="90" spans="1:4" ht="27.75" customHeight="1" x14ac:dyDescent="0.25">
      <c r="A90" s="7" t="s">
        <v>7611</v>
      </c>
      <c r="B90" s="8">
        <v>0</v>
      </c>
      <c r="C90" s="238">
        <v>0.98086061252190337</v>
      </c>
      <c r="D90" s="238">
        <v>5.9952687627586663</v>
      </c>
    </row>
    <row r="91" spans="1:4" ht="27.75" customHeight="1" x14ac:dyDescent="0.25">
      <c r="A91" s="7" t="s">
        <v>7612</v>
      </c>
      <c r="B91" s="8">
        <v>0</v>
      </c>
      <c r="C91" s="238">
        <v>1.4243459892055241</v>
      </c>
      <c r="D91" s="238">
        <v>4.5057025597623808</v>
      </c>
    </row>
    <row r="92" spans="1:4" ht="27.75" customHeight="1" x14ac:dyDescent="0.25">
      <c r="A92" s="7" t="s">
        <v>7613</v>
      </c>
      <c r="B92" s="8">
        <v>0</v>
      </c>
      <c r="C92" s="238">
        <v>3.285587377331479</v>
      </c>
      <c r="D92" s="238">
        <v>10.560631368809746</v>
      </c>
    </row>
    <row r="93" spans="1:4" ht="27.75" customHeight="1" x14ac:dyDescent="0.25">
      <c r="A93" s="7" t="s">
        <v>7614</v>
      </c>
      <c r="B93" s="8">
        <v>0</v>
      </c>
      <c r="C93" s="238">
        <v>3.6444435191822971E-2</v>
      </c>
      <c r="D93" s="238">
        <v>2.5943179427585021</v>
      </c>
    </row>
    <row r="94" spans="1:4" ht="27.75" customHeight="1" x14ac:dyDescent="0.25">
      <c r="A94" s="7" t="s">
        <v>7615</v>
      </c>
      <c r="B94" s="8">
        <v>0</v>
      </c>
      <c r="C94" s="238">
        <v>0.49060022729496672</v>
      </c>
      <c r="D94" s="238">
        <v>11.287573951727701</v>
      </c>
    </row>
    <row r="95" spans="1:4" ht="27.75" customHeight="1" x14ac:dyDescent="0.25">
      <c r="A95" s="7" t="s">
        <v>7616</v>
      </c>
      <c r="B95" s="8">
        <v>0</v>
      </c>
      <c r="C95" s="238">
        <v>0.37265620006527622</v>
      </c>
      <c r="D95" s="238">
        <v>2.4486573705190615</v>
      </c>
    </row>
    <row r="96" spans="1:4" ht="27.75" customHeight="1" x14ac:dyDescent="0.25">
      <c r="A96" s="7" t="s">
        <v>7617</v>
      </c>
      <c r="B96" s="8">
        <v>0</v>
      </c>
      <c r="C96" s="238">
        <v>0</v>
      </c>
      <c r="D96" s="238">
        <v>1.8648261459161084</v>
      </c>
    </row>
    <row r="97" spans="1:4" ht="27.75" customHeight="1" x14ac:dyDescent="0.25">
      <c r="A97" s="7" t="s">
        <v>7618</v>
      </c>
      <c r="B97" s="8">
        <v>0</v>
      </c>
      <c r="C97" s="238">
        <v>0.81928365208590137</v>
      </c>
      <c r="D97" s="238">
        <v>1.8625913934849758</v>
      </c>
    </row>
    <row r="98" spans="1:4" ht="27.75" customHeight="1" x14ac:dyDescent="0.25">
      <c r="A98" s="7" t="s">
        <v>7619</v>
      </c>
      <c r="B98" s="8">
        <v>0</v>
      </c>
      <c r="C98" s="238">
        <v>1.9035407556598822</v>
      </c>
      <c r="D98" s="238">
        <v>8.6664754003581379</v>
      </c>
    </row>
    <row r="99" spans="1:4" ht="27.75" customHeight="1" x14ac:dyDescent="0.25">
      <c r="A99" s="7" t="s">
        <v>7620</v>
      </c>
      <c r="B99" s="8">
        <v>0</v>
      </c>
      <c r="C99" s="238">
        <v>1.3609705121732294</v>
      </c>
      <c r="D99" s="238">
        <v>3.9224544105843444</v>
      </c>
    </row>
    <row r="100" spans="1:4" ht="27.75" customHeight="1" x14ac:dyDescent="0.25">
      <c r="A100" s="7" t="s">
        <v>7621</v>
      </c>
      <c r="B100" s="8">
        <v>0</v>
      </c>
      <c r="C100" s="238">
        <v>0.99843040245718373</v>
      </c>
      <c r="D100" s="238">
        <v>4.064529421640156</v>
      </c>
    </row>
    <row r="101" spans="1:4" ht="27.75" customHeight="1" x14ac:dyDescent="0.25">
      <c r="A101" s="7" t="s">
        <v>7429</v>
      </c>
      <c r="B101" s="8">
        <v>0</v>
      </c>
      <c r="C101" s="238">
        <v>0.88045486825079022</v>
      </c>
      <c r="D101" s="238">
        <v>3.4700746615795617</v>
      </c>
    </row>
    <row r="102" spans="1:4" ht="27.75" customHeight="1" x14ac:dyDescent="0.25">
      <c r="A102" s="7" t="s">
        <v>7622</v>
      </c>
      <c r="B102" s="8">
        <v>0</v>
      </c>
      <c r="C102" s="238">
        <v>2.8119824926131933</v>
      </c>
      <c r="D102" s="238">
        <v>1.4613073380131341</v>
      </c>
    </row>
    <row r="103" spans="1:4" ht="27.75" customHeight="1" x14ac:dyDescent="0.25">
      <c r="A103" s="7" t="s">
        <v>7623</v>
      </c>
      <c r="B103" s="8">
        <v>0</v>
      </c>
      <c r="C103" s="238">
        <v>2.8422635382398957</v>
      </c>
      <c r="D103" s="238">
        <v>0</v>
      </c>
    </row>
    <row r="104" spans="1:4" ht="27.75" customHeight="1" x14ac:dyDescent="0.25">
      <c r="A104" s="7" t="s">
        <v>7624</v>
      </c>
      <c r="B104" s="8">
        <v>0</v>
      </c>
      <c r="C104" s="238">
        <v>2.2621319852604476</v>
      </c>
      <c r="D104" s="238">
        <v>8.1439196506751674</v>
      </c>
    </row>
    <row r="105" spans="1:4" ht="27.75" customHeight="1" x14ac:dyDescent="0.25">
      <c r="A105" s="7" t="s">
        <v>7625</v>
      </c>
      <c r="B105" s="8">
        <v>0</v>
      </c>
      <c r="C105" s="238">
        <v>0.11124858895689686</v>
      </c>
      <c r="D105" s="238">
        <v>5.2282645166185571</v>
      </c>
    </row>
    <row r="106" spans="1:4" ht="27.75" customHeight="1" x14ac:dyDescent="0.25">
      <c r="A106" s="7" t="s">
        <v>7626</v>
      </c>
      <c r="B106" s="8">
        <v>0</v>
      </c>
      <c r="C106" s="238">
        <v>0.34382575003633475</v>
      </c>
      <c r="D106" s="238">
        <v>8.174441386308839</v>
      </c>
    </row>
    <row r="107" spans="1:4" ht="27.75" customHeight="1" x14ac:dyDescent="0.25">
      <c r="A107" s="7" t="s">
        <v>7627</v>
      </c>
      <c r="B107" s="8">
        <v>0</v>
      </c>
      <c r="C107" s="238">
        <v>0.49676888260874108</v>
      </c>
      <c r="D107" s="238">
        <v>5.5126771874162204</v>
      </c>
    </row>
    <row r="108" spans="1:4" ht="27.75" customHeight="1" x14ac:dyDescent="0.25">
      <c r="A108" s="7" t="s">
        <v>7628</v>
      </c>
      <c r="B108" s="8">
        <v>0</v>
      </c>
      <c r="C108" s="238">
        <v>0.29075196831358596</v>
      </c>
      <c r="D108" s="238">
        <v>11.867742660535756</v>
      </c>
    </row>
    <row r="109" spans="1:4" ht="27.75" customHeight="1" x14ac:dyDescent="0.25">
      <c r="A109" s="7" t="s">
        <v>7629</v>
      </c>
      <c r="B109" s="8">
        <v>0</v>
      </c>
      <c r="C109" s="238">
        <v>0.56207855602041856</v>
      </c>
      <c r="D109" s="238">
        <v>12.27510142612193</v>
      </c>
    </row>
    <row r="110" spans="1:4" ht="27.75" customHeight="1" x14ac:dyDescent="0.25">
      <c r="A110" s="7" t="s">
        <v>7630</v>
      </c>
      <c r="B110" s="8">
        <v>0</v>
      </c>
      <c r="C110" s="238">
        <v>0.21009372109581817</v>
      </c>
      <c r="D110" s="238">
        <v>1.1945767237048419</v>
      </c>
    </row>
    <row r="111" spans="1:4" ht="27.75" customHeight="1" x14ac:dyDescent="0.25">
      <c r="A111" s="7" t="s">
        <v>7631</v>
      </c>
      <c r="B111" s="8">
        <v>0</v>
      </c>
      <c r="C111" s="238">
        <v>4.3960094885983061</v>
      </c>
      <c r="D111" s="238">
        <v>7.8319008393185063</v>
      </c>
    </row>
    <row r="112" spans="1:4" ht="27.75" customHeight="1" x14ac:dyDescent="0.25">
      <c r="A112" s="7" t="s">
        <v>7632</v>
      </c>
      <c r="B112" s="8">
        <v>0</v>
      </c>
      <c r="C112" s="238">
        <v>1.7561641932440109</v>
      </c>
      <c r="D112" s="238">
        <v>1.6647958445902289</v>
      </c>
    </row>
    <row r="113" spans="1:4" ht="27.75" customHeight="1" x14ac:dyDescent="0.25">
      <c r="A113" s="7" t="s">
        <v>7633</v>
      </c>
      <c r="B113" s="8">
        <v>0</v>
      </c>
      <c r="C113" s="238">
        <v>1.2503704318395958</v>
      </c>
      <c r="D113" s="238">
        <v>5.4472367764543153</v>
      </c>
    </row>
    <row r="114" spans="1:4" ht="27.75" customHeight="1" x14ac:dyDescent="0.25">
      <c r="A114" s="7" t="s">
        <v>7634</v>
      </c>
      <c r="B114" s="8">
        <v>0</v>
      </c>
      <c r="C114" s="238">
        <v>0.42042962546388274</v>
      </c>
      <c r="D114" s="238">
        <v>1.747296567332401</v>
      </c>
    </row>
    <row r="115" spans="1:4" ht="27.75" customHeight="1" x14ac:dyDescent="0.25">
      <c r="A115" s="7" t="s">
        <v>7635</v>
      </c>
      <c r="B115" s="8">
        <v>0</v>
      </c>
      <c r="C115" s="238">
        <v>0.4858838499420271</v>
      </c>
      <c r="D115" s="238">
        <v>1.8291852453376904</v>
      </c>
    </row>
    <row r="116" spans="1:4" ht="27.75" customHeight="1" x14ac:dyDescent="0.25">
      <c r="A116" s="7" t="s">
        <v>7636</v>
      </c>
      <c r="B116" s="8">
        <v>0</v>
      </c>
      <c r="C116" s="238">
        <v>0.49475910789012539</v>
      </c>
      <c r="D116" s="238">
        <v>2.7347242378545493</v>
      </c>
    </row>
    <row r="117" spans="1:4" ht="27.75" customHeight="1" x14ac:dyDescent="0.25">
      <c r="A117" s="7" t="s">
        <v>7637</v>
      </c>
      <c r="B117" s="8">
        <v>0</v>
      </c>
      <c r="C117" s="238">
        <v>5.3021074914524249</v>
      </c>
      <c r="D117" s="238">
        <v>11.52282620373574</v>
      </c>
    </row>
    <row r="118" spans="1:4" ht="27.75" customHeight="1" x14ac:dyDescent="0.25">
      <c r="A118" s="7" t="s">
        <v>7638</v>
      </c>
      <c r="B118" s="8">
        <v>0</v>
      </c>
      <c r="C118" s="238">
        <v>1.4990755346331606</v>
      </c>
      <c r="D118" s="238">
        <v>2.8152577428852892</v>
      </c>
    </row>
    <row r="119" spans="1:4" ht="27.75" customHeight="1" x14ac:dyDescent="0.25">
      <c r="A119" s="7" t="s">
        <v>7639</v>
      </c>
      <c r="B119" s="8">
        <v>0</v>
      </c>
      <c r="C119" s="238">
        <v>0.72639199726930503</v>
      </c>
      <c r="D119" s="238">
        <v>8.9793130529350105</v>
      </c>
    </row>
    <row r="120" spans="1:4" ht="27.75" customHeight="1" x14ac:dyDescent="0.25">
      <c r="A120" s="7" t="s">
        <v>7640</v>
      </c>
      <c r="B120" s="8">
        <v>0</v>
      </c>
      <c r="C120" s="238">
        <v>0</v>
      </c>
      <c r="D120" s="238">
        <v>0.28083707323627083</v>
      </c>
    </row>
    <row r="121" spans="1:4" ht="27.75" customHeight="1" x14ac:dyDescent="0.25">
      <c r="A121" s="7" t="s">
        <v>7641</v>
      </c>
      <c r="B121" s="8">
        <v>0</v>
      </c>
      <c r="C121" s="238">
        <v>1.219431387237234</v>
      </c>
      <c r="D121" s="238">
        <v>2.6354307063117526</v>
      </c>
    </row>
    <row r="122" spans="1:4" ht="27.75" customHeight="1" x14ac:dyDescent="0.25">
      <c r="A122" s="7" t="s">
        <v>7642</v>
      </c>
      <c r="B122" s="8">
        <v>0</v>
      </c>
      <c r="C122" s="238">
        <v>0.50118942280280876</v>
      </c>
      <c r="D122" s="238">
        <v>4.8288883689128728</v>
      </c>
    </row>
    <row r="123" spans="1:4" ht="27.75" customHeight="1" x14ac:dyDescent="0.25">
      <c r="A123" s="7" t="s">
        <v>7643</v>
      </c>
      <c r="B123" s="8">
        <v>0</v>
      </c>
      <c r="C123" s="238">
        <v>0.37286242442939721</v>
      </c>
      <c r="D123" s="238">
        <v>22.012412050933765</v>
      </c>
    </row>
    <row r="124" spans="1:4" ht="27.75" customHeight="1" x14ac:dyDescent="0.25">
      <c r="A124" s="7" t="s">
        <v>7644</v>
      </c>
      <c r="B124" s="8">
        <v>0</v>
      </c>
      <c r="C124" s="238">
        <v>0.38295492287747629</v>
      </c>
      <c r="D124" s="238">
        <v>8.1389025037396419</v>
      </c>
    </row>
    <row r="125" spans="1:4" ht="27.75" customHeight="1" x14ac:dyDescent="0.25">
      <c r="A125" s="7" t="s">
        <v>7645</v>
      </c>
      <c r="B125" s="8">
        <v>0</v>
      </c>
      <c r="C125" s="238">
        <v>4.5863399676876293</v>
      </c>
      <c r="D125" s="238">
        <v>7.2575995406223539</v>
      </c>
    </row>
    <row r="126" spans="1:4" ht="27.75" customHeight="1" x14ac:dyDescent="0.25">
      <c r="A126" s="7" t="s">
        <v>7646</v>
      </c>
      <c r="B126" s="8">
        <v>0</v>
      </c>
      <c r="C126" s="238">
        <v>3.2689540733818143</v>
      </c>
      <c r="D126" s="238">
        <v>7.6727903989803323</v>
      </c>
    </row>
    <row r="127" spans="1:4" ht="27.75" customHeight="1" x14ac:dyDescent="0.25">
      <c r="A127" s="7" t="s">
        <v>7647</v>
      </c>
      <c r="B127" s="8">
        <v>0</v>
      </c>
      <c r="C127" s="238">
        <v>0.34395227504491244</v>
      </c>
      <c r="D127" s="238">
        <v>6.5094965093583603</v>
      </c>
    </row>
    <row r="128" spans="1:4" ht="27.75" customHeight="1" x14ac:dyDescent="0.25">
      <c r="A128" s="7" t="s">
        <v>7648</v>
      </c>
      <c r="B128" s="8">
        <v>0</v>
      </c>
      <c r="C128" s="238">
        <v>1.1450819740954519</v>
      </c>
      <c r="D128" s="238">
        <v>3.0946913791843897</v>
      </c>
    </row>
    <row r="129" spans="1:4" ht="27.75" customHeight="1" x14ac:dyDescent="0.25">
      <c r="A129" s="7" t="s">
        <v>7649</v>
      </c>
      <c r="B129" s="8">
        <v>0</v>
      </c>
      <c r="C129" s="238">
        <v>1.5307886775470227</v>
      </c>
      <c r="D129" s="238">
        <v>4.9140966847343597</v>
      </c>
    </row>
    <row r="130" spans="1:4" ht="27.75" customHeight="1" x14ac:dyDescent="0.25">
      <c r="A130" s="7" t="s">
        <v>7650</v>
      </c>
      <c r="B130" s="8">
        <v>0</v>
      </c>
      <c r="C130" s="238">
        <v>1.259006745223465</v>
      </c>
      <c r="D130" s="238">
        <v>3.8793712904869375</v>
      </c>
    </row>
    <row r="131" spans="1:4" ht="27.75" customHeight="1" x14ac:dyDescent="0.25">
      <c r="A131" s="7" t="s">
        <v>7651</v>
      </c>
      <c r="B131" s="8">
        <v>0</v>
      </c>
      <c r="C131" s="238">
        <v>0</v>
      </c>
      <c r="D131" s="238">
        <v>7.3132226833659981</v>
      </c>
    </row>
    <row r="132" spans="1:4" ht="27.75" customHeight="1" x14ac:dyDescent="0.25">
      <c r="A132" s="7" t="s">
        <v>7652</v>
      </c>
      <c r="B132" s="8">
        <v>0</v>
      </c>
      <c r="C132" s="238">
        <v>0.4685625223228333</v>
      </c>
      <c r="D132" s="238">
        <v>2.3012853169769478</v>
      </c>
    </row>
    <row r="133" spans="1:4" ht="27.75" customHeight="1" x14ac:dyDescent="0.25">
      <c r="A133" s="7" t="s">
        <v>7653</v>
      </c>
      <c r="B133" s="8">
        <v>0</v>
      </c>
      <c r="C133" s="238">
        <v>0.32701414272556439</v>
      </c>
      <c r="D133" s="238">
        <v>8.2942635225749886</v>
      </c>
    </row>
    <row r="134" spans="1:4" ht="27.75" customHeight="1" x14ac:dyDescent="0.25">
      <c r="A134" s="7" t="s">
        <v>7654</v>
      </c>
      <c r="B134" s="8">
        <v>0</v>
      </c>
      <c r="C134" s="238">
        <v>6.0921469445769504E-2</v>
      </c>
      <c r="D134" s="238">
        <v>2.8003761327146068</v>
      </c>
    </row>
    <row r="135" spans="1:4" ht="27.75" customHeight="1" x14ac:dyDescent="0.25">
      <c r="A135" s="7" t="s">
        <v>7655</v>
      </c>
      <c r="B135" s="8">
        <v>0</v>
      </c>
      <c r="C135" s="238">
        <v>1.2518900586445418</v>
      </c>
      <c r="D135" s="238">
        <v>4.0741596151464812</v>
      </c>
    </row>
    <row r="136" spans="1:4" ht="27.75" customHeight="1" x14ac:dyDescent="0.25">
      <c r="A136" s="7" t="s">
        <v>7656</v>
      </c>
      <c r="B136" s="8">
        <v>0</v>
      </c>
      <c r="C136" s="238">
        <v>0.27500636396442429</v>
      </c>
      <c r="D136" s="238">
        <v>5.8995102847529637</v>
      </c>
    </row>
    <row r="137" spans="1:4" ht="27.75" customHeight="1" x14ac:dyDescent="0.25">
      <c r="A137" s="7" t="s">
        <v>7657</v>
      </c>
      <c r="B137" s="8">
        <v>0</v>
      </c>
      <c r="C137" s="238">
        <v>1.9567566702305754</v>
      </c>
      <c r="D137" s="238">
        <v>5.7493282003161816</v>
      </c>
    </row>
    <row r="138" spans="1:4" ht="27.75" customHeight="1" x14ac:dyDescent="0.25">
      <c r="A138" s="7" t="s">
        <v>7658</v>
      </c>
      <c r="B138" s="8">
        <v>0</v>
      </c>
      <c r="C138" s="238">
        <v>0.69081982311085455</v>
      </c>
      <c r="D138" s="238">
        <v>16.736573355836551</v>
      </c>
    </row>
    <row r="139" spans="1:4" ht="27.75" customHeight="1" x14ac:dyDescent="0.25">
      <c r="A139" s="7" t="s">
        <v>7659</v>
      </c>
      <c r="B139" s="8">
        <v>0</v>
      </c>
      <c r="C139" s="238">
        <v>1.0289998270994523</v>
      </c>
      <c r="D139" s="238">
        <v>10.572129104073271</v>
      </c>
    </row>
    <row r="140" spans="1:4" ht="27.75" customHeight="1" x14ac:dyDescent="0.25">
      <c r="A140" s="7" t="s">
        <v>7660</v>
      </c>
      <c r="B140" s="8">
        <v>0</v>
      </c>
      <c r="C140" s="238">
        <v>0.26450920815024553</v>
      </c>
      <c r="D140" s="238">
        <v>1.0384503176152102</v>
      </c>
    </row>
    <row r="141" spans="1:4" ht="27.75" customHeight="1" x14ac:dyDescent="0.25">
      <c r="A141" s="7" t="s">
        <v>7661</v>
      </c>
      <c r="B141" s="8">
        <v>0</v>
      </c>
      <c r="C141" s="238">
        <v>-6.145695536731359E-2</v>
      </c>
      <c r="D141" s="238">
        <v>19.890342717792393</v>
      </c>
    </row>
    <row r="142" spans="1:4" ht="27.75" customHeight="1" x14ac:dyDescent="0.25">
      <c r="A142" s="7" t="s">
        <v>7662</v>
      </c>
      <c r="B142" s="8">
        <v>0</v>
      </c>
      <c r="C142" s="238">
        <v>0.39476485544640783</v>
      </c>
      <c r="D142" s="238">
        <v>8.7256484461400383</v>
      </c>
    </row>
    <row r="143" spans="1:4" ht="27.75" customHeight="1" x14ac:dyDescent="0.25">
      <c r="A143" s="7" t="s">
        <v>7663</v>
      </c>
      <c r="B143" s="8">
        <v>0</v>
      </c>
      <c r="C143" s="238">
        <v>2.0382062424218348</v>
      </c>
      <c r="D143" s="238">
        <v>10.170691445417507</v>
      </c>
    </row>
    <row r="144" spans="1:4" ht="27.75" customHeight="1" x14ac:dyDescent="0.25">
      <c r="A144" s="7" t="s">
        <v>7664</v>
      </c>
      <c r="B144" s="8">
        <v>0</v>
      </c>
      <c r="C144" s="238">
        <v>0.1214561723198636</v>
      </c>
      <c r="D144" s="238">
        <v>1.7880403663687783</v>
      </c>
    </row>
    <row r="145" spans="1:4" ht="27.75" customHeight="1" x14ac:dyDescent="0.25">
      <c r="A145" s="7" t="s">
        <v>7665</v>
      </c>
      <c r="B145" s="8">
        <v>0</v>
      </c>
      <c r="C145" s="238">
        <v>0.57219938185449171</v>
      </c>
      <c r="D145" s="238">
        <v>5.130047316508743</v>
      </c>
    </row>
    <row r="146" spans="1:4" ht="27.75" customHeight="1" x14ac:dyDescent="0.25">
      <c r="A146" s="7" t="s">
        <v>7666</v>
      </c>
      <c r="B146" s="8">
        <v>0</v>
      </c>
      <c r="C146" s="238">
        <v>1.7483662622417586</v>
      </c>
      <c r="D146" s="238">
        <v>12.960238726478151</v>
      </c>
    </row>
    <row r="147" spans="1:4" ht="27.75" customHeight="1" x14ac:dyDescent="0.25">
      <c r="A147" s="7" t="s">
        <v>7667</v>
      </c>
      <c r="B147" s="8">
        <v>0</v>
      </c>
      <c r="C147" s="238">
        <v>0.25815500107452344</v>
      </c>
      <c r="D147" s="238">
        <v>7.6672311210847122</v>
      </c>
    </row>
    <row r="148" spans="1:4" ht="27.75" customHeight="1" x14ac:dyDescent="0.25">
      <c r="A148" s="7" t="s">
        <v>7668</v>
      </c>
      <c r="B148" s="8">
        <v>0</v>
      </c>
      <c r="C148" s="238">
        <v>1.1934382456047772</v>
      </c>
      <c r="D148" s="238">
        <v>3.8320835769496231</v>
      </c>
    </row>
    <row r="149" spans="1:4" ht="27.75" customHeight="1" x14ac:dyDescent="0.25">
      <c r="A149" s="7" t="s">
        <v>7669</v>
      </c>
      <c r="B149" s="8">
        <v>0</v>
      </c>
      <c r="C149" s="238">
        <v>0.64127325184032524</v>
      </c>
      <c r="D149" s="238">
        <v>4.306345933711837</v>
      </c>
    </row>
    <row r="150" spans="1:4" ht="27.75" customHeight="1" x14ac:dyDescent="0.25">
      <c r="A150" s="7" t="s">
        <v>7670</v>
      </c>
      <c r="B150" s="8">
        <v>0</v>
      </c>
      <c r="C150" s="238">
        <v>2.0212389452299582</v>
      </c>
      <c r="D150" s="238">
        <v>13.267382359996894</v>
      </c>
    </row>
    <row r="151" spans="1:4" ht="27.75" customHeight="1" x14ac:dyDescent="0.25">
      <c r="A151" s="7" t="s">
        <v>7671</v>
      </c>
      <c r="B151" s="8">
        <v>0</v>
      </c>
      <c r="C151" s="238">
        <v>0.99249935831530633</v>
      </c>
      <c r="D151" s="238">
        <v>6.6943338804738168</v>
      </c>
    </row>
    <row r="152" spans="1:4" ht="27.75" customHeight="1" x14ac:dyDescent="0.25">
      <c r="A152" s="7" t="s">
        <v>7672</v>
      </c>
      <c r="B152" s="8">
        <v>0</v>
      </c>
      <c r="C152" s="238">
        <v>1.0545023371241344</v>
      </c>
      <c r="D152" s="238">
        <v>2.0533026458050148</v>
      </c>
    </row>
    <row r="153" spans="1:4" ht="27.75" customHeight="1" x14ac:dyDescent="0.25">
      <c r="A153" s="7" t="s">
        <v>7673</v>
      </c>
      <c r="B153" s="8">
        <v>0</v>
      </c>
      <c r="C153" s="238">
        <v>1.1982967330486218</v>
      </c>
      <c r="D153" s="238">
        <v>7.6385709255105541</v>
      </c>
    </row>
    <row r="154" spans="1:4" ht="27.75" customHeight="1" x14ac:dyDescent="0.25">
      <c r="A154" s="7" t="s">
        <v>7674</v>
      </c>
      <c r="B154" s="8">
        <v>0</v>
      </c>
      <c r="C154" s="238">
        <v>0.52984643092062822</v>
      </c>
      <c r="D154" s="238">
        <v>9.0572625036042353</v>
      </c>
    </row>
    <row r="155" spans="1:4" ht="27.75" customHeight="1" x14ac:dyDescent="0.25">
      <c r="A155" s="7" t="s">
        <v>7675</v>
      </c>
      <c r="B155" s="8">
        <v>0</v>
      </c>
      <c r="C155" s="238">
        <v>0.57398671187092254</v>
      </c>
      <c r="D155" s="238">
        <v>8.6706574680821191</v>
      </c>
    </row>
    <row r="156" spans="1:4" ht="27.75" customHeight="1" x14ac:dyDescent="0.25">
      <c r="A156" s="7" t="s">
        <v>7676</v>
      </c>
      <c r="B156" s="8">
        <v>0</v>
      </c>
      <c r="C156" s="238">
        <v>0.89093063419861551</v>
      </c>
      <c r="D156" s="238">
        <v>4.122148815711312</v>
      </c>
    </row>
    <row r="157" spans="1:4" ht="27.75" customHeight="1" x14ac:dyDescent="0.25">
      <c r="A157" s="7" t="s">
        <v>7677</v>
      </c>
      <c r="B157" s="8">
        <v>0</v>
      </c>
      <c r="C157" s="238">
        <v>0.80522166877067769</v>
      </c>
      <c r="D157" s="238">
        <v>1.295562273448625</v>
      </c>
    </row>
    <row r="158" spans="1:4" ht="27.75" customHeight="1" x14ac:dyDescent="0.25">
      <c r="A158" s="7" t="s">
        <v>7678</v>
      </c>
      <c r="B158" s="8">
        <v>0</v>
      </c>
      <c r="C158" s="238">
        <v>0.54903565704682</v>
      </c>
      <c r="D158" s="238">
        <v>3.3013040744765529</v>
      </c>
    </row>
    <row r="159" spans="1:4" ht="27.75" customHeight="1" x14ac:dyDescent="0.25">
      <c r="A159" s="7" t="s">
        <v>7679</v>
      </c>
      <c r="B159" s="8">
        <v>0</v>
      </c>
      <c r="C159" s="238">
        <v>0.32048474012209255</v>
      </c>
      <c r="D159" s="238">
        <v>4.2769711930541794</v>
      </c>
    </row>
    <row r="160" spans="1:4" ht="27.75" customHeight="1" x14ac:dyDescent="0.25">
      <c r="A160" s="7" t="s">
        <v>7680</v>
      </c>
      <c r="B160" s="8">
        <v>0</v>
      </c>
      <c r="C160" s="238">
        <v>1.5928157038264117</v>
      </c>
      <c r="D160" s="238">
        <v>4.3002815690709779</v>
      </c>
    </row>
    <row r="161" spans="1:4" ht="27.75" customHeight="1" x14ac:dyDescent="0.25">
      <c r="A161" s="7" t="s">
        <v>7681</v>
      </c>
      <c r="B161" s="8">
        <v>0</v>
      </c>
      <c r="C161" s="238">
        <v>0.2050732814535621</v>
      </c>
      <c r="D161" s="238">
        <v>3.8569664626449209</v>
      </c>
    </row>
    <row r="162" spans="1:4" ht="27.75" customHeight="1" x14ac:dyDescent="0.25">
      <c r="A162" s="7" t="s">
        <v>7682</v>
      </c>
      <c r="B162" s="8">
        <v>0</v>
      </c>
      <c r="C162" s="238">
        <v>0.18136971777961292</v>
      </c>
      <c r="D162" s="238">
        <v>3.982575973589745</v>
      </c>
    </row>
    <row r="163" spans="1:4" ht="27.75" customHeight="1" x14ac:dyDescent="0.25">
      <c r="A163" s="7" t="s">
        <v>7683</v>
      </c>
      <c r="B163" s="8">
        <v>0</v>
      </c>
      <c r="C163" s="238">
        <v>0.65289392851244399</v>
      </c>
      <c r="D163" s="238">
        <v>1.1547170892904284E-2</v>
      </c>
    </row>
    <row r="164" spans="1:4" ht="27.75" customHeight="1" x14ac:dyDescent="0.25">
      <c r="A164" s="7" t="s">
        <v>7684</v>
      </c>
      <c r="B164" s="8">
        <v>0</v>
      </c>
      <c r="C164" s="238">
        <v>0.37396754911075147</v>
      </c>
      <c r="D164" s="238">
        <v>2.5610734040892402</v>
      </c>
    </row>
    <row r="165" spans="1:4" ht="27.75" customHeight="1" x14ac:dyDescent="0.25">
      <c r="A165" s="7" t="s">
        <v>7685</v>
      </c>
      <c r="B165" s="8">
        <v>0</v>
      </c>
      <c r="C165" s="238">
        <v>1.4433358909235792</v>
      </c>
      <c r="D165" s="238">
        <v>6.5013468178589982</v>
      </c>
    </row>
    <row r="166" spans="1:4" ht="27.75" customHeight="1" x14ac:dyDescent="0.25">
      <c r="A166" s="7" t="s">
        <v>7686</v>
      </c>
      <c r="B166" s="8">
        <v>0</v>
      </c>
      <c r="C166" s="238">
        <v>0.66864276374675424</v>
      </c>
      <c r="D166" s="238">
        <v>3.8020315503698567</v>
      </c>
    </row>
    <row r="167" spans="1:4" ht="27.75" customHeight="1" x14ac:dyDescent="0.25">
      <c r="A167" s="7" t="s">
        <v>7687</v>
      </c>
      <c r="B167" s="8">
        <v>0</v>
      </c>
      <c r="C167" s="238">
        <v>0.57854797975687644</v>
      </c>
      <c r="D167" s="238">
        <v>19.521628348288566</v>
      </c>
    </row>
    <row r="168" spans="1:4" ht="27.75" customHeight="1" x14ac:dyDescent="0.25">
      <c r="A168" s="7" t="s">
        <v>7688</v>
      </c>
      <c r="B168" s="8">
        <v>0</v>
      </c>
      <c r="C168" s="238">
        <v>0.99815257409305203</v>
      </c>
      <c r="D168" s="238">
        <v>6.731899297582288</v>
      </c>
    </row>
    <row r="169" spans="1:4" ht="27.75" customHeight="1" x14ac:dyDescent="0.25">
      <c r="A169" s="7" t="s">
        <v>7689</v>
      </c>
      <c r="B169" s="8">
        <v>0</v>
      </c>
      <c r="C169" s="238">
        <v>0.84618793599838449</v>
      </c>
      <c r="D169" s="238">
        <v>3.7657772533446554</v>
      </c>
    </row>
    <row r="170" spans="1:4" ht="27.75" customHeight="1" x14ac:dyDescent="0.25">
      <c r="A170" s="7" t="s">
        <v>7690</v>
      </c>
      <c r="B170" s="8">
        <v>0</v>
      </c>
      <c r="C170" s="238">
        <v>0.17830089433296417</v>
      </c>
      <c r="D170" s="238">
        <v>3.7002623935818502</v>
      </c>
    </row>
    <row r="171" spans="1:4" ht="27.75" customHeight="1" x14ac:dyDescent="0.25">
      <c r="A171" s="7" t="s">
        <v>7691</v>
      </c>
      <c r="B171" s="8">
        <v>0</v>
      </c>
      <c r="C171" s="238">
        <v>1.7790067394494871</v>
      </c>
      <c r="D171" s="238">
        <v>8.0499042613092033</v>
      </c>
    </row>
    <row r="172" spans="1:4" ht="27.75" customHeight="1" x14ac:dyDescent="0.25">
      <c r="A172" s="7" t="s">
        <v>7692</v>
      </c>
      <c r="B172" s="8">
        <v>0</v>
      </c>
      <c r="C172" s="238">
        <v>1.1245634173574559</v>
      </c>
      <c r="D172" s="238">
        <v>0.16344893524267537</v>
      </c>
    </row>
    <row r="173" spans="1:4" ht="27.75" customHeight="1" x14ac:dyDescent="0.25">
      <c r="A173" s="7" t="s">
        <v>7693</v>
      </c>
      <c r="B173" s="8">
        <v>0</v>
      </c>
      <c r="C173" s="238">
        <v>1.6798260991809308</v>
      </c>
      <c r="D173" s="238">
        <v>3.4375339653079848</v>
      </c>
    </row>
    <row r="174" spans="1:4" ht="27.75" customHeight="1" x14ac:dyDescent="0.25">
      <c r="A174" s="7" t="s">
        <v>7694</v>
      </c>
      <c r="B174" s="8">
        <v>0</v>
      </c>
      <c r="C174" s="238">
        <v>0.60472016418187535</v>
      </c>
      <c r="D174" s="238">
        <v>2.3159213339892379</v>
      </c>
    </row>
    <row r="175" spans="1:4" ht="27.75" customHeight="1" x14ac:dyDescent="0.25">
      <c r="A175" s="7" t="s">
        <v>7695</v>
      </c>
      <c r="B175" s="8">
        <v>0</v>
      </c>
      <c r="C175" s="238">
        <v>1.1480680459031882</v>
      </c>
      <c r="D175" s="238">
        <v>7.7735164443001059</v>
      </c>
    </row>
    <row r="176" spans="1:4" ht="27.75" customHeight="1" x14ac:dyDescent="0.25">
      <c r="A176" s="7" t="s">
        <v>7696</v>
      </c>
      <c r="B176" s="8">
        <v>0</v>
      </c>
      <c r="C176" s="238">
        <v>0.84514302073283432</v>
      </c>
      <c r="D176" s="238">
        <v>8.3523512655256926</v>
      </c>
    </row>
    <row r="177" spans="1:4" ht="27.75" customHeight="1" x14ac:dyDescent="0.25">
      <c r="A177" s="7" t="s">
        <v>7446</v>
      </c>
      <c r="B177" s="8">
        <v>0</v>
      </c>
      <c r="C177" s="238">
        <v>1.4801351863245411</v>
      </c>
      <c r="D177" s="238">
        <v>6.1269334502627402</v>
      </c>
    </row>
    <row r="178" spans="1:4" ht="27.75" customHeight="1" x14ac:dyDescent="0.25">
      <c r="A178" s="7" t="s">
        <v>7697</v>
      </c>
      <c r="B178" s="8">
        <v>0</v>
      </c>
      <c r="C178" s="238">
        <v>0.56202951995362949</v>
      </c>
      <c r="D178" s="238">
        <v>1.2936447344210975</v>
      </c>
    </row>
    <row r="179" spans="1:4" ht="27.75" customHeight="1" x14ac:dyDescent="0.25">
      <c r="A179" s="7" t="s">
        <v>7698</v>
      </c>
      <c r="B179" s="8">
        <v>0</v>
      </c>
      <c r="C179" s="238">
        <v>3.3699412078043536</v>
      </c>
      <c r="D179" s="238">
        <v>8.7379208049202557</v>
      </c>
    </row>
    <row r="180" spans="1:4" ht="27.75" customHeight="1" x14ac:dyDescent="0.25">
      <c r="A180" s="7" t="s">
        <v>7699</v>
      </c>
      <c r="B180" s="8">
        <v>0</v>
      </c>
      <c r="C180" s="238">
        <v>0.6555441191361101</v>
      </c>
      <c r="D180" s="238">
        <v>0</v>
      </c>
    </row>
    <row r="181" spans="1:4" ht="27.75" customHeight="1" x14ac:dyDescent="0.25">
      <c r="A181" s="7" t="s">
        <v>7700</v>
      </c>
      <c r="B181" s="8">
        <v>0</v>
      </c>
      <c r="C181" s="238">
        <v>3.4061158925169601</v>
      </c>
      <c r="D181" s="238">
        <v>2.4011148875241415</v>
      </c>
    </row>
    <row r="182" spans="1:4" ht="27.75" customHeight="1" x14ac:dyDescent="0.25">
      <c r="A182" s="7" t="s">
        <v>7701</v>
      </c>
      <c r="B182" s="8">
        <v>0</v>
      </c>
      <c r="C182" s="238">
        <v>6.0807374114394325E-2</v>
      </c>
      <c r="D182" s="238">
        <v>7.5449300030640467</v>
      </c>
    </row>
    <row r="183" spans="1:4" ht="27.75" customHeight="1" x14ac:dyDescent="0.25">
      <c r="A183" s="7" t="s">
        <v>7702</v>
      </c>
      <c r="B183" s="8">
        <v>0</v>
      </c>
      <c r="C183" s="238">
        <v>2.1017670642893029</v>
      </c>
      <c r="D183" s="238">
        <v>20.972556156884973</v>
      </c>
    </row>
    <row r="184" spans="1:4" ht="27.75" customHeight="1" x14ac:dyDescent="0.25">
      <c r="A184" s="7" t="s">
        <v>7703</v>
      </c>
      <c r="B184" s="8">
        <v>0</v>
      </c>
      <c r="C184" s="238">
        <v>0.4892113166481814</v>
      </c>
      <c r="D184" s="238">
        <v>6.5925504587399972</v>
      </c>
    </row>
    <row r="185" spans="1:4" ht="27.75" customHeight="1" x14ac:dyDescent="0.25">
      <c r="A185" s="7" t="s">
        <v>7704</v>
      </c>
      <c r="B185" s="8">
        <v>0</v>
      </c>
      <c r="C185" s="238">
        <v>1.2035353153945276</v>
      </c>
      <c r="D185" s="238">
        <v>21.834174402996194</v>
      </c>
    </row>
    <row r="186" spans="1:4" ht="27.75" customHeight="1" x14ac:dyDescent="0.25">
      <c r="A186" s="7" t="s">
        <v>7705</v>
      </c>
      <c r="B186" s="8">
        <v>0</v>
      </c>
      <c r="C186" s="238">
        <v>0.86753511576514564</v>
      </c>
      <c r="D186" s="238">
        <v>10.277649057096129</v>
      </c>
    </row>
    <row r="187" spans="1:4" ht="27.75" customHeight="1" x14ac:dyDescent="0.25">
      <c r="A187" s="7" t="s">
        <v>7706</v>
      </c>
      <c r="B187" s="8">
        <v>0</v>
      </c>
      <c r="C187" s="238">
        <v>0.40203532645557266</v>
      </c>
      <c r="D187" s="238">
        <v>10.736323548920723</v>
      </c>
    </row>
    <row r="188" spans="1:4" ht="27.75" customHeight="1" x14ac:dyDescent="0.25">
      <c r="A188" s="7" t="s">
        <v>7707</v>
      </c>
      <c r="B188" s="8">
        <v>0</v>
      </c>
      <c r="C188" s="238">
        <v>1.1924781632731443</v>
      </c>
      <c r="D188" s="238">
        <v>4.2957450174560456</v>
      </c>
    </row>
    <row r="189" spans="1:4" ht="27.75" customHeight="1" x14ac:dyDescent="0.25">
      <c r="A189" s="7" t="s">
        <v>7708</v>
      </c>
      <c r="B189" s="8">
        <v>0</v>
      </c>
      <c r="C189" s="238">
        <v>0.33858141179835377</v>
      </c>
      <c r="D189" s="238">
        <v>3.7626618076441725</v>
      </c>
    </row>
    <row r="190" spans="1:4" ht="27.75" customHeight="1" x14ac:dyDescent="0.25">
      <c r="A190" s="7" t="s">
        <v>7709</v>
      </c>
      <c r="B190" s="8">
        <v>0</v>
      </c>
      <c r="C190" s="238">
        <v>1.0841045331539028</v>
      </c>
      <c r="D190" s="238">
        <v>3.3824781428896555</v>
      </c>
    </row>
    <row r="191" spans="1:4" ht="27.75" customHeight="1" x14ac:dyDescent="0.25">
      <c r="A191" s="7" t="s">
        <v>7710</v>
      </c>
      <c r="B191" s="8">
        <v>0</v>
      </c>
      <c r="C191" s="238">
        <v>0.49531932092493597</v>
      </c>
      <c r="D191" s="238">
        <v>1.6598733782807633</v>
      </c>
    </row>
    <row r="192" spans="1:4" ht="27.75" customHeight="1" x14ac:dyDescent="0.25">
      <c r="A192" s="7" t="s">
        <v>7711</v>
      </c>
      <c r="B192" s="8">
        <v>0</v>
      </c>
      <c r="C192" s="238">
        <v>2.0404808945313206</v>
      </c>
      <c r="D192" s="238">
        <v>9.7736039419097942</v>
      </c>
    </row>
    <row r="193" spans="1:4" ht="27.75" customHeight="1" x14ac:dyDescent="0.25">
      <c r="A193" s="7" t="s">
        <v>7712</v>
      </c>
      <c r="B193" s="8">
        <v>0</v>
      </c>
      <c r="C193" s="238">
        <v>0.38594708540801098</v>
      </c>
      <c r="D193" s="238">
        <v>7.9144329719294086</v>
      </c>
    </row>
    <row r="194" spans="1:4" ht="27.75" customHeight="1" x14ac:dyDescent="0.25">
      <c r="A194" s="7" t="s">
        <v>7175</v>
      </c>
      <c r="B194" s="8">
        <v>0</v>
      </c>
      <c r="C194" s="238">
        <v>1.8068881916050656</v>
      </c>
      <c r="D194" s="238">
        <v>20.326343714616534</v>
      </c>
    </row>
    <row r="195" spans="1:4" ht="27.75" customHeight="1" x14ac:dyDescent="0.25">
      <c r="A195" s="7" t="s">
        <v>7713</v>
      </c>
      <c r="B195" s="8">
        <v>0</v>
      </c>
      <c r="C195" s="238">
        <v>0.37003739414286363</v>
      </c>
      <c r="D195" s="238">
        <v>1.5938985852299492</v>
      </c>
    </row>
    <row r="196" spans="1:4" ht="27.75" customHeight="1" x14ac:dyDescent="0.25">
      <c r="A196" s="7" t="s">
        <v>7363</v>
      </c>
      <c r="B196" s="8">
        <v>0</v>
      </c>
      <c r="C196" s="238">
        <v>0.50320897870560222</v>
      </c>
      <c r="D196" s="238">
        <v>3.1107563820369126</v>
      </c>
    </row>
    <row r="197" spans="1:4" ht="27.75" customHeight="1" x14ac:dyDescent="0.25">
      <c r="A197" s="7" t="s">
        <v>7714</v>
      </c>
      <c r="B197" s="8">
        <v>0</v>
      </c>
      <c r="C197" s="238">
        <v>0.30969488360052816</v>
      </c>
      <c r="D197" s="238">
        <v>3.5767696280697554</v>
      </c>
    </row>
    <row r="198" spans="1:4" ht="27.75" customHeight="1" x14ac:dyDescent="0.25">
      <c r="A198" s="7" t="s">
        <v>7442</v>
      </c>
      <c r="B198" s="8">
        <v>0</v>
      </c>
      <c r="C198" s="238">
        <v>8.9502526245516217E-2</v>
      </c>
      <c r="D198" s="238">
        <v>2.2608299426410112</v>
      </c>
    </row>
    <row r="199" spans="1:4" ht="27.75" customHeight="1" x14ac:dyDescent="0.25">
      <c r="A199" s="7" t="s">
        <v>7715</v>
      </c>
      <c r="B199" s="8">
        <v>0</v>
      </c>
      <c r="C199" s="238">
        <v>4.2157928190818073</v>
      </c>
      <c r="D199" s="238">
        <v>5.6469939186620746</v>
      </c>
    </row>
    <row r="200" spans="1:4" ht="27.75" customHeight="1" x14ac:dyDescent="0.25">
      <c r="A200" s="7" t="s">
        <v>7716</v>
      </c>
      <c r="B200" s="8">
        <v>0</v>
      </c>
      <c r="C200" s="238">
        <v>2.3655858306009825</v>
      </c>
      <c r="D200" s="238">
        <v>4.9443606203506931</v>
      </c>
    </row>
    <row r="201" spans="1:4" ht="27.75" customHeight="1" x14ac:dyDescent="0.25">
      <c r="A201" s="7" t="s">
        <v>7717</v>
      </c>
      <c r="B201" s="8">
        <v>0</v>
      </c>
      <c r="C201" s="238">
        <v>0.90234676687962601</v>
      </c>
      <c r="D201" s="238">
        <v>11.778055243917464</v>
      </c>
    </row>
    <row r="202" spans="1:4" ht="27.75" customHeight="1" x14ac:dyDescent="0.25">
      <c r="A202" s="7" t="s">
        <v>7718</v>
      </c>
      <c r="B202" s="8">
        <v>0</v>
      </c>
      <c r="C202" s="238">
        <v>8.9109165805308477E-2</v>
      </c>
      <c r="D202" s="238">
        <v>5.0420569191517455</v>
      </c>
    </row>
    <row r="203" spans="1:4" ht="27.75" customHeight="1" x14ac:dyDescent="0.25">
      <c r="A203" s="7" t="s">
        <v>7719</v>
      </c>
      <c r="B203" s="8">
        <v>0</v>
      </c>
      <c r="C203" s="238">
        <v>0.62019728393543305</v>
      </c>
      <c r="D203" s="238">
        <v>2.5797362359983169</v>
      </c>
    </row>
    <row r="204" spans="1:4" ht="27.75" customHeight="1" x14ac:dyDescent="0.25">
      <c r="A204" s="7" t="s">
        <v>7720</v>
      </c>
      <c r="B204" s="8">
        <v>0</v>
      </c>
      <c r="C204" s="238">
        <v>3.4926597140055882</v>
      </c>
      <c r="D204" s="238">
        <v>1.3021984569827894</v>
      </c>
    </row>
    <row r="205" spans="1:4" ht="27.75" customHeight="1" x14ac:dyDescent="0.25">
      <c r="A205" s="7" t="s">
        <v>7721</v>
      </c>
      <c r="B205" s="8">
        <v>0</v>
      </c>
      <c r="C205" s="238">
        <v>0</v>
      </c>
      <c r="D205" s="238">
        <v>1.8124888607484155</v>
      </c>
    </row>
    <row r="206" spans="1:4" ht="27.75" customHeight="1" x14ac:dyDescent="0.25">
      <c r="A206" s="7" t="s">
        <v>7722</v>
      </c>
      <c r="B206" s="8">
        <v>0</v>
      </c>
      <c r="C206" s="238">
        <v>2.269067681924537</v>
      </c>
      <c r="D206" s="238">
        <v>4.5732608536617949</v>
      </c>
    </row>
    <row r="207" spans="1:4" ht="27.75" customHeight="1" x14ac:dyDescent="0.25">
      <c r="A207" s="7" t="s">
        <v>7723</v>
      </c>
      <c r="B207" s="8">
        <v>0</v>
      </c>
      <c r="C207" s="238">
        <v>1.7824872860213725</v>
      </c>
      <c r="D207" s="238">
        <v>11.310141401117628</v>
      </c>
    </row>
    <row r="208" spans="1:4" ht="27.75" customHeight="1" x14ac:dyDescent="0.25">
      <c r="A208" s="7" t="s">
        <v>7724</v>
      </c>
      <c r="B208" s="8">
        <v>0</v>
      </c>
      <c r="C208" s="238">
        <v>1.7700558019667636</v>
      </c>
      <c r="D208" s="238">
        <v>8.174302413774388</v>
      </c>
    </row>
    <row r="209" spans="1:4" ht="27.75" customHeight="1" x14ac:dyDescent="0.25">
      <c r="A209" s="7" t="s">
        <v>7725</v>
      </c>
      <c r="B209" s="8">
        <v>0</v>
      </c>
      <c r="C209" s="238">
        <v>1.0117251466765116</v>
      </c>
      <c r="D209" s="238">
        <v>8.3861848557018064</v>
      </c>
    </row>
    <row r="210" spans="1:4" ht="27.75" customHeight="1" x14ac:dyDescent="0.25">
      <c r="A210" s="7" t="s">
        <v>7338</v>
      </c>
      <c r="B210" s="8">
        <v>0</v>
      </c>
      <c r="C210" s="238">
        <v>0.20702435726792612</v>
      </c>
      <c r="D210" s="238">
        <v>20.455160876369927</v>
      </c>
    </row>
    <row r="211" spans="1:4" ht="27.75" customHeight="1" x14ac:dyDescent="0.25">
      <c r="A211" s="7" t="s">
        <v>7726</v>
      </c>
      <c r="B211" s="8">
        <v>0</v>
      </c>
      <c r="C211" s="238">
        <v>0.38240147256698664</v>
      </c>
      <c r="D211" s="238">
        <v>20.140129619282231</v>
      </c>
    </row>
    <row r="212" spans="1:4" ht="27.75" customHeight="1" x14ac:dyDescent="0.25">
      <c r="A212" s="7" t="s">
        <v>7727</v>
      </c>
      <c r="B212" s="8">
        <v>0</v>
      </c>
      <c r="C212" s="238">
        <v>2.6961560288179681E-2</v>
      </c>
      <c r="D212" s="238">
        <v>5.2870487348105764</v>
      </c>
    </row>
    <row r="213" spans="1:4" ht="27.75" customHeight="1" x14ac:dyDescent="0.25">
      <c r="A213" s="7" t="s">
        <v>7728</v>
      </c>
      <c r="B213" s="8">
        <v>0</v>
      </c>
      <c r="C213" s="238">
        <v>1.5868811792651267</v>
      </c>
      <c r="D213" s="238">
        <v>5.4484638870204796</v>
      </c>
    </row>
    <row r="214" spans="1:4" ht="27.75" customHeight="1" x14ac:dyDescent="0.25">
      <c r="A214" s="7" t="s">
        <v>7729</v>
      </c>
      <c r="B214" s="8">
        <v>0</v>
      </c>
      <c r="C214" s="238">
        <v>0.71817797692610952</v>
      </c>
      <c r="D214" s="238">
        <v>1.585370157701814</v>
      </c>
    </row>
    <row r="215" spans="1:4" ht="27.75" customHeight="1" x14ac:dyDescent="0.25">
      <c r="A215" s="7" t="s">
        <v>7730</v>
      </c>
      <c r="B215" s="8">
        <v>0</v>
      </c>
      <c r="C215" s="238">
        <v>0.57803287924648084</v>
      </c>
      <c r="D215" s="238">
        <v>4.1049683668894996</v>
      </c>
    </row>
    <row r="216" spans="1:4" ht="27.75" customHeight="1" x14ac:dyDescent="0.25">
      <c r="A216" s="7" t="s">
        <v>7731</v>
      </c>
      <c r="B216" s="8">
        <v>0</v>
      </c>
      <c r="C216" s="238">
        <v>2.3246021330054472</v>
      </c>
      <c r="D216" s="238">
        <v>3.7705757319224626</v>
      </c>
    </row>
    <row r="217" spans="1:4" ht="27.75" customHeight="1" x14ac:dyDescent="0.25">
      <c r="A217" s="7" t="s">
        <v>7732</v>
      </c>
      <c r="B217" s="8">
        <v>0</v>
      </c>
      <c r="C217" s="238">
        <v>1.2517291805950033</v>
      </c>
      <c r="D217" s="238">
        <v>3.2568968054704115</v>
      </c>
    </row>
    <row r="218" spans="1:4" ht="27.75" customHeight="1" x14ac:dyDescent="0.25">
      <c r="A218" s="7" t="s">
        <v>7733</v>
      </c>
      <c r="B218" s="8">
        <v>0</v>
      </c>
      <c r="C218" s="238">
        <v>0.40869378829504238</v>
      </c>
      <c r="D218" s="238">
        <v>5.779663158417792</v>
      </c>
    </row>
    <row r="219" spans="1:4" ht="27.75" customHeight="1" x14ac:dyDescent="0.25">
      <c r="A219" s="7" t="s">
        <v>7734</v>
      </c>
      <c r="B219" s="8">
        <v>0</v>
      </c>
      <c r="C219" s="238">
        <v>0.60224983612262228</v>
      </c>
      <c r="D219" s="238">
        <v>5.528300107458664</v>
      </c>
    </row>
    <row r="220" spans="1:4" ht="27.75" customHeight="1" x14ac:dyDescent="0.25">
      <c r="A220" s="7" t="s">
        <v>7735</v>
      </c>
      <c r="B220" s="8">
        <v>0</v>
      </c>
      <c r="C220" s="238">
        <v>0.45077674070782925</v>
      </c>
      <c r="D220" s="238">
        <v>4.6000933667523798</v>
      </c>
    </row>
    <row r="221" spans="1:4" ht="27.75" customHeight="1" x14ac:dyDescent="0.25">
      <c r="A221" s="7" t="s">
        <v>7736</v>
      </c>
      <c r="B221" s="8">
        <v>0</v>
      </c>
      <c r="C221" s="238">
        <v>0.58130683416036888</v>
      </c>
      <c r="D221" s="238">
        <v>3.6350414768567179</v>
      </c>
    </row>
    <row r="222" spans="1:4" ht="27.75" customHeight="1" x14ac:dyDescent="0.25">
      <c r="A222" s="7" t="s">
        <v>7737</v>
      </c>
      <c r="B222" s="8">
        <v>0</v>
      </c>
      <c r="C222" s="238">
        <v>0.90889138895230215</v>
      </c>
      <c r="D222" s="238">
        <v>2.4627693920092573</v>
      </c>
    </row>
    <row r="223" spans="1:4" ht="27.75" customHeight="1" x14ac:dyDescent="0.25">
      <c r="A223" s="7" t="s">
        <v>7738</v>
      </c>
      <c r="B223" s="8">
        <v>0</v>
      </c>
      <c r="C223" s="238">
        <v>0.94189374557644534</v>
      </c>
      <c r="D223" s="238">
        <v>1.713577564428151</v>
      </c>
    </row>
    <row r="224" spans="1:4" ht="27.75" customHeight="1" x14ac:dyDescent="0.25">
      <c r="A224" s="7" t="s">
        <v>7739</v>
      </c>
      <c r="B224" s="8">
        <v>0</v>
      </c>
      <c r="C224" s="238">
        <v>1.1880621658522486</v>
      </c>
      <c r="D224" s="238">
        <v>15.663224994147921</v>
      </c>
    </row>
    <row r="225" spans="1:4" ht="27.75" customHeight="1" x14ac:dyDescent="0.25">
      <c r="A225" s="7" t="s">
        <v>7740</v>
      </c>
      <c r="B225" s="8">
        <v>0</v>
      </c>
      <c r="C225" s="238">
        <v>1.7124494032750712</v>
      </c>
      <c r="D225" s="238">
        <v>2.1619595264444431</v>
      </c>
    </row>
    <row r="226" spans="1:4" ht="27.75" customHeight="1" x14ac:dyDescent="0.25">
      <c r="A226" s="7" t="s">
        <v>7741</v>
      </c>
      <c r="B226" s="8">
        <v>0</v>
      </c>
      <c r="C226" s="238">
        <v>0.53881181742565032</v>
      </c>
      <c r="D226" s="238">
        <v>2.0999754140685183</v>
      </c>
    </row>
    <row r="227" spans="1:4" ht="27.75" customHeight="1" x14ac:dyDescent="0.25">
      <c r="A227" s="7" t="s">
        <v>7742</v>
      </c>
      <c r="B227" s="8">
        <v>0</v>
      </c>
      <c r="C227" s="238">
        <v>3.9353145880466092</v>
      </c>
      <c r="D227" s="238">
        <v>3.6938718398174966</v>
      </c>
    </row>
    <row r="228" spans="1:4" ht="27.75" customHeight="1" x14ac:dyDescent="0.25">
      <c r="A228" s="7" t="s">
        <v>7743</v>
      </c>
      <c r="B228" s="8">
        <v>0</v>
      </c>
      <c r="C228" s="238">
        <v>1.3958222377405445</v>
      </c>
      <c r="D228" s="238">
        <v>2.4340476094774854</v>
      </c>
    </row>
    <row r="229" spans="1:4" ht="27.75" customHeight="1" x14ac:dyDescent="0.25">
      <c r="A229" s="7" t="s">
        <v>7744</v>
      </c>
      <c r="B229" s="8">
        <v>0</v>
      </c>
      <c r="C229" s="238">
        <v>0.21356497255771467</v>
      </c>
      <c r="D229" s="238">
        <v>3.3586033469289904</v>
      </c>
    </row>
    <row r="230" spans="1:4" ht="27.75" customHeight="1" x14ac:dyDescent="0.25">
      <c r="A230" s="7" t="s">
        <v>7745</v>
      </c>
      <c r="B230" s="8">
        <v>0</v>
      </c>
      <c r="C230" s="238">
        <v>0.23474262455425779</v>
      </c>
      <c r="D230" s="238">
        <v>3.0138159835719907</v>
      </c>
    </row>
    <row r="231" spans="1:4" ht="27.75" customHeight="1" x14ac:dyDescent="0.25">
      <c r="A231" s="7" t="s">
        <v>7746</v>
      </c>
      <c r="B231" s="8">
        <v>0</v>
      </c>
      <c r="C231" s="238">
        <v>0.46590111142411927</v>
      </c>
      <c r="D231" s="238">
        <v>1.7792870055620553</v>
      </c>
    </row>
    <row r="232" spans="1:4" ht="27.75" customHeight="1" x14ac:dyDescent="0.25">
      <c r="A232" s="7" t="s">
        <v>7747</v>
      </c>
      <c r="B232" s="8">
        <v>0</v>
      </c>
      <c r="C232" s="238">
        <v>0.54291464569729941</v>
      </c>
      <c r="D232" s="238">
        <v>2.7392581904963875</v>
      </c>
    </row>
    <row r="233" spans="1:4" ht="27.75" customHeight="1" x14ac:dyDescent="0.25">
      <c r="A233" s="7" t="s">
        <v>7748</v>
      </c>
      <c r="B233" s="8">
        <v>0</v>
      </c>
      <c r="C233" s="238">
        <v>1.3567584563695931</v>
      </c>
      <c r="D233" s="238">
        <v>3.460174250125013</v>
      </c>
    </row>
    <row r="234" spans="1:4" ht="27.75" customHeight="1" x14ac:dyDescent="0.25">
      <c r="A234" s="7" t="s">
        <v>7749</v>
      </c>
      <c r="B234" s="8">
        <v>0</v>
      </c>
      <c r="C234" s="238">
        <v>0.53470420430178311</v>
      </c>
      <c r="D234" s="238">
        <v>7.3912453215459593</v>
      </c>
    </row>
    <row r="235" spans="1:4" ht="27.75" customHeight="1" x14ac:dyDescent="0.25">
      <c r="A235" s="7" t="s">
        <v>7750</v>
      </c>
      <c r="B235" s="8">
        <v>0</v>
      </c>
      <c r="C235" s="238">
        <v>0.49032418086365293</v>
      </c>
      <c r="D235" s="238">
        <v>12.25203326713681</v>
      </c>
    </row>
    <row r="236" spans="1:4" ht="27.75" customHeight="1" x14ac:dyDescent="0.25">
      <c r="A236" s="7" t="s">
        <v>7751</v>
      </c>
      <c r="B236" s="8">
        <v>0</v>
      </c>
      <c r="C236" s="238">
        <v>0.24758874147972257</v>
      </c>
      <c r="D236" s="238">
        <v>3.8787288301843823</v>
      </c>
    </row>
    <row r="237" spans="1:4" ht="27.75" customHeight="1" x14ac:dyDescent="0.25">
      <c r="A237" s="7" t="s">
        <v>7752</v>
      </c>
      <c r="B237" s="8">
        <v>0</v>
      </c>
      <c r="C237" s="238">
        <v>0.24758874147972257</v>
      </c>
      <c r="D237" s="238">
        <v>3.8787288301843823</v>
      </c>
    </row>
    <row r="238" spans="1:4" ht="27.75" customHeight="1" x14ac:dyDescent="0.25">
      <c r="A238" s="7" t="s">
        <v>7753</v>
      </c>
      <c r="B238" s="8">
        <v>0</v>
      </c>
      <c r="C238" s="238">
        <v>0.3106857378307249</v>
      </c>
      <c r="D238" s="238">
        <v>6.445206877738987</v>
      </c>
    </row>
    <row r="239" spans="1:4" ht="27.75" customHeight="1" x14ac:dyDescent="0.25">
      <c r="A239" s="7" t="s">
        <v>7754</v>
      </c>
      <c r="B239" s="8">
        <v>0</v>
      </c>
      <c r="C239" s="238">
        <v>0.13581874228561547</v>
      </c>
      <c r="D239" s="238">
        <v>2.8036168395542487</v>
      </c>
    </row>
    <row r="240" spans="1:4" ht="27.75" customHeight="1" x14ac:dyDescent="0.25">
      <c r="A240" s="7" t="s">
        <v>7755</v>
      </c>
      <c r="B240" s="8">
        <v>0</v>
      </c>
      <c r="C240" s="238">
        <v>0.75034023869496336</v>
      </c>
      <c r="D240" s="238">
        <v>4.2105727893792322</v>
      </c>
    </row>
    <row r="241" spans="1:4" ht="27.75" customHeight="1" x14ac:dyDescent="0.25">
      <c r="A241" s="7" t="s">
        <v>7756</v>
      </c>
      <c r="B241" s="8">
        <v>0</v>
      </c>
      <c r="C241" s="238">
        <v>0.39168479455064187</v>
      </c>
      <c r="D241" s="238">
        <v>5.9976539385830749</v>
      </c>
    </row>
    <row r="242" spans="1:4" ht="27.75" customHeight="1" x14ac:dyDescent="0.25">
      <c r="A242" s="7" t="s">
        <v>7757</v>
      </c>
      <c r="B242" s="8">
        <v>0</v>
      </c>
      <c r="C242" s="238">
        <v>2.0882327087898167</v>
      </c>
      <c r="D242" s="238">
        <v>3.8786557267220259</v>
      </c>
    </row>
    <row r="243" spans="1:4" ht="27.75" customHeight="1" x14ac:dyDescent="0.25">
      <c r="A243" s="7" t="s">
        <v>7758</v>
      </c>
      <c r="B243" s="8">
        <v>0</v>
      </c>
      <c r="C243" s="238">
        <v>0.72622483317185449</v>
      </c>
      <c r="D243" s="238">
        <v>2.4548895536203772</v>
      </c>
    </row>
    <row r="244" spans="1:4" ht="27.75" customHeight="1" x14ac:dyDescent="0.25">
      <c r="A244" s="7" t="s">
        <v>7759</v>
      </c>
      <c r="B244" s="8">
        <v>0</v>
      </c>
      <c r="C244" s="238">
        <v>0.6839860267492931</v>
      </c>
      <c r="D244" s="238">
        <v>2.4091188481299057</v>
      </c>
    </row>
    <row r="245" spans="1:4" ht="27.75" customHeight="1" x14ac:dyDescent="0.25">
      <c r="A245" s="7" t="s">
        <v>7760</v>
      </c>
      <c r="B245" s="8">
        <v>0</v>
      </c>
      <c r="C245" s="238">
        <v>0.24646508375383999</v>
      </c>
      <c r="D245" s="238">
        <v>4.0423198615875231</v>
      </c>
    </row>
    <row r="246" spans="1:4" ht="27.75" customHeight="1" x14ac:dyDescent="0.25">
      <c r="A246" s="7" t="s">
        <v>7761</v>
      </c>
      <c r="B246" s="8">
        <v>0</v>
      </c>
      <c r="C246" s="238">
        <v>0.49517889160351797</v>
      </c>
      <c r="D246" s="238">
        <v>0.51017300926628739</v>
      </c>
    </row>
    <row r="247" spans="1:4" ht="27.75" customHeight="1" x14ac:dyDescent="0.25">
      <c r="A247" s="7" t="s">
        <v>7762</v>
      </c>
      <c r="B247" s="8">
        <v>0</v>
      </c>
      <c r="C247" s="238">
        <v>6.3860684571386379</v>
      </c>
      <c r="D247" s="238">
        <v>14.499732284527687</v>
      </c>
    </row>
    <row r="248" spans="1:4" ht="27.75" customHeight="1" x14ac:dyDescent="0.25">
      <c r="A248" s="7" t="s">
        <v>7763</v>
      </c>
      <c r="B248" s="8">
        <v>0</v>
      </c>
      <c r="C248" s="238">
        <v>4.6635980351039832</v>
      </c>
      <c r="D248" s="238">
        <v>21.327421904151088</v>
      </c>
    </row>
    <row r="249" spans="1:4" ht="27.75" customHeight="1" x14ac:dyDescent="0.25">
      <c r="A249" s="7" t="s">
        <v>7764</v>
      </c>
      <c r="B249" s="8">
        <v>0</v>
      </c>
      <c r="C249" s="238">
        <v>1.9973551194797299</v>
      </c>
      <c r="D249" s="238">
        <v>1.0454383913119369</v>
      </c>
    </row>
    <row r="250" spans="1:4" ht="27.75" customHeight="1" x14ac:dyDescent="0.25">
      <c r="A250" s="7" t="s">
        <v>7765</v>
      </c>
      <c r="B250" s="8">
        <v>0</v>
      </c>
      <c r="C250" s="238">
        <v>0.4506403853033118</v>
      </c>
      <c r="D250" s="238">
        <v>5.7700105797711156</v>
      </c>
    </row>
    <row r="251" spans="1:4" ht="27.75" customHeight="1" x14ac:dyDescent="0.25">
      <c r="A251" s="7" t="s">
        <v>7766</v>
      </c>
      <c r="B251" s="8">
        <v>0</v>
      </c>
      <c r="C251" s="238">
        <v>0.41871881799774691</v>
      </c>
      <c r="D251" s="238">
        <v>7.0118943610323115</v>
      </c>
    </row>
    <row r="252" spans="1:4" ht="27.75" customHeight="1" x14ac:dyDescent="0.25">
      <c r="A252" s="7" t="s">
        <v>7767</v>
      </c>
      <c r="B252" s="8">
        <v>0</v>
      </c>
      <c r="C252" s="238">
        <v>2.1970111595920518</v>
      </c>
      <c r="D252" s="238">
        <v>18.99674721089503</v>
      </c>
    </row>
    <row r="253" spans="1:4" ht="27.75" customHeight="1" x14ac:dyDescent="0.25">
      <c r="A253" s="7" t="s">
        <v>7768</v>
      </c>
      <c r="B253" s="8">
        <v>0</v>
      </c>
      <c r="C253" s="238">
        <v>0.71916405155960827</v>
      </c>
      <c r="D253" s="238">
        <v>5.200738831417139</v>
      </c>
    </row>
    <row r="254" spans="1:4" ht="27.75" customHeight="1" x14ac:dyDescent="0.25">
      <c r="A254" s="7" t="s">
        <v>7769</v>
      </c>
      <c r="B254" s="8">
        <v>0</v>
      </c>
      <c r="C254" s="238">
        <v>0.36441572263779171</v>
      </c>
      <c r="D254" s="238">
        <v>2.3764521052067136</v>
      </c>
    </row>
    <row r="255" spans="1:4" ht="27.75" customHeight="1" x14ac:dyDescent="0.25">
      <c r="A255" s="7" t="s">
        <v>7770</v>
      </c>
      <c r="B255" s="8">
        <v>0</v>
      </c>
      <c r="C255" s="238">
        <v>0.40435727478847128</v>
      </c>
      <c r="D255" s="238">
        <v>9.1334967078885896</v>
      </c>
    </row>
    <row r="256" spans="1:4" ht="27.75" customHeight="1" x14ac:dyDescent="0.25">
      <c r="A256" s="7" t="s">
        <v>7419</v>
      </c>
      <c r="B256" s="8">
        <v>0</v>
      </c>
      <c r="C256" s="238">
        <v>0.68772840464136609</v>
      </c>
      <c r="D256" s="238">
        <v>7.2219563430052407</v>
      </c>
    </row>
    <row r="257" spans="1:4" ht="27.75" customHeight="1" x14ac:dyDescent="0.25">
      <c r="A257" s="7" t="s">
        <v>7771</v>
      </c>
      <c r="B257" s="8">
        <v>0</v>
      </c>
      <c r="C257" s="238">
        <v>1.2865182935667383</v>
      </c>
      <c r="D257" s="238">
        <v>2.5156061291917444</v>
      </c>
    </row>
    <row r="258" spans="1:4" ht="27.75" customHeight="1" x14ac:dyDescent="0.25">
      <c r="A258" s="7" t="s">
        <v>7772</v>
      </c>
      <c r="B258" s="8">
        <v>0</v>
      </c>
      <c r="C258" s="238">
        <v>5.0396397455920807</v>
      </c>
      <c r="D258" s="238">
        <v>2.0596433397348108</v>
      </c>
    </row>
    <row r="259" spans="1:4" ht="27.75" customHeight="1" x14ac:dyDescent="0.25">
      <c r="A259" s="7" t="s">
        <v>7773</v>
      </c>
      <c r="B259" s="8">
        <v>0</v>
      </c>
      <c r="C259" s="238">
        <v>1.2316577111580533</v>
      </c>
      <c r="D259" s="238">
        <v>4.3641100545080782</v>
      </c>
    </row>
    <row r="260" spans="1:4" ht="27.75" customHeight="1" x14ac:dyDescent="0.25">
      <c r="A260" s="7" t="s">
        <v>7774</v>
      </c>
      <c r="B260" s="8">
        <v>0</v>
      </c>
      <c r="C260" s="238">
        <v>2.9545691058705108</v>
      </c>
      <c r="D260" s="238">
        <v>14.401194397706114</v>
      </c>
    </row>
    <row r="261" spans="1:4" ht="27.75" customHeight="1" x14ac:dyDescent="0.25">
      <c r="A261" s="7" t="s">
        <v>7775</v>
      </c>
      <c r="B261" s="8">
        <v>0</v>
      </c>
      <c r="C261" s="238">
        <v>0.29567683049826943</v>
      </c>
      <c r="D261" s="238">
        <v>11.962976876323269</v>
      </c>
    </row>
    <row r="262" spans="1:4" ht="27.75" customHeight="1" x14ac:dyDescent="0.25">
      <c r="A262" s="7" t="s">
        <v>7776</v>
      </c>
      <c r="B262" s="8">
        <v>0</v>
      </c>
      <c r="C262" s="238">
        <v>0</v>
      </c>
      <c r="D262" s="238">
        <v>12.768406756778706</v>
      </c>
    </row>
    <row r="263" spans="1:4" ht="27.75" customHeight="1" x14ac:dyDescent="0.25">
      <c r="A263" s="7" t="s">
        <v>7777</v>
      </c>
      <c r="B263" s="8">
        <v>0</v>
      </c>
      <c r="C263" s="238">
        <v>1.2535188792549852</v>
      </c>
      <c r="D263" s="238">
        <v>12.698830006117118</v>
      </c>
    </row>
    <row r="264" spans="1:4" ht="27.75" customHeight="1" x14ac:dyDescent="0.25">
      <c r="A264" s="7" t="s">
        <v>7778</v>
      </c>
      <c r="B264" s="8">
        <v>0</v>
      </c>
      <c r="C264" s="238">
        <v>2.1300103639180721</v>
      </c>
      <c r="D264" s="238">
        <v>12.806310793209736</v>
      </c>
    </row>
    <row r="265" spans="1:4" ht="27.75" customHeight="1" x14ac:dyDescent="0.25">
      <c r="A265" s="7" t="s">
        <v>7779</v>
      </c>
      <c r="B265" s="8">
        <v>0</v>
      </c>
      <c r="C265" s="238">
        <v>0.72450694267871996</v>
      </c>
      <c r="D265" s="238">
        <v>7.6291562979391898</v>
      </c>
    </row>
    <row r="266" spans="1:4" ht="27.75" customHeight="1" x14ac:dyDescent="0.25">
      <c r="A266" s="7" t="s">
        <v>7780</v>
      </c>
      <c r="B266" s="8">
        <v>0</v>
      </c>
      <c r="C266" s="238">
        <v>0.78603364234490536</v>
      </c>
      <c r="D266" s="238">
        <v>8.7259080965670339</v>
      </c>
    </row>
    <row r="267" spans="1:4" ht="27.75" customHeight="1" x14ac:dyDescent="0.25">
      <c r="A267" s="7" t="s">
        <v>7781</v>
      </c>
      <c r="B267" s="8">
        <v>0</v>
      </c>
      <c r="C267" s="238">
        <v>0.79350650605914907</v>
      </c>
      <c r="D267" s="238">
        <v>10.824602999546086</v>
      </c>
    </row>
    <row r="268" spans="1:4" ht="27.75" customHeight="1" x14ac:dyDescent="0.25">
      <c r="A268" s="7" t="s">
        <v>7782</v>
      </c>
      <c r="B268" s="8">
        <v>0</v>
      </c>
      <c r="C268" s="238">
        <v>3.5145536658890508</v>
      </c>
      <c r="D268" s="238">
        <v>2.8170431248214274</v>
      </c>
    </row>
    <row r="269" spans="1:4" ht="27.75" customHeight="1" x14ac:dyDescent="0.25">
      <c r="A269" s="7" t="s">
        <v>7783</v>
      </c>
      <c r="B269" s="8">
        <v>0</v>
      </c>
      <c r="C269" s="238">
        <v>0.91258361037654701</v>
      </c>
      <c r="D269" s="238">
        <v>3.7029818028792691</v>
      </c>
    </row>
    <row r="270" spans="1:4" ht="27.75" customHeight="1" x14ac:dyDescent="0.25">
      <c r="A270" s="7" t="s">
        <v>7784</v>
      </c>
      <c r="B270" s="8">
        <v>0</v>
      </c>
      <c r="C270" s="238">
        <v>0.34640400983271746</v>
      </c>
      <c r="D270" s="238">
        <v>6.4125512290430837</v>
      </c>
    </row>
    <row r="271" spans="1:4" ht="27.75" customHeight="1" x14ac:dyDescent="0.25">
      <c r="A271" s="7" t="s">
        <v>7785</v>
      </c>
      <c r="B271" s="8">
        <v>0</v>
      </c>
      <c r="C271" s="238">
        <v>2.266300726130313</v>
      </c>
      <c r="D271" s="238">
        <v>2.9399843598193134</v>
      </c>
    </row>
    <row r="272" spans="1:4" ht="27.75" customHeight="1" x14ac:dyDescent="0.25">
      <c r="A272" s="7" t="s">
        <v>7786</v>
      </c>
      <c r="B272" s="8">
        <v>0</v>
      </c>
      <c r="C272" s="238">
        <v>0.42079430594973549</v>
      </c>
      <c r="D272" s="238">
        <v>10.237885206824863</v>
      </c>
    </row>
    <row r="273" spans="1:4" ht="27.75" customHeight="1" x14ac:dyDescent="0.25">
      <c r="A273" s="7" t="s">
        <v>7787</v>
      </c>
      <c r="B273" s="8">
        <v>0</v>
      </c>
      <c r="C273" s="238">
        <v>0.22723297664842806</v>
      </c>
      <c r="D273" s="238">
        <v>9.156912881377913</v>
      </c>
    </row>
    <row r="274" spans="1:4" ht="27.75" customHeight="1" x14ac:dyDescent="0.25">
      <c r="A274" s="7" t="s">
        <v>7788</v>
      </c>
      <c r="B274" s="8">
        <v>0</v>
      </c>
      <c r="C274" s="238">
        <v>1.848628984697402</v>
      </c>
      <c r="D274" s="238">
        <v>3.5268841338717962</v>
      </c>
    </row>
    <row r="275" spans="1:4" ht="27.75" customHeight="1" x14ac:dyDescent="0.25">
      <c r="A275" s="7" t="s">
        <v>7789</v>
      </c>
      <c r="B275" s="8">
        <v>0</v>
      </c>
      <c r="C275" s="238">
        <v>0</v>
      </c>
      <c r="D275" s="238">
        <v>1.6766398312044988</v>
      </c>
    </row>
    <row r="276" spans="1:4" ht="27.75" customHeight="1" x14ac:dyDescent="0.25">
      <c r="A276" s="7" t="s">
        <v>7790</v>
      </c>
      <c r="B276" s="8">
        <v>0</v>
      </c>
      <c r="C276" s="238">
        <v>0.63554419910936444</v>
      </c>
      <c r="D276" s="238">
        <v>0.78543299160359925</v>
      </c>
    </row>
    <row r="277" spans="1:4" ht="27.75" customHeight="1" x14ac:dyDescent="0.25">
      <c r="A277" s="7" t="s">
        <v>7791</v>
      </c>
      <c r="B277" s="8">
        <v>0</v>
      </c>
      <c r="C277" s="238">
        <v>1.3135410707273898</v>
      </c>
      <c r="D277" s="238">
        <v>2.3914971566604688</v>
      </c>
    </row>
    <row r="278" spans="1:4" ht="27.75" customHeight="1" x14ac:dyDescent="0.25">
      <c r="A278" s="7" t="s">
        <v>7792</v>
      </c>
      <c r="B278" s="8">
        <v>0</v>
      </c>
      <c r="C278" s="238">
        <v>0.87009154620643647</v>
      </c>
      <c r="D278" s="238">
        <v>3.7457042539895062</v>
      </c>
    </row>
    <row r="279" spans="1:4" ht="27.75" customHeight="1" x14ac:dyDescent="0.25">
      <c r="A279" s="7" t="s">
        <v>7793</v>
      </c>
      <c r="B279" s="8">
        <v>0</v>
      </c>
      <c r="C279" s="238">
        <v>0.83242326550685342</v>
      </c>
      <c r="D279" s="238">
        <v>4.8062119281318045</v>
      </c>
    </row>
    <row r="280" spans="1:4" ht="27.75" customHeight="1" x14ac:dyDescent="0.25">
      <c r="A280" s="7" t="s">
        <v>7794</v>
      </c>
      <c r="B280" s="8">
        <v>0</v>
      </c>
      <c r="C280" s="238">
        <v>2.3423685176891245</v>
      </c>
      <c r="D280" s="238">
        <v>11.58290411019412</v>
      </c>
    </row>
    <row r="281" spans="1:4" ht="27.75" customHeight="1" x14ac:dyDescent="0.25">
      <c r="A281" s="7" t="s">
        <v>7795</v>
      </c>
      <c r="B281" s="8">
        <v>0</v>
      </c>
      <c r="C281" s="238">
        <v>0.68804809660613708</v>
      </c>
      <c r="D281" s="238">
        <v>2.8955556080188063</v>
      </c>
    </row>
    <row r="282" spans="1:4" ht="27.75" customHeight="1" x14ac:dyDescent="0.25">
      <c r="A282" s="7" t="s">
        <v>7796</v>
      </c>
      <c r="B282" s="8">
        <v>0</v>
      </c>
      <c r="C282" s="238">
        <v>0.75762802176978017</v>
      </c>
      <c r="D282" s="238">
        <v>4.1029709314068157</v>
      </c>
    </row>
    <row r="283" spans="1:4" ht="27.75" customHeight="1" x14ac:dyDescent="0.25">
      <c r="A283" s="7" t="s">
        <v>7797</v>
      </c>
      <c r="B283" s="8">
        <v>0</v>
      </c>
      <c r="C283" s="238">
        <v>0.5270872413459059</v>
      </c>
      <c r="D283" s="238">
        <v>2.8463491080029972</v>
      </c>
    </row>
    <row r="284" spans="1:4" ht="27.75" customHeight="1" x14ac:dyDescent="0.25">
      <c r="A284" s="7" t="s">
        <v>7798</v>
      </c>
      <c r="B284" s="8">
        <v>0</v>
      </c>
      <c r="C284" s="238">
        <v>0.2785953002773191</v>
      </c>
      <c r="D284" s="238">
        <v>1.682896201800691</v>
      </c>
    </row>
    <row r="285" spans="1:4" ht="27.75" customHeight="1" x14ac:dyDescent="0.25">
      <c r="A285" s="7" t="s">
        <v>7799</v>
      </c>
      <c r="B285" s="8">
        <v>0</v>
      </c>
      <c r="C285" s="238">
        <v>0.1743741044665387</v>
      </c>
      <c r="D285" s="238">
        <v>0.9990487318948359</v>
      </c>
    </row>
    <row r="286" spans="1:4" ht="27.75" customHeight="1" x14ac:dyDescent="0.25">
      <c r="A286" s="7" t="s">
        <v>7800</v>
      </c>
      <c r="B286" s="8">
        <v>0</v>
      </c>
      <c r="C286" s="238">
        <v>0.29084926217971413</v>
      </c>
      <c r="D286" s="238">
        <v>5.3961540076960874</v>
      </c>
    </row>
    <row r="287" spans="1:4" ht="27.75" customHeight="1" x14ac:dyDescent="0.25">
      <c r="A287" s="7" t="s">
        <v>7801</v>
      </c>
      <c r="B287" s="8">
        <v>0</v>
      </c>
      <c r="C287" s="238">
        <v>1.9804817386056848</v>
      </c>
      <c r="D287" s="238">
        <v>8.2858516980314878</v>
      </c>
    </row>
    <row r="288" spans="1:4" ht="27.75" customHeight="1" x14ac:dyDescent="0.25">
      <c r="A288" s="7" t="s">
        <v>7802</v>
      </c>
      <c r="B288" s="8">
        <v>0</v>
      </c>
      <c r="C288" s="238">
        <v>1.1733230042928826</v>
      </c>
      <c r="D288" s="238">
        <v>0.54942502721649455</v>
      </c>
    </row>
    <row r="289" spans="1:4" ht="27.75" customHeight="1" x14ac:dyDescent="0.25">
      <c r="A289" s="7" t="s">
        <v>7803</v>
      </c>
      <c r="B289" s="8">
        <v>0</v>
      </c>
      <c r="C289" s="238">
        <v>1.8752863226400698</v>
      </c>
      <c r="D289" s="238">
        <v>0.89346672585982922</v>
      </c>
    </row>
    <row r="290" spans="1:4" ht="27.75" customHeight="1" x14ac:dyDescent="0.25">
      <c r="A290" s="7" t="s">
        <v>7804</v>
      </c>
      <c r="B290" s="8">
        <v>0</v>
      </c>
      <c r="C290" s="238">
        <v>0.53408950733875526</v>
      </c>
      <c r="D290" s="238">
        <v>1.1639011114757221</v>
      </c>
    </row>
    <row r="291" spans="1:4" ht="27.75" customHeight="1" x14ac:dyDescent="0.25">
      <c r="A291" s="7" t="s">
        <v>7805</v>
      </c>
      <c r="B291" s="8">
        <v>0</v>
      </c>
      <c r="C291" s="238">
        <v>0.477607370802558</v>
      </c>
      <c r="D291" s="238">
        <v>3.8674970111210296</v>
      </c>
    </row>
    <row r="292" spans="1:4" ht="27.75" customHeight="1" x14ac:dyDescent="0.25">
      <c r="A292" s="7" t="s">
        <v>7806</v>
      </c>
      <c r="B292" s="8">
        <v>0</v>
      </c>
      <c r="C292" s="238">
        <v>0.60281810023841031</v>
      </c>
      <c r="D292" s="238">
        <v>4.470146062661045</v>
      </c>
    </row>
    <row r="293" spans="1:4" ht="27.75" customHeight="1" x14ac:dyDescent="0.25">
      <c r="A293" s="7" t="s">
        <v>7807</v>
      </c>
      <c r="B293" s="8">
        <v>0</v>
      </c>
      <c r="C293" s="238">
        <v>1.7066083033829733</v>
      </c>
      <c r="D293" s="238">
        <v>6.3237036874774812</v>
      </c>
    </row>
    <row r="294" spans="1:4" ht="27.75" customHeight="1" x14ac:dyDescent="0.25">
      <c r="A294" s="7" t="s">
        <v>7808</v>
      </c>
      <c r="B294" s="8">
        <v>0</v>
      </c>
      <c r="C294" s="238">
        <v>0.71724510464501889</v>
      </c>
      <c r="D294" s="238">
        <v>3.6480514226944933</v>
      </c>
    </row>
    <row r="295" spans="1:4" ht="27.75" customHeight="1" x14ac:dyDescent="0.25">
      <c r="A295" s="7" t="s">
        <v>7809</v>
      </c>
      <c r="B295" s="8">
        <v>0</v>
      </c>
      <c r="C295" s="238">
        <v>1.4264830661336831</v>
      </c>
      <c r="D295" s="238">
        <v>10.897677113058123</v>
      </c>
    </row>
    <row r="296" spans="1:4" ht="27.75" customHeight="1" x14ac:dyDescent="0.25">
      <c r="A296" s="7" t="s">
        <v>7810</v>
      </c>
      <c r="B296" s="8">
        <v>0</v>
      </c>
      <c r="C296" s="238">
        <v>1.4063400609584551</v>
      </c>
      <c r="D296" s="238">
        <v>2.0048640135578997</v>
      </c>
    </row>
    <row r="297" spans="1:4" ht="27.75" customHeight="1" x14ac:dyDescent="0.25">
      <c r="A297" s="7" t="s">
        <v>7186</v>
      </c>
      <c r="B297" s="8">
        <v>0</v>
      </c>
      <c r="C297" s="238">
        <v>0.58323711068787298</v>
      </c>
      <c r="D297" s="238">
        <v>5.0923147645655442</v>
      </c>
    </row>
    <row r="298" spans="1:4" ht="27.75" customHeight="1" x14ac:dyDescent="0.25">
      <c r="A298" s="7" t="s">
        <v>7811</v>
      </c>
      <c r="B298" s="8">
        <v>0</v>
      </c>
      <c r="C298" s="238">
        <v>0.72119943449278778</v>
      </c>
      <c r="D298" s="238">
        <v>4.0167200046730294</v>
      </c>
    </row>
    <row r="299" spans="1:4" ht="27.75" customHeight="1" x14ac:dyDescent="0.25">
      <c r="A299" s="7" t="s">
        <v>7812</v>
      </c>
      <c r="B299" s="8">
        <v>0</v>
      </c>
      <c r="C299" s="238">
        <v>0.56642800078511679</v>
      </c>
      <c r="D299" s="238">
        <v>18.731940221226616</v>
      </c>
    </row>
    <row r="300" spans="1:4" ht="27.75" customHeight="1" x14ac:dyDescent="0.25">
      <c r="A300" s="7" t="s">
        <v>7813</v>
      </c>
      <c r="B300" s="8">
        <v>0</v>
      </c>
      <c r="C300" s="238">
        <v>1.2539539354938416</v>
      </c>
      <c r="D300" s="238">
        <v>3.4313409920339826</v>
      </c>
    </row>
    <row r="301" spans="1:4" ht="27.75" customHeight="1" x14ac:dyDescent="0.25">
      <c r="A301" s="7" t="s">
        <v>7814</v>
      </c>
      <c r="B301" s="8">
        <v>0</v>
      </c>
      <c r="C301" s="238">
        <v>0.96158059446805644</v>
      </c>
      <c r="D301" s="238">
        <v>12.129216598258754</v>
      </c>
    </row>
    <row r="302" spans="1:4" ht="27.75" customHeight="1" x14ac:dyDescent="0.25">
      <c r="A302" s="7" t="s">
        <v>7815</v>
      </c>
      <c r="B302" s="8">
        <v>0</v>
      </c>
      <c r="C302" s="238">
        <v>0.63213432867920505</v>
      </c>
      <c r="D302" s="238">
        <v>1.7256944242592811</v>
      </c>
    </row>
    <row r="303" spans="1:4" ht="27.75" customHeight="1" x14ac:dyDescent="0.25">
      <c r="A303" s="7" t="s">
        <v>7816</v>
      </c>
      <c r="B303" s="8">
        <v>0</v>
      </c>
      <c r="C303" s="238">
        <v>0.16806441215922094</v>
      </c>
      <c r="D303" s="238">
        <v>2.8534784609421897</v>
      </c>
    </row>
    <row r="304" spans="1:4" ht="27.75" customHeight="1" x14ac:dyDescent="0.25">
      <c r="A304" s="7" t="s">
        <v>7817</v>
      </c>
      <c r="B304" s="8">
        <v>0</v>
      </c>
      <c r="C304" s="238">
        <v>0.63305675395571159</v>
      </c>
      <c r="D304" s="238">
        <v>3.5272356811838894</v>
      </c>
    </row>
    <row r="305" spans="1:4" ht="27.75" customHeight="1" x14ac:dyDescent="0.25">
      <c r="A305" s="7" t="s">
        <v>7818</v>
      </c>
      <c r="B305" s="8">
        <v>0</v>
      </c>
      <c r="C305" s="238">
        <v>1.4266566215280461</v>
      </c>
      <c r="D305" s="238">
        <v>1.4799867277481076</v>
      </c>
    </row>
    <row r="306" spans="1:4" ht="27.75" customHeight="1" x14ac:dyDescent="0.25">
      <c r="A306" s="7" t="s">
        <v>7819</v>
      </c>
      <c r="B306" s="8">
        <v>0</v>
      </c>
      <c r="C306" s="238">
        <v>0.44083901637806749</v>
      </c>
      <c r="D306" s="238">
        <v>13.785830297578761</v>
      </c>
    </row>
    <row r="307" spans="1:4" ht="27.75" customHeight="1" x14ac:dyDescent="0.25">
      <c r="A307" s="7" t="s">
        <v>7820</v>
      </c>
      <c r="B307" s="8">
        <v>0</v>
      </c>
      <c r="C307" s="238">
        <v>0.30398592338733926</v>
      </c>
      <c r="D307" s="238">
        <v>2.1349476039594597</v>
      </c>
    </row>
    <row r="308" spans="1:4" ht="27.75" customHeight="1" x14ac:dyDescent="0.25">
      <c r="A308" s="7" t="s">
        <v>7821</v>
      </c>
      <c r="B308" s="8">
        <v>0</v>
      </c>
      <c r="C308" s="238">
        <v>6.9729060438460985E-2</v>
      </c>
      <c r="D308" s="238">
        <v>8.8508736555878205</v>
      </c>
    </row>
    <row r="309" spans="1:4" ht="27.75" customHeight="1" x14ac:dyDescent="0.25">
      <c r="A309" s="7" t="s">
        <v>7822</v>
      </c>
      <c r="B309" s="8">
        <v>0</v>
      </c>
      <c r="C309" s="238">
        <v>0.64779978904572355</v>
      </c>
      <c r="D309" s="238">
        <v>3.5513694982031048</v>
      </c>
    </row>
    <row r="310" spans="1:4" ht="27.75" customHeight="1" x14ac:dyDescent="0.25">
      <c r="A310" s="7" t="s">
        <v>7823</v>
      </c>
      <c r="B310" s="8">
        <v>0</v>
      </c>
      <c r="C310" s="238">
        <v>0.34146439504447013</v>
      </c>
      <c r="D310" s="238">
        <v>0.8176889500392861</v>
      </c>
    </row>
    <row r="311" spans="1:4" ht="27.75" customHeight="1" x14ac:dyDescent="0.25">
      <c r="A311" s="7" t="s">
        <v>7824</v>
      </c>
      <c r="B311" s="8">
        <v>0</v>
      </c>
      <c r="C311" s="238">
        <v>0.38496292679606442</v>
      </c>
      <c r="D311" s="238">
        <v>2.5002178221759905</v>
      </c>
    </row>
    <row r="312" spans="1:4" ht="27.75" customHeight="1" x14ac:dyDescent="0.25">
      <c r="A312" s="7" t="s">
        <v>7825</v>
      </c>
      <c r="B312" s="8">
        <v>0</v>
      </c>
      <c r="C312" s="238">
        <v>0.48205445947533193</v>
      </c>
      <c r="D312" s="238">
        <v>3.5281393296855321</v>
      </c>
    </row>
    <row r="313" spans="1:4" ht="27.75" customHeight="1" x14ac:dyDescent="0.25">
      <c r="A313" s="7" t="s">
        <v>7826</v>
      </c>
      <c r="B313" s="8">
        <v>0</v>
      </c>
      <c r="C313" s="238">
        <v>0.25134631497744031</v>
      </c>
      <c r="D313" s="238">
        <v>11.010936749160891</v>
      </c>
    </row>
    <row r="314" spans="1:4" ht="27.75" customHeight="1" x14ac:dyDescent="0.25">
      <c r="A314" s="7" t="s">
        <v>7827</v>
      </c>
      <c r="B314" s="8">
        <v>0</v>
      </c>
      <c r="C314" s="238">
        <v>0.44258137758543059</v>
      </c>
      <c r="D314" s="238">
        <v>18.66164465910855</v>
      </c>
    </row>
    <row r="315" spans="1:4" ht="27.75" customHeight="1" x14ac:dyDescent="0.25">
      <c r="A315" s="7" t="s">
        <v>7828</v>
      </c>
      <c r="B315" s="8">
        <v>0</v>
      </c>
      <c r="C315" s="238">
        <v>1.3519771588737153</v>
      </c>
      <c r="D315" s="238">
        <v>7.822400578473709</v>
      </c>
    </row>
    <row r="316" spans="1:4" ht="27.75" customHeight="1" x14ac:dyDescent="0.25">
      <c r="A316" s="7" t="s">
        <v>7829</v>
      </c>
      <c r="B316" s="8">
        <v>0</v>
      </c>
      <c r="C316" s="238">
        <v>0</v>
      </c>
      <c r="D316" s="238">
        <v>11.353565429949773</v>
      </c>
    </row>
    <row r="317" spans="1:4" ht="27.75" customHeight="1" x14ac:dyDescent="0.25">
      <c r="A317" s="7" t="s">
        <v>7830</v>
      </c>
      <c r="B317" s="8">
        <v>0</v>
      </c>
      <c r="C317" s="238">
        <v>0</v>
      </c>
      <c r="D317" s="238">
        <v>0</v>
      </c>
    </row>
    <row r="318" spans="1:4" ht="27.75" customHeight="1" x14ac:dyDescent="0.25">
      <c r="A318" s="7" t="s">
        <v>7831</v>
      </c>
      <c r="B318" s="8">
        <v>0</v>
      </c>
      <c r="C318" s="238">
        <v>0.29231609602211506</v>
      </c>
      <c r="D318" s="238">
        <v>0.86233765762324832</v>
      </c>
    </row>
    <row r="319" spans="1:4" ht="27.75" customHeight="1" x14ac:dyDescent="0.25">
      <c r="A319" s="7" t="s">
        <v>7832</v>
      </c>
      <c r="B319" s="8">
        <v>0</v>
      </c>
      <c r="C319" s="238">
        <v>0.24905513308658489</v>
      </c>
      <c r="D319" s="238">
        <v>2.1821111512819318</v>
      </c>
    </row>
    <row r="320" spans="1:4" ht="27.75" customHeight="1" x14ac:dyDescent="0.25">
      <c r="A320" s="7" t="s">
        <v>7833</v>
      </c>
      <c r="B320" s="8">
        <v>0</v>
      </c>
      <c r="C320" s="238">
        <v>0.54270875487838999</v>
      </c>
      <c r="D320" s="238">
        <v>2.1357162056789138</v>
      </c>
    </row>
    <row r="321" spans="1:4" ht="27.75" customHeight="1" x14ac:dyDescent="0.25">
      <c r="A321" s="7" t="s">
        <v>7834</v>
      </c>
      <c r="B321" s="8">
        <v>0</v>
      </c>
      <c r="C321" s="238">
        <v>1.6205668816812686</v>
      </c>
      <c r="D321" s="238">
        <v>6.2493332450229984</v>
      </c>
    </row>
    <row r="322" spans="1:4" ht="27.75" customHeight="1" x14ac:dyDescent="0.25">
      <c r="A322" s="7" t="s">
        <v>7835</v>
      </c>
      <c r="B322" s="8">
        <v>0</v>
      </c>
      <c r="C322" s="238">
        <v>0.47341122995995932</v>
      </c>
      <c r="D322" s="238">
        <v>2.1645074355248428</v>
      </c>
    </row>
    <row r="323" spans="1:4" ht="27.75" customHeight="1" x14ac:dyDescent="0.25">
      <c r="A323" s="7" t="s">
        <v>7836</v>
      </c>
      <c r="B323" s="8">
        <v>0</v>
      </c>
      <c r="C323" s="238">
        <v>1.030932508764308</v>
      </c>
      <c r="D323" s="238">
        <v>2.1761027320384962</v>
      </c>
    </row>
    <row r="324" spans="1:4" ht="27.75" customHeight="1" x14ac:dyDescent="0.25">
      <c r="A324" s="7" t="s">
        <v>7837</v>
      </c>
      <c r="B324" s="8">
        <v>0</v>
      </c>
      <c r="C324" s="238">
        <v>1.6341338043134968</v>
      </c>
      <c r="D324" s="238">
        <v>1.261796007464034</v>
      </c>
    </row>
    <row r="325" spans="1:4" ht="27.75" customHeight="1" x14ac:dyDescent="0.25">
      <c r="A325" s="7" t="s">
        <v>7838</v>
      </c>
      <c r="B325" s="8">
        <v>0</v>
      </c>
      <c r="C325" s="238">
        <v>2.530393266103844</v>
      </c>
      <c r="D325" s="238">
        <v>17.111006439082143</v>
      </c>
    </row>
    <row r="326" spans="1:4" ht="27.75" customHeight="1" x14ac:dyDescent="0.25">
      <c r="A326" s="7" t="s">
        <v>7839</v>
      </c>
      <c r="B326" s="8">
        <v>0</v>
      </c>
      <c r="C326" s="238">
        <v>0.57329318307437671</v>
      </c>
      <c r="D326" s="238">
        <v>3.8758895430534777</v>
      </c>
    </row>
    <row r="327" spans="1:4" ht="27.75" customHeight="1" x14ac:dyDescent="0.25">
      <c r="A327" s="7" t="s">
        <v>7840</v>
      </c>
      <c r="B327" s="8">
        <v>0</v>
      </c>
      <c r="C327" s="238">
        <v>3.8319036816467813</v>
      </c>
      <c r="D327" s="238">
        <v>2.933654044415777</v>
      </c>
    </row>
    <row r="328" spans="1:4" ht="27.75" customHeight="1" x14ac:dyDescent="0.25">
      <c r="A328" s="7" t="s">
        <v>7841</v>
      </c>
      <c r="B328" s="8">
        <v>0</v>
      </c>
      <c r="C328" s="238">
        <v>0.54993967678400124</v>
      </c>
      <c r="D328" s="238">
        <v>3.4641794300062037</v>
      </c>
    </row>
    <row r="329" spans="1:4" ht="27.75" customHeight="1" x14ac:dyDescent="0.25">
      <c r="A329" s="7" t="s">
        <v>7842</v>
      </c>
      <c r="B329" s="8">
        <v>0</v>
      </c>
      <c r="C329" s="238">
        <v>1.002209772726357</v>
      </c>
      <c r="D329" s="238">
        <v>1.9937399656700385</v>
      </c>
    </row>
    <row r="330" spans="1:4" ht="27.75" customHeight="1" x14ac:dyDescent="0.25">
      <c r="A330" s="7" t="s">
        <v>7843</v>
      </c>
      <c r="B330" s="8">
        <v>0</v>
      </c>
      <c r="C330" s="238">
        <v>0.27428876719071171</v>
      </c>
      <c r="D330" s="238">
        <v>3.7421727759612669</v>
      </c>
    </row>
    <row r="331" spans="1:4" ht="27.75" customHeight="1" x14ac:dyDescent="0.25">
      <c r="A331" s="7" t="s">
        <v>7844</v>
      </c>
      <c r="B331" s="8">
        <v>0</v>
      </c>
      <c r="C331" s="238">
        <v>-3.5433521259073265E-2</v>
      </c>
      <c r="D331" s="238">
        <v>2.3758789060888126</v>
      </c>
    </row>
    <row r="332" spans="1:4" ht="27.75" customHeight="1" x14ac:dyDescent="0.25">
      <c r="A332" s="7" t="s">
        <v>7845</v>
      </c>
      <c r="B332" s="8">
        <v>0</v>
      </c>
      <c r="C332" s="238">
        <v>1.8738935012554213E-2</v>
      </c>
      <c r="D332" s="238">
        <v>2.3582399354625556</v>
      </c>
    </row>
    <row r="333" spans="1:4" ht="27.75" customHeight="1" x14ac:dyDescent="0.25">
      <c r="A333" s="7" t="s">
        <v>7846</v>
      </c>
      <c r="B333" s="8">
        <v>0</v>
      </c>
      <c r="C333" s="238">
        <v>-8.9801005166914513E-2</v>
      </c>
      <c r="D333" s="238">
        <v>3.134316398147432</v>
      </c>
    </row>
    <row r="334" spans="1:4" ht="27.75" customHeight="1" x14ac:dyDescent="0.25">
      <c r="A334" s="7" t="s">
        <v>7847</v>
      </c>
      <c r="B334" s="8">
        <v>0</v>
      </c>
      <c r="C334" s="238">
        <v>0.66508167316858613</v>
      </c>
      <c r="D334" s="238">
        <v>10.356961989384859</v>
      </c>
    </row>
    <row r="335" spans="1:4" ht="27.75" customHeight="1" x14ac:dyDescent="0.25">
      <c r="A335" s="7" t="s">
        <v>7848</v>
      </c>
      <c r="B335" s="8">
        <v>0</v>
      </c>
      <c r="C335" s="238">
        <v>0</v>
      </c>
      <c r="D335" s="238">
        <v>0</v>
      </c>
    </row>
    <row r="336" spans="1:4" ht="27.75" customHeight="1" x14ac:dyDescent="0.25">
      <c r="A336" s="7" t="s">
        <v>7849</v>
      </c>
      <c r="B336" s="8">
        <v>0</v>
      </c>
      <c r="C336" s="238">
        <v>0.48269307788544408</v>
      </c>
      <c r="D336" s="238">
        <v>1.4864586166479778</v>
      </c>
    </row>
    <row r="337" spans="1:4" ht="27.75" customHeight="1" x14ac:dyDescent="0.25">
      <c r="A337" s="7" t="s">
        <v>7850</v>
      </c>
      <c r="B337" s="8">
        <v>0</v>
      </c>
      <c r="C337" s="238">
        <v>1.3506912533458482</v>
      </c>
      <c r="D337" s="238">
        <v>6.2252382346375006</v>
      </c>
    </row>
    <row r="338" spans="1:4" ht="27.75" customHeight="1" x14ac:dyDescent="0.25">
      <c r="A338" s="7" t="s">
        <v>7851</v>
      </c>
      <c r="B338" s="8">
        <v>0</v>
      </c>
      <c r="C338" s="238">
        <v>2.0951639403911879</v>
      </c>
      <c r="D338" s="238">
        <v>1.1379172386858487</v>
      </c>
    </row>
    <row r="339" spans="1:4" ht="27.75" customHeight="1" x14ac:dyDescent="0.25">
      <c r="A339" s="7" t="s">
        <v>7852</v>
      </c>
      <c r="B339" s="8">
        <v>0</v>
      </c>
      <c r="C339" s="238">
        <v>4.7120057699820128</v>
      </c>
      <c r="D339" s="238">
        <v>3.2446745052915769</v>
      </c>
    </row>
    <row r="340" spans="1:4" ht="27.75" customHeight="1" x14ac:dyDescent="0.25">
      <c r="A340" s="7" t="s">
        <v>7853</v>
      </c>
      <c r="B340" s="8">
        <v>0</v>
      </c>
      <c r="C340" s="238">
        <v>2.7205524850547054</v>
      </c>
      <c r="D340" s="238">
        <v>1.1402335413201194</v>
      </c>
    </row>
    <row r="341" spans="1:4" ht="27.75" customHeight="1" x14ac:dyDescent="0.25">
      <c r="A341" s="7" t="s">
        <v>7854</v>
      </c>
      <c r="B341" s="8">
        <v>0</v>
      </c>
      <c r="C341" s="238">
        <v>1.0054937383563518</v>
      </c>
      <c r="D341" s="238">
        <v>13.841345232326423</v>
      </c>
    </row>
    <row r="342" spans="1:4" ht="27.75" customHeight="1" x14ac:dyDescent="0.25">
      <c r="A342" s="7" t="s">
        <v>7855</v>
      </c>
      <c r="B342" s="8">
        <v>0</v>
      </c>
      <c r="C342" s="238">
        <v>2.134613309342217</v>
      </c>
      <c r="D342" s="238">
        <v>7.6877998601957737E-2</v>
      </c>
    </row>
    <row r="343" spans="1:4" ht="27.75" customHeight="1" x14ac:dyDescent="0.25">
      <c r="A343" s="7" t="s">
        <v>7856</v>
      </c>
      <c r="B343" s="8">
        <v>0</v>
      </c>
      <c r="C343" s="238">
        <v>0.45480223944411124</v>
      </c>
      <c r="D343" s="238">
        <v>3.2001159422305512</v>
      </c>
    </row>
    <row r="344" spans="1:4" ht="27.75" customHeight="1" x14ac:dyDescent="0.25">
      <c r="A344" s="7" t="s">
        <v>7857</v>
      </c>
      <c r="B344" s="8">
        <v>0</v>
      </c>
      <c r="C344" s="238">
        <v>0.80397511781024145</v>
      </c>
      <c r="D344" s="238">
        <v>1.0405747971313009</v>
      </c>
    </row>
    <row r="345" spans="1:4" ht="27.75" customHeight="1" x14ac:dyDescent="0.25">
      <c r="A345" s="7" t="s">
        <v>7858</v>
      </c>
      <c r="B345" s="8">
        <v>0</v>
      </c>
      <c r="C345" s="238">
        <v>2.4747570703391379</v>
      </c>
      <c r="D345" s="238">
        <v>1.1790637312253354</v>
      </c>
    </row>
    <row r="346" spans="1:4" ht="27.75" customHeight="1" x14ac:dyDescent="0.25">
      <c r="A346" s="7" t="s">
        <v>7859</v>
      </c>
      <c r="B346" s="8">
        <v>0</v>
      </c>
      <c r="C346" s="238">
        <v>1.6303121959020506</v>
      </c>
      <c r="D346" s="238">
        <v>1.6186259427516372</v>
      </c>
    </row>
    <row r="347" spans="1:4" ht="27.75" customHeight="1" x14ac:dyDescent="0.25">
      <c r="A347" s="7" t="s">
        <v>7860</v>
      </c>
      <c r="B347" s="8">
        <v>0</v>
      </c>
      <c r="C347" s="238">
        <v>10.725367177221919</v>
      </c>
      <c r="D347" s="238">
        <v>1.2506227454614787</v>
      </c>
    </row>
    <row r="348" spans="1:4" ht="27.75" customHeight="1" x14ac:dyDescent="0.25">
      <c r="A348" s="7" t="s">
        <v>7861</v>
      </c>
      <c r="B348" s="8">
        <v>0</v>
      </c>
      <c r="C348" s="238">
        <v>3.2063365529515948E-2</v>
      </c>
      <c r="D348" s="238">
        <v>12.421852169626574</v>
      </c>
    </row>
    <row r="349" spans="1:4" ht="27.75" customHeight="1" x14ac:dyDescent="0.25">
      <c r="A349" s="7" t="s">
        <v>7862</v>
      </c>
      <c r="B349" s="8">
        <v>0</v>
      </c>
      <c r="C349" s="238">
        <v>3.4086068795914019E-2</v>
      </c>
      <c r="D349" s="238">
        <v>2.5762536135960556</v>
      </c>
    </row>
    <row r="350" spans="1:4" ht="27.75" customHeight="1" x14ac:dyDescent="0.25">
      <c r="A350" s="7" t="s">
        <v>7863</v>
      </c>
      <c r="B350" s="8">
        <v>0</v>
      </c>
      <c r="C350" s="238">
        <v>1.8818383503738971</v>
      </c>
      <c r="D350" s="238">
        <v>1.3710593561150564</v>
      </c>
    </row>
    <row r="351" spans="1:4" ht="27.75" customHeight="1" x14ac:dyDescent="0.25">
      <c r="A351" s="7" t="s">
        <v>7864</v>
      </c>
      <c r="B351" s="8">
        <v>0</v>
      </c>
      <c r="C351" s="238">
        <v>0</v>
      </c>
      <c r="D351" s="238">
        <v>9.0756682787041871</v>
      </c>
    </row>
    <row r="352" spans="1:4" ht="27.75" customHeight="1" x14ac:dyDescent="0.25">
      <c r="A352" s="7" t="s">
        <v>7865</v>
      </c>
      <c r="B352" s="8">
        <v>0</v>
      </c>
      <c r="C352" s="238">
        <v>0</v>
      </c>
      <c r="D352" s="238">
        <v>26.636276964384738</v>
      </c>
    </row>
    <row r="353" spans="1:4" ht="27.75" customHeight="1" x14ac:dyDescent="0.25">
      <c r="A353" s="7" t="s">
        <v>7866</v>
      </c>
      <c r="B353" s="8">
        <v>0</v>
      </c>
      <c r="C353" s="238">
        <v>0</v>
      </c>
      <c r="D353" s="238">
        <v>1.8094876884928066</v>
      </c>
    </row>
    <row r="354" spans="1:4" ht="27.75" customHeight="1" x14ac:dyDescent="0.25">
      <c r="A354" s="7" t="s">
        <v>7867</v>
      </c>
      <c r="B354" s="8">
        <v>0</v>
      </c>
      <c r="C354" s="238">
        <v>1.268163081122202</v>
      </c>
      <c r="D354" s="238">
        <v>1.1469857251760651</v>
      </c>
    </row>
    <row r="355" spans="1:4" ht="27.75" customHeight="1" x14ac:dyDescent="0.25">
      <c r="A355" s="7" t="s">
        <v>7868</v>
      </c>
      <c r="B355" s="8">
        <v>0</v>
      </c>
      <c r="C355" s="238">
        <v>0.32289450635639816</v>
      </c>
      <c r="D355" s="238">
        <v>0.99114680139804945</v>
      </c>
    </row>
    <row r="356" spans="1:4" ht="27.75" customHeight="1" x14ac:dyDescent="0.25">
      <c r="A356" s="7" t="s">
        <v>7869</v>
      </c>
      <c r="B356" s="8">
        <v>0</v>
      </c>
      <c r="C356" s="238">
        <v>0.75744955455704788</v>
      </c>
      <c r="D356" s="238">
        <v>0.28282421374258682</v>
      </c>
    </row>
    <row r="357" spans="1:4" ht="27.75" customHeight="1" x14ac:dyDescent="0.25">
      <c r="A357" s="7" t="s">
        <v>7870</v>
      </c>
      <c r="B357" s="8">
        <v>0</v>
      </c>
      <c r="C357" s="238">
        <v>1.008076595809843</v>
      </c>
      <c r="D357" s="238">
        <v>3.4216640419903652</v>
      </c>
    </row>
    <row r="358" spans="1:4" ht="27.75" customHeight="1" x14ac:dyDescent="0.25">
      <c r="A358" s="7" t="s">
        <v>7871</v>
      </c>
      <c r="B358" s="8">
        <v>0</v>
      </c>
      <c r="C358" s="238">
        <v>1.321569165873165</v>
      </c>
      <c r="D358" s="238">
        <v>2.3994080497888571E-3</v>
      </c>
    </row>
    <row r="359" spans="1:4" ht="27.75" customHeight="1" x14ac:dyDescent="0.25">
      <c r="A359" s="7" t="s">
        <v>7872</v>
      </c>
      <c r="B359" s="8">
        <v>0</v>
      </c>
      <c r="C359" s="238">
        <v>0</v>
      </c>
      <c r="D359" s="238">
        <v>0</v>
      </c>
    </row>
    <row r="360" spans="1:4" ht="27.75" customHeight="1" x14ac:dyDescent="0.25">
      <c r="A360" s="7" t="s">
        <v>7873</v>
      </c>
      <c r="B360" s="8">
        <v>0</v>
      </c>
      <c r="C360" s="238">
        <v>1.7332400997735786</v>
      </c>
      <c r="D360" s="238">
        <v>2.1192373700606497</v>
      </c>
    </row>
    <row r="361" spans="1:4" ht="27.75" customHeight="1" x14ac:dyDescent="0.25">
      <c r="A361" s="7" t="s">
        <v>7874</v>
      </c>
      <c r="B361" s="8">
        <v>0</v>
      </c>
      <c r="C361" s="238">
        <v>1.6655310934867378</v>
      </c>
      <c r="D361" s="238">
        <v>6.6711878083904201</v>
      </c>
    </row>
    <row r="362" spans="1:4" ht="27.75" customHeight="1" x14ac:dyDescent="0.25">
      <c r="A362" s="7" t="s">
        <v>7875</v>
      </c>
      <c r="B362" s="8">
        <v>0</v>
      </c>
      <c r="C362" s="238">
        <v>4.261611147377927</v>
      </c>
      <c r="D362" s="238">
        <v>1.139628284846312</v>
      </c>
    </row>
    <row r="363" spans="1:4" ht="27.75" customHeight="1" x14ac:dyDescent="0.25">
      <c r="A363" s="7" t="s">
        <v>7876</v>
      </c>
      <c r="B363" s="8">
        <v>0</v>
      </c>
      <c r="C363" s="238">
        <v>2.8003049401166837</v>
      </c>
      <c r="D363" s="238">
        <v>7.8059782902064656</v>
      </c>
    </row>
    <row r="364" spans="1:4" ht="27.75" customHeight="1" x14ac:dyDescent="0.25">
      <c r="A364" s="7" t="s">
        <v>7877</v>
      </c>
      <c r="B364" s="8">
        <v>0</v>
      </c>
      <c r="C364" s="238">
        <v>0.82979302151387058</v>
      </c>
      <c r="D364" s="238">
        <v>-1.0474867281596054E-2</v>
      </c>
    </row>
    <row r="365" spans="1:4" ht="27.75" customHeight="1" x14ac:dyDescent="0.25">
      <c r="A365" s="7" t="s">
        <v>7878</v>
      </c>
      <c r="B365" s="8">
        <v>0</v>
      </c>
      <c r="C365" s="238">
        <v>3.5080217773650495</v>
      </c>
      <c r="D365" s="238">
        <v>3.1452804582130049</v>
      </c>
    </row>
    <row r="366" spans="1:4" ht="27.75" customHeight="1" x14ac:dyDescent="0.25">
      <c r="A366" s="7" t="s">
        <v>7879</v>
      </c>
      <c r="B366" s="8">
        <v>0</v>
      </c>
      <c r="C366" s="238">
        <v>4.2280023314687787</v>
      </c>
      <c r="D366" s="238">
        <v>1.212361431630542</v>
      </c>
    </row>
    <row r="367" spans="1:4" ht="27.75" customHeight="1" x14ac:dyDescent="0.25">
      <c r="A367" s="7" t="s">
        <v>7880</v>
      </c>
      <c r="B367" s="8">
        <v>0</v>
      </c>
      <c r="C367" s="238">
        <v>1.0593348230946711</v>
      </c>
      <c r="D367" s="238">
        <v>18.650510567436662</v>
      </c>
    </row>
    <row r="368" spans="1:4" ht="27.75" customHeight="1" x14ac:dyDescent="0.25">
      <c r="A368" s="7" t="s">
        <v>7881</v>
      </c>
      <c r="B368" s="8">
        <v>0</v>
      </c>
      <c r="C368" s="238">
        <v>0.46989629520498322</v>
      </c>
      <c r="D368" s="238">
        <v>1.4759155316279755</v>
      </c>
    </row>
    <row r="369" spans="1:4" ht="27.75" customHeight="1" x14ac:dyDescent="0.25">
      <c r="A369" s="7" t="s">
        <v>7882</v>
      </c>
      <c r="B369" s="8">
        <v>0</v>
      </c>
      <c r="C369" s="238">
        <v>0.5860013149432487</v>
      </c>
      <c r="D369" s="238">
        <v>1.4167485835894258</v>
      </c>
    </row>
    <row r="370" spans="1:4" ht="27.75" customHeight="1" x14ac:dyDescent="0.25">
      <c r="A370" s="7" t="s">
        <v>7883</v>
      </c>
      <c r="B370" s="8">
        <v>0</v>
      </c>
      <c r="C370" s="238">
        <v>0.12934365139085696</v>
      </c>
      <c r="D370" s="238">
        <v>0</v>
      </c>
    </row>
    <row r="371" spans="1:4" ht="27.75" customHeight="1" x14ac:dyDescent="0.25">
      <c r="A371" s="7" t="s">
        <v>7884</v>
      </c>
      <c r="B371" s="8">
        <v>0</v>
      </c>
      <c r="C371" s="238">
        <v>2.2614030594084071</v>
      </c>
      <c r="D371" s="238">
        <v>1.1653994558315086</v>
      </c>
    </row>
    <row r="372" spans="1:4" ht="27.75" customHeight="1" x14ac:dyDescent="0.25">
      <c r="A372" s="7" t="s">
        <v>7885</v>
      </c>
      <c r="B372" s="8">
        <v>0</v>
      </c>
      <c r="C372" s="238">
        <v>0.58218785933398476</v>
      </c>
      <c r="D372" s="238">
        <v>1.3379930413127887</v>
      </c>
    </row>
    <row r="373" spans="1:4" ht="27.75" customHeight="1" x14ac:dyDescent="0.25">
      <c r="A373" s="7" t="s">
        <v>7886</v>
      </c>
      <c r="B373" s="8">
        <v>0</v>
      </c>
      <c r="C373" s="238">
        <v>0.64600186804751225</v>
      </c>
      <c r="D373" s="238">
        <v>0.77689245155719222</v>
      </c>
    </row>
    <row r="374" spans="1:4" ht="27.75" customHeight="1" x14ac:dyDescent="0.25">
      <c r="A374" s="7" t="s">
        <v>7887</v>
      </c>
      <c r="B374" s="8">
        <v>0</v>
      </c>
      <c r="C374" s="238">
        <v>0.49885394037527253</v>
      </c>
      <c r="D374" s="238">
        <v>1.4524941805579907</v>
      </c>
    </row>
    <row r="375" spans="1:4" ht="27.75" customHeight="1" x14ac:dyDescent="0.25">
      <c r="A375" s="7" t="s">
        <v>7888</v>
      </c>
      <c r="B375" s="8">
        <v>0</v>
      </c>
      <c r="C375" s="238">
        <v>0.92383167617753326</v>
      </c>
      <c r="D375" s="238">
        <v>1.4570724422058534</v>
      </c>
    </row>
    <row r="376" spans="1:4" ht="27.75" customHeight="1" x14ac:dyDescent="0.25">
      <c r="A376" s="7" t="s">
        <v>7889</v>
      </c>
      <c r="B376" s="8">
        <v>0</v>
      </c>
      <c r="C376" s="238">
        <v>-0.51243663661500738</v>
      </c>
      <c r="D376" s="238">
        <v>15.651203982098581</v>
      </c>
    </row>
    <row r="377" spans="1:4" ht="27.75" customHeight="1" x14ac:dyDescent="0.25">
      <c r="A377" s="7" t="s">
        <v>7890</v>
      </c>
      <c r="B377" s="8">
        <v>0</v>
      </c>
      <c r="C377" s="238">
        <v>0.84587658145805666</v>
      </c>
      <c r="D377" s="238">
        <v>0.28520627248556063</v>
      </c>
    </row>
    <row r="378" spans="1:4" ht="27.75" customHeight="1" x14ac:dyDescent="0.25">
      <c r="A378" s="7" t="s">
        <v>7891</v>
      </c>
      <c r="B378" s="8">
        <v>0</v>
      </c>
      <c r="C378" s="238">
        <v>2.0235084852696441</v>
      </c>
      <c r="D378" s="238">
        <v>1.476988237820317</v>
      </c>
    </row>
    <row r="379" spans="1:4" ht="27.75" customHeight="1" x14ac:dyDescent="0.25">
      <c r="A379" s="7" t="s">
        <v>7892</v>
      </c>
      <c r="B379" s="8">
        <v>0</v>
      </c>
      <c r="C379" s="238">
        <v>1.5723965896058993</v>
      </c>
      <c r="D379" s="238">
        <v>2.7994936128550969</v>
      </c>
    </row>
    <row r="380" spans="1:4" ht="27.75" customHeight="1" x14ac:dyDescent="0.25">
      <c r="A380" s="7" t="s">
        <v>7893</v>
      </c>
      <c r="B380" s="8">
        <v>0</v>
      </c>
      <c r="C380" s="238">
        <v>2.8937543102896046</v>
      </c>
      <c r="D380" s="238">
        <v>2.1870139592290569</v>
      </c>
    </row>
    <row r="381" spans="1:4" ht="27.75" customHeight="1" x14ac:dyDescent="0.25">
      <c r="A381" s="7" t="s">
        <v>4798</v>
      </c>
      <c r="B381" s="8">
        <v>0</v>
      </c>
      <c r="C381" s="238">
        <v>0.26844284958425851</v>
      </c>
      <c r="D381" s="238">
        <v>2.4998063691911172</v>
      </c>
    </row>
    <row r="382" spans="1:4" ht="27.75" customHeight="1" x14ac:dyDescent="0.25">
      <c r="A382" s="7" t="s">
        <v>7894</v>
      </c>
      <c r="B382" s="8">
        <v>0</v>
      </c>
      <c r="C382" s="238">
        <v>0.75436061513992969</v>
      </c>
      <c r="D382" s="238">
        <v>0.28161889104892973</v>
      </c>
    </row>
    <row r="383" spans="1:4" ht="27.75" customHeight="1" x14ac:dyDescent="0.25">
      <c r="A383" s="7" t="s">
        <v>7895</v>
      </c>
      <c r="B383" s="8">
        <v>0</v>
      </c>
      <c r="C383" s="238">
        <v>0.2123935864971159</v>
      </c>
      <c r="D383" s="238">
        <v>2.6706775562672216</v>
      </c>
    </row>
    <row r="384" spans="1:4" ht="27.75" customHeight="1" x14ac:dyDescent="0.25">
      <c r="A384" s="7" t="s">
        <v>7896</v>
      </c>
      <c r="B384" s="8">
        <v>0</v>
      </c>
      <c r="C384" s="238">
        <v>1.6070868422002011</v>
      </c>
      <c r="D384" s="238">
        <v>1.3565391546082155</v>
      </c>
    </row>
    <row r="385" spans="1:4" ht="27.75" customHeight="1" x14ac:dyDescent="0.25">
      <c r="A385" s="7" t="s">
        <v>7897</v>
      </c>
      <c r="B385" s="8">
        <v>0</v>
      </c>
      <c r="C385" s="238">
        <v>0.44348688522386093</v>
      </c>
      <c r="D385" s="238">
        <v>0.59760050899563899</v>
      </c>
    </row>
    <row r="386" spans="1:4" ht="27.75" customHeight="1" x14ac:dyDescent="0.25">
      <c r="A386" s="7" t="s">
        <v>7898</v>
      </c>
      <c r="B386" s="8">
        <v>0</v>
      </c>
      <c r="C386" s="238">
        <v>4.4381232533023711</v>
      </c>
      <c r="D386" s="238">
        <v>1.9339160929020578</v>
      </c>
    </row>
    <row r="387" spans="1:4" ht="27.75" customHeight="1" x14ac:dyDescent="0.25">
      <c r="A387" s="7" t="s">
        <v>7899</v>
      </c>
      <c r="B387" s="8">
        <v>0</v>
      </c>
      <c r="C387" s="238">
        <v>1.1503033447411666</v>
      </c>
      <c r="D387" s="238">
        <v>2.1587139545348464</v>
      </c>
    </row>
    <row r="388" spans="1:4" ht="27.75" customHeight="1" x14ac:dyDescent="0.25">
      <c r="A388" s="7" t="s">
        <v>7900</v>
      </c>
      <c r="B388" s="8">
        <v>0</v>
      </c>
      <c r="C388" s="238">
        <v>0.3915377453218532</v>
      </c>
      <c r="D388" s="238">
        <v>1.2825780240915567</v>
      </c>
    </row>
    <row r="389" spans="1:4" ht="27.75" customHeight="1" x14ac:dyDescent="0.25">
      <c r="A389" s="7" t="s">
        <v>7901</v>
      </c>
      <c r="B389" s="8">
        <v>0</v>
      </c>
      <c r="C389" s="238">
        <v>1.9613091921050114</v>
      </c>
      <c r="D389" s="238">
        <v>2.2352855059515839</v>
      </c>
    </row>
    <row r="390" spans="1:4" ht="27.75" customHeight="1" x14ac:dyDescent="0.25">
      <c r="A390" s="7" t="s">
        <v>7902</v>
      </c>
      <c r="B390" s="8">
        <v>0</v>
      </c>
      <c r="C390" s="238">
        <v>0.31169174575200326</v>
      </c>
      <c r="D390" s="238">
        <v>2.4197039424412567</v>
      </c>
    </row>
    <row r="391" spans="1:4" ht="27.75" customHeight="1" x14ac:dyDescent="0.25">
      <c r="A391" s="7" t="s">
        <v>7903</v>
      </c>
      <c r="B391" s="8">
        <v>0</v>
      </c>
      <c r="C391" s="238">
        <v>2.7843527238735484</v>
      </c>
      <c r="D391" s="238">
        <v>2.8965432128437203</v>
      </c>
    </row>
    <row r="392" spans="1:4" ht="27.75" customHeight="1" x14ac:dyDescent="0.25">
      <c r="A392" s="7" t="s">
        <v>7904</v>
      </c>
      <c r="B392" s="8">
        <v>0</v>
      </c>
      <c r="C392" s="238">
        <v>7.6312191625211995E-3</v>
      </c>
      <c r="D392" s="238">
        <v>0.41093126480631886</v>
      </c>
    </row>
    <row r="393" spans="1:4" ht="27.75" customHeight="1" x14ac:dyDescent="0.25">
      <c r="A393" s="7" t="s">
        <v>7905</v>
      </c>
      <c r="B393" s="8">
        <v>0</v>
      </c>
      <c r="C393" s="238">
        <v>0.42173137866968635</v>
      </c>
      <c r="D393" s="238">
        <v>0.99404970460928588</v>
      </c>
    </row>
    <row r="394" spans="1:4" ht="27.75" customHeight="1" x14ac:dyDescent="0.25">
      <c r="A394" s="7" t="s">
        <v>7906</v>
      </c>
      <c r="B394" s="8">
        <v>0</v>
      </c>
      <c r="C394" s="238">
        <v>1.1083262826928706</v>
      </c>
      <c r="D394" s="238">
        <v>0.60213968305529331</v>
      </c>
    </row>
    <row r="395" spans="1:4" ht="27.75" customHeight="1" x14ac:dyDescent="0.25">
      <c r="A395" s="7" t="s">
        <v>7907</v>
      </c>
      <c r="B395" s="8">
        <v>0</v>
      </c>
      <c r="C395" s="238">
        <v>0.66972754826386249</v>
      </c>
      <c r="D395" s="238">
        <v>0.59773227562524411</v>
      </c>
    </row>
    <row r="396" spans="1:4" ht="27.75" customHeight="1" x14ac:dyDescent="0.25">
      <c r="A396" s="7" t="s">
        <v>7908</v>
      </c>
      <c r="B396" s="8">
        <v>0</v>
      </c>
      <c r="C396" s="238">
        <v>0.44146526310730849</v>
      </c>
      <c r="D396" s="238">
        <v>1.0032567496037852</v>
      </c>
    </row>
    <row r="397" spans="1:4" ht="27.75" customHeight="1" x14ac:dyDescent="0.25">
      <c r="A397" s="7" t="s">
        <v>7909</v>
      </c>
      <c r="B397" s="8">
        <v>0</v>
      </c>
      <c r="C397" s="238">
        <v>0</v>
      </c>
      <c r="D397" s="238">
        <v>0</v>
      </c>
    </row>
    <row r="398" spans="1:4" ht="27.75" customHeight="1" x14ac:dyDescent="0.25">
      <c r="A398" s="7" t="s">
        <v>7910</v>
      </c>
      <c r="B398" s="8">
        <v>0</v>
      </c>
      <c r="C398" s="238">
        <v>1.9747724968737193</v>
      </c>
      <c r="D398" s="238">
        <v>2.1134966819612142</v>
      </c>
    </row>
    <row r="399" spans="1:4" ht="27.75" customHeight="1" x14ac:dyDescent="0.25">
      <c r="A399" s="7" t="s">
        <v>7911</v>
      </c>
      <c r="B399" s="8">
        <v>0</v>
      </c>
      <c r="C399" s="238">
        <v>2.5730441249192828</v>
      </c>
      <c r="D399" s="238">
        <v>2.0699242845540495</v>
      </c>
    </row>
    <row r="400" spans="1:4" ht="27.75" customHeight="1" x14ac:dyDescent="0.25">
      <c r="A400" s="7" t="s">
        <v>7912</v>
      </c>
      <c r="B400" s="8">
        <v>0</v>
      </c>
      <c r="C400" s="238">
        <v>10.12035767630538</v>
      </c>
      <c r="D400" s="238">
        <v>1.1886573264524747</v>
      </c>
    </row>
    <row r="401" spans="1:4" ht="27.75" customHeight="1" x14ac:dyDescent="0.25">
      <c r="A401" s="7" t="s">
        <v>7913</v>
      </c>
      <c r="B401" s="8">
        <v>0</v>
      </c>
      <c r="C401" s="238">
        <v>0.87049352094927512</v>
      </c>
      <c r="D401" s="238">
        <v>2.1067906403743435</v>
      </c>
    </row>
    <row r="402" spans="1:4" ht="27.75" customHeight="1" x14ac:dyDescent="0.25">
      <c r="A402" s="7" t="s">
        <v>7914</v>
      </c>
      <c r="B402" s="8">
        <v>0</v>
      </c>
      <c r="C402" s="238">
        <v>2.1836893399893356</v>
      </c>
      <c r="D402" s="238">
        <v>6.0561568081501775</v>
      </c>
    </row>
    <row r="403" spans="1:4" ht="27.75" customHeight="1" x14ac:dyDescent="0.25">
      <c r="A403" s="7" t="s">
        <v>7915</v>
      </c>
      <c r="B403" s="8">
        <v>0</v>
      </c>
      <c r="C403" s="238">
        <v>0.15234096770812977</v>
      </c>
      <c r="D403" s="238">
        <v>2.0213256318137869E-2</v>
      </c>
    </row>
    <row r="404" spans="1:4" ht="27.75" customHeight="1" x14ac:dyDescent="0.25">
      <c r="A404" s="7" t="s">
        <v>7916</v>
      </c>
      <c r="B404" s="8">
        <v>0</v>
      </c>
      <c r="C404" s="238">
        <v>4.1659710204436333</v>
      </c>
      <c r="D404" s="238">
        <v>1.9171501307313825</v>
      </c>
    </row>
    <row r="405" spans="1:4" ht="27.75" customHeight="1" x14ac:dyDescent="0.25">
      <c r="A405" s="7" t="s">
        <v>7917</v>
      </c>
      <c r="B405" s="8">
        <v>0</v>
      </c>
      <c r="C405" s="238">
        <v>0.58679251328494308</v>
      </c>
      <c r="D405" s="238">
        <v>2.9933673445331195</v>
      </c>
    </row>
    <row r="406" spans="1:4" ht="27.75" customHeight="1" x14ac:dyDescent="0.25">
      <c r="A406" s="7" t="s">
        <v>7918</v>
      </c>
      <c r="B406" s="8">
        <v>0</v>
      </c>
      <c r="C406" s="238">
        <v>2.3722472113756847</v>
      </c>
      <c r="D406" s="238">
        <v>19.003012711335145</v>
      </c>
    </row>
    <row r="407" spans="1:4" ht="27.75" customHeight="1" x14ac:dyDescent="0.25">
      <c r="A407" s="7" t="s">
        <v>7919</v>
      </c>
      <c r="B407" s="8">
        <v>0</v>
      </c>
      <c r="C407" s="238">
        <v>-0.28727827968472053</v>
      </c>
      <c r="D407" s="238">
        <v>15.666846195213145</v>
      </c>
    </row>
    <row r="408" spans="1:4" ht="27.75" customHeight="1" x14ac:dyDescent="0.25">
      <c r="A408" s="7" t="s">
        <v>7920</v>
      </c>
      <c r="B408" s="8">
        <v>0</v>
      </c>
      <c r="C408" s="238">
        <v>4.0234920502498337</v>
      </c>
      <c r="D408" s="238">
        <v>1.1291145442917911</v>
      </c>
    </row>
    <row r="409" spans="1:4" ht="27.75" customHeight="1" x14ac:dyDescent="0.25">
      <c r="A409" s="7" t="s">
        <v>7921</v>
      </c>
      <c r="B409" s="8">
        <v>0</v>
      </c>
      <c r="C409" s="238">
        <v>1.9619883791770216</v>
      </c>
      <c r="D409" s="238">
        <v>1.9083374959114008</v>
      </c>
    </row>
    <row r="410" spans="1:4" ht="27.75" customHeight="1" x14ac:dyDescent="0.25">
      <c r="A410" s="7" t="s">
        <v>7922</v>
      </c>
      <c r="B410" s="8">
        <v>0</v>
      </c>
      <c r="C410" s="238">
        <v>2.2173180676223403</v>
      </c>
      <c r="D410" s="238">
        <v>1.1748713458365543</v>
      </c>
    </row>
    <row r="411" spans="1:4" ht="27.75" customHeight="1" x14ac:dyDescent="0.25">
      <c r="A411" s="7" t="s">
        <v>7923</v>
      </c>
      <c r="B411" s="8">
        <v>0</v>
      </c>
      <c r="C411" s="238">
        <v>2.5104740564910917</v>
      </c>
      <c r="D411" s="238">
        <v>1.1790750452285079</v>
      </c>
    </row>
    <row r="412" spans="1:4" ht="27.75" customHeight="1" x14ac:dyDescent="0.25">
      <c r="A412" s="7" t="s">
        <v>7924</v>
      </c>
      <c r="B412" s="8">
        <v>0</v>
      </c>
      <c r="C412" s="238">
        <v>0.22406459968638628</v>
      </c>
      <c r="D412" s="238">
        <v>3.1964468355638895</v>
      </c>
    </row>
    <row r="413" spans="1:4" ht="27.75" customHeight="1" x14ac:dyDescent="0.25">
      <c r="A413" s="7" t="s">
        <v>7925</v>
      </c>
      <c r="B413" s="8">
        <v>0</v>
      </c>
      <c r="C413" s="238">
        <v>1.8964627674370071</v>
      </c>
      <c r="D413" s="238">
        <v>1.4178133478413713</v>
      </c>
    </row>
    <row r="414" spans="1:4" ht="27.75" customHeight="1" x14ac:dyDescent="0.25">
      <c r="A414" s="7" t="s">
        <v>7926</v>
      </c>
      <c r="B414" s="8">
        <v>0</v>
      </c>
      <c r="C414" s="238">
        <v>5.6646004843474902</v>
      </c>
      <c r="D414" s="238">
        <v>3.1460678220322049</v>
      </c>
    </row>
    <row r="415" spans="1:4" ht="27.75" customHeight="1" x14ac:dyDescent="0.25">
      <c r="A415" s="7" t="s">
        <v>7927</v>
      </c>
      <c r="B415" s="8">
        <v>0</v>
      </c>
      <c r="C415" s="238">
        <v>4.2580519462455095</v>
      </c>
      <c r="D415" s="238">
        <v>0.6739831889238731</v>
      </c>
    </row>
    <row r="416" spans="1:4" ht="27.75" customHeight="1" x14ac:dyDescent="0.25">
      <c r="A416" s="7" t="s">
        <v>7928</v>
      </c>
      <c r="B416" s="8">
        <v>0</v>
      </c>
      <c r="C416" s="238">
        <v>0.91698588037971174</v>
      </c>
      <c r="D416" s="238">
        <v>2.4988177307260235</v>
      </c>
    </row>
    <row r="417" spans="1:4" ht="27.75" customHeight="1" x14ac:dyDescent="0.25">
      <c r="A417" s="7" t="s">
        <v>7929</v>
      </c>
      <c r="B417" s="8">
        <v>0</v>
      </c>
      <c r="C417" s="238">
        <v>2.6700995998639763</v>
      </c>
      <c r="D417" s="238">
        <v>0.65692921491202083</v>
      </c>
    </row>
    <row r="418" spans="1:4" ht="27.75" customHeight="1" x14ac:dyDescent="0.25">
      <c r="A418" s="7" t="s">
        <v>7930</v>
      </c>
      <c r="B418" s="8">
        <v>0</v>
      </c>
      <c r="C418" s="238">
        <v>0.20584946566274351</v>
      </c>
      <c r="D418" s="238">
        <v>1.2773650971976886</v>
      </c>
    </row>
    <row r="419" spans="1:4" ht="27.75" customHeight="1" x14ac:dyDescent="0.25">
      <c r="A419" s="7" t="s">
        <v>7931</v>
      </c>
      <c r="B419" s="8">
        <v>0</v>
      </c>
      <c r="C419" s="238">
        <v>1.3263703966084277</v>
      </c>
      <c r="D419" s="238">
        <v>6.6543851063481689</v>
      </c>
    </row>
    <row r="420" spans="1:4" ht="27.75" customHeight="1" x14ac:dyDescent="0.25">
      <c r="A420" s="7" t="s">
        <v>7932</v>
      </c>
      <c r="B420" s="8">
        <v>0</v>
      </c>
      <c r="C420" s="238">
        <v>1.4464623706826969</v>
      </c>
      <c r="D420" s="238">
        <v>1.8878710298860253</v>
      </c>
    </row>
    <row r="421" spans="1:4" ht="27.75" customHeight="1" x14ac:dyDescent="0.25">
      <c r="A421" s="7" t="s">
        <v>7933</v>
      </c>
      <c r="B421" s="8">
        <v>0</v>
      </c>
      <c r="C421" s="238">
        <v>1.5715873121831938</v>
      </c>
      <c r="D421" s="238">
        <v>1.8936815623304035</v>
      </c>
    </row>
    <row r="422" spans="1:4" ht="27.75" customHeight="1" x14ac:dyDescent="0.25">
      <c r="A422" s="7" t="s">
        <v>7934</v>
      </c>
      <c r="B422" s="8">
        <v>0</v>
      </c>
      <c r="C422" s="238">
        <v>0.78497705108665272</v>
      </c>
      <c r="D422" s="238">
        <v>2.956192358794111</v>
      </c>
    </row>
    <row r="423" spans="1:4" ht="27.75" customHeight="1" x14ac:dyDescent="0.25">
      <c r="A423" s="7" t="s">
        <v>7935</v>
      </c>
      <c r="B423" s="8">
        <v>0</v>
      </c>
      <c r="C423" s="238">
        <v>0.46670697041826625</v>
      </c>
      <c r="D423" s="238">
        <v>0</v>
      </c>
    </row>
    <row r="424" spans="1:4" ht="27.75" customHeight="1" x14ac:dyDescent="0.25">
      <c r="A424" s="7" t="s">
        <v>7936</v>
      </c>
      <c r="B424" s="8">
        <v>0</v>
      </c>
      <c r="C424" s="238">
        <v>1.531678980276606</v>
      </c>
      <c r="D424" s="238">
        <v>0.61653074628228655</v>
      </c>
    </row>
    <row r="425" spans="1:4" ht="27.75" customHeight="1" x14ac:dyDescent="0.25">
      <c r="A425" s="7" t="s">
        <v>7937</v>
      </c>
      <c r="B425" s="8">
        <v>0</v>
      </c>
      <c r="C425" s="238">
        <v>-3.3358648395957612E-2</v>
      </c>
      <c r="D425" s="238">
        <v>1.8599388610454768</v>
      </c>
    </row>
    <row r="426" spans="1:4" ht="27.75" customHeight="1" x14ac:dyDescent="0.25">
      <c r="A426" s="7" t="s">
        <v>7938</v>
      </c>
      <c r="B426" s="8">
        <v>0</v>
      </c>
      <c r="C426" s="238">
        <v>1.5398019744565927</v>
      </c>
      <c r="D426" s="238">
        <v>2.7559884402179837</v>
      </c>
    </row>
    <row r="427" spans="1:4" ht="27.75" customHeight="1" x14ac:dyDescent="0.25">
      <c r="A427" s="7" t="s">
        <v>7939</v>
      </c>
      <c r="B427" s="8">
        <v>0</v>
      </c>
      <c r="C427" s="238">
        <v>0.47030197617807012</v>
      </c>
      <c r="D427" s="238">
        <v>0.5972118123645499</v>
      </c>
    </row>
    <row r="428" spans="1:4" ht="27.75" customHeight="1" x14ac:dyDescent="0.25">
      <c r="A428" s="7" t="s">
        <v>7940</v>
      </c>
      <c r="B428" s="8">
        <v>0</v>
      </c>
      <c r="C428" s="238">
        <v>1.4210980051542252</v>
      </c>
      <c r="D428" s="238">
        <v>6.6256050635216415</v>
      </c>
    </row>
    <row r="429" spans="1:4" ht="27.75" customHeight="1" x14ac:dyDescent="0.25">
      <c r="A429" s="7" t="s">
        <v>7941</v>
      </c>
      <c r="B429" s="8">
        <v>0</v>
      </c>
      <c r="C429" s="238">
        <v>4.2913785519540513</v>
      </c>
      <c r="D429" s="238">
        <v>0.67021109859563055</v>
      </c>
    </row>
    <row r="430" spans="1:4" ht="27.75" customHeight="1" x14ac:dyDescent="0.25">
      <c r="A430" s="7" t="s">
        <v>7942</v>
      </c>
      <c r="B430" s="8">
        <v>0</v>
      </c>
      <c r="C430" s="238">
        <v>2.0469847710575642</v>
      </c>
      <c r="D430" s="238">
        <v>1.3813320859246048</v>
      </c>
    </row>
    <row r="431" spans="1:4" ht="27.75" customHeight="1" x14ac:dyDescent="0.25">
      <c r="A431" s="7" t="s">
        <v>7943</v>
      </c>
      <c r="B431" s="8">
        <v>0</v>
      </c>
      <c r="C431" s="238">
        <v>1.220902943183598</v>
      </c>
      <c r="D431" s="238">
        <v>1.094843168516308</v>
      </c>
    </row>
    <row r="432" spans="1:4" ht="27.75" customHeight="1" x14ac:dyDescent="0.25">
      <c r="A432" s="7" t="s">
        <v>7944</v>
      </c>
      <c r="B432" s="8">
        <v>0</v>
      </c>
      <c r="C432" s="238">
        <v>1.1396885781985853</v>
      </c>
      <c r="D432" s="238">
        <v>1.0398180921325306</v>
      </c>
    </row>
    <row r="433" spans="1:4" ht="27.75" customHeight="1" x14ac:dyDescent="0.25">
      <c r="A433" s="7" t="s">
        <v>7945</v>
      </c>
      <c r="B433" s="8">
        <v>0</v>
      </c>
      <c r="C433" s="238">
        <v>0.74960107610880344</v>
      </c>
      <c r="D433" s="238">
        <v>0.27971357140110858</v>
      </c>
    </row>
    <row r="434" spans="1:4" ht="27.75" customHeight="1" x14ac:dyDescent="0.25">
      <c r="A434" s="7" t="s">
        <v>7946</v>
      </c>
      <c r="B434" s="8">
        <v>0</v>
      </c>
      <c r="C434" s="238">
        <v>1.5124392684684982</v>
      </c>
      <c r="D434" s="238">
        <v>3.8295809078384722E-2</v>
      </c>
    </row>
    <row r="435" spans="1:4" ht="27.75" customHeight="1" x14ac:dyDescent="0.25">
      <c r="A435" s="7" t="s">
        <v>7947</v>
      </c>
      <c r="B435" s="8">
        <v>0</v>
      </c>
      <c r="C435" s="238">
        <v>0.11168692918384324</v>
      </c>
      <c r="D435" s="238">
        <v>2.6691219588403432</v>
      </c>
    </row>
    <row r="436" spans="1:4" ht="27.75" customHeight="1" x14ac:dyDescent="0.25">
      <c r="A436" s="7" t="s">
        <v>7948</v>
      </c>
      <c r="B436" s="8">
        <v>0</v>
      </c>
      <c r="C436" s="238">
        <v>0.44603011652179986</v>
      </c>
      <c r="D436" s="238">
        <v>1.3024983275467701</v>
      </c>
    </row>
    <row r="437" spans="1:4" ht="27.75" customHeight="1" x14ac:dyDescent="0.25">
      <c r="A437" s="7" t="s">
        <v>7949</v>
      </c>
      <c r="B437" s="8">
        <v>0</v>
      </c>
      <c r="C437" s="238">
        <v>-0.18224972423244215</v>
      </c>
      <c r="D437" s="238">
        <v>0.8118301869307849</v>
      </c>
    </row>
    <row r="438" spans="1:4" ht="27.75" customHeight="1" x14ac:dyDescent="0.25">
      <c r="A438" s="7" t="s">
        <v>7950</v>
      </c>
      <c r="B438" s="8">
        <v>0</v>
      </c>
      <c r="C438" s="238">
        <v>1.1311067758249227</v>
      </c>
      <c r="D438" s="238">
        <v>1.8697817293902386</v>
      </c>
    </row>
    <row r="439" spans="1:4" ht="27.75" customHeight="1" x14ac:dyDescent="0.25">
      <c r="A439" s="7" t="s">
        <v>7951</v>
      </c>
      <c r="B439" s="8">
        <v>0</v>
      </c>
      <c r="C439" s="238">
        <v>-0.90157753639822369</v>
      </c>
      <c r="D439" s="238">
        <v>0</v>
      </c>
    </row>
    <row r="440" spans="1:4" ht="27.75" customHeight="1" x14ac:dyDescent="0.25">
      <c r="A440" s="7" t="s">
        <v>7952</v>
      </c>
      <c r="B440" s="8">
        <v>0</v>
      </c>
      <c r="C440" s="238">
        <v>0.15523477883020798</v>
      </c>
      <c r="D440" s="238">
        <v>2.6712169679001407</v>
      </c>
    </row>
    <row r="441" spans="1:4" ht="27.75" customHeight="1" x14ac:dyDescent="0.25">
      <c r="A441" s="7" t="s">
        <v>7953</v>
      </c>
      <c r="B441" s="8">
        <v>0</v>
      </c>
      <c r="C441" s="238">
        <v>1.9699600458609163</v>
      </c>
      <c r="D441" s="238">
        <v>2.0806455144807381</v>
      </c>
    </row>
    <row r="442" spans="1:4" ht="27.75" customHeight="1" x14ac:dyDescent="0.25">
      <c r="A442" s="7" t="s">
        <v>7954</v>
      </c>
      <c r="B442" s="8">
        <v>0</v>
      </c>
      <c r="C442" s="238">
        <v>1.2838122024129943</v>
      </c>
      <c r="D442" s="238">
        <v>0.61411008608085704</v>
      </c>
    </row>
    <row r="443" spans="1:4" ht="27.75" customHeight="1" x14ac:dyDescent="0.25">
      <c r="A443" s="7" t="s">
        <v>7955</v>
      </c>
      <c r="B443" s="8">
        <v>0</v>
      </c>
      <c r="C443" s="238">
        <v>1.8643344028575648</v>
      </c>
      <c r="D443" s="238">
        <v>1.0762012795067968</v>
      </c>
    </row>
    <row r="444" spans="1:4" ht="27.75" customHeight="1" x14ac:dyDescent="0.25">
      <c r="A444" s="7" t="s">
        <v>7956</v>
      </c>
      <c r="B444" s="8">
        <v>0</v>
      </c>
      <c r="C444" s="238">
        <v>0.22480308096350035</v>
      </c>
      <c r="D444" s="238">
        <v>15.500452106870341</v>
      </c>
    </row>
    <row r="445" spans="1:4" ht="27.75" customHeight="1" x14ac:dyDescent="0.25">
      <c r="A445" s="7" t="s">
        <v>7957</v>
      </c>
      <c r="B445" s="8">
        <v>0</v>
      </c>
      <c r="C445" s="238">
        <v>2.4683510877755235</v>
      </c>
      <c r="D445" s="238">
        <v>1.9221185578674815</v>
      </c>
    </row>
    <row r="446" spans="1:4" ht="27.75" customHeight="1" x14ac:dyDescent="0.25">
      <c r="A446" s="7" t="s">
        <v>7958</v>
      </c>
      <c r="B446" s="8">
        <v>0</v>
      </c>
      <c r="C446" s="238">
        <v>1.4280029471352114</v>
      </c>
      <c r="D446" s="238">
        <v>5.7266145020551864</v>
      </c>
    </row>
    <row r="447" spans="1:4" ht="27.75" customHeight="1" x14ac:dyDescent="0.25">
      <c r="A447" s="7" t="s">
        <v>7959</v>
      </c>
      <c r="B447" s="8">
        <v>0</v>
      </c>
      <c r="C447" s="238">
        <v>1.4188643535678875</v>
      </c>
      <c r="D447" s="238">
        <v>5.7322554107725496</v>
      </c>
    </row>
    <row r="448" spans="1:4" ht="27.75" customHeight="1" x14ac:dyDescent="0.25">
      <c r="A448" s="7" t="s">
        <v>7960</v>
      </c>
      <c r="B448" s="8">
        <v>0</v>
      </c>
      <c r="C448" s="238">
        <v>0.15234792202916475</v>
      </c>
      <c r="D448" s="238">
        <v>2.0213143797302002E-2</v>
      </c>
    </row>
    <row r="449" spans="1:4" ht="27.75" customHeight="1" x14ac:dyDescent="0.25">
      <c r="A449" s="7" t="s">
        <v>7961</v>
      </c>
      <c r="B449" s="8">
        <v>0</v>
      </c>
      <c r="C449" s="238">
        <v>2.6235621242351024</v>
      </c>
      <c r="D449" s="238">
        <v>1.0942497745027626</v>
      </c>
    </row>
    <row r="450" spans="1:4" ht="27.75" customHeight="1" x14ac:dyDescent="0.25">
      <c r="A450" s="7" t="s">
        <v>7962</v>
      </c>
      <c r="B450" s="8">
        <v>0</v>
      </c>
      <c r="C450" s="238">
        <v>8.3854745961363655</v>
      </c>
      <c r="D450" s="238">
        <v>0.66306239347178941</v>
      </c>
    </row>
    <row r="451" spans="1:4" ht="27.75" customHeight="1" x14ac:dyDescent="0.25">
      <c r="A451" s="7" t="s">
        <v>7963</v>
      </c>
      <c r="B451" s="8">
        <v>0</v>
      </c>
      <c r="C451" s="238">
        <v>4.3420847460152725</v>
      </c>
      <c r="D451" s="238">
        <v>0.67037125726478186</v>
      </c>
    </row>
    <row r="452" spans="1:4" ht="27.75" customHeight="1" x14ac:dyDescent="0.25">
      <c r="A452" s="7" t="s">
        <v>7964</v>
      </c>
      <c r="B452" s="8">
        <v>0</v>
      </c>
      <c r="C452" s="238">
        <v>0.70625507768457607</v>
      </c>
      <c r="D452" s="238">
        <v>1.4673355764747626</v>
      </c>
    </row>
    <row r="453" spans="1:4" ht="27.75" customHeight="1" x14ac:dyDescent="0.25">
      <c r="A453" s="7" t="s">
        <v>7965</v>
      </c>
      <c r="B453" s="8">
        <v>0</v>
      </c>
      <c r="C453" s="238">
        <v>2.6408483483581011</v>
      </c>
      <c r="D453" s="238">
        <v>1.1702776535838459</v>
      </c>
    </row>
    <row r="454" spans="1:4" ht="27.75" customHeight="1" x14ac:dyDescent="0.25">
      <c r="A454" s="7" t="s">
        <v>7966</v>
      </c>
      <c r="B454" s="8">
        <v>0</v>
      </c>
      <c r="C454" s="238">
        <v>1.6389569691416581</v>
      </c>
      <c r="D454" s="238">
        <v>1.3465853806150847</v>
      </c>
    </row>
    <row r="455" spans="1:4" ht="27.75" customHeight="1" x14ac:dyDescent="0.25">
      <c r="A455" s="7" t="s">
        <v>7967</v>
      </c>
      <c r="B455" s="8">
        <v>0</v>
      </c>
      <c r="C455" s="238">
        <v>1.7628984222663688</v>
      </c>
      <c r="D455" s="238">
        <v>6.6827624836841135</v>
      </c>
    </row>
    <row r="456" spans="1:4" ht="27.75" customHeight="1" x14ac:dyDescent="0.25">
      <c r="A456" s="7" t="s">
        <v>7968</v>
      </c>
      <c r="B456" s="8">
        <v>0</v>
      </c>
      <c r="C456" s="238">
        <v>0.99983486013586342</v>
      </c>
      <c r="D456" s="238">
        <v>15.597002704567835</v>
      </c>
    </row>
    <row r="457" spans="1:4" ht="27.75" customHeight="1" x14ac:dyDescent="0.25">
      <c r="A457" s="7" t="s">
        <v>7969</v>
      </c>
      <c r="B457" s="8">
        <v>0</v>
      </c>
      <c r="C457" s="238">
        <v>3.9246610564244349</v>
      </c>
      <c r="D457" s="238">
        <v>6.9696706206968599</v>
      </c>
    </row>
    <row r="458" spans="1:4" ht="27.75" customHeight="1" x14ac:dyDescent="0.25">
      <c r="A458" s="7" t="s">
        <v>7970</v>
      </c>
      <c r="B458" s="8">
        <v>0</v>
      </c>
      <c r="C458" s="238">
        <v>0.11174593608975097</v>
      </c>
      <c r="D458" s="238">
        <v>2.6688049861209744</v>
      </c>
    </row>
    <row r="459" spans="1:4" ht="27.75" customHeight="1" x14ac:dyDescent="0.25">
      <c r="A459" s="7" t="s">
        <v>7971</v>
      </c>
      <c r="B459" s="8">
        <v>0</v>
      </c>
      <c r="C459" s="238">
        <v>2.030086215628858E-3</v>
      </c>
      <c r="D459" s="238">
        <v>-4.4445005384196479E-3</v>
      </c>
    </row>
    <row r="460" spans="1:4" ht="27.75" customHeight="1" x14ac:dyDescent="0.25">
      <c r="A460" s="7" t="s">
        <v>7972</v>
      </c>
      <c r="B460" s="8">
        <v>0</v>
      </c>
      <c r="C460" s="238">
        <v>0.25194099229819839</v>
      </c>
      <c r="D460" s="238">
        <v>-6.8829732450105558E-3</v>
      </c>
    </row>
    <row r="461" spans="1:4" ht="27.75" customHeight="1" x14ac:dyDescent="0.25">
      <c r="A461" s="7" t="s">
        <v>7973</v>
      </c>
      <c r="B461" s="8">
        <v>0</v>
      </c>
      <c r="C461" s="238">
        <v>2.707252145442872</v>
      </c>
      <c r="D461" s="238">
        <v>6.9348550499869637</v>
      </c>
    </row>
    <row r="462" spans="1:4" ht="27.75" customHeight="1" x14ac:dyDescent="0.25">
      <c r="A462" s="7" t="s">
        <v>7974</v>
      </c>
      <c r="B462" s="8">
        <v>0</v>
      </c>
      <c r="C462" s="238">
        <v>2.7004431419657751</v>
      </c>
      <c r="D462" s="238">
        <v>6.9331316869149013</v>
      </c>
    </row>
    <row r="463" spans="1:4" ht="27.75" customHeight="1" x14ac:dyDescent="0.25">
      <c r="A463" s="7" t="s">
        <v>7975</v>
      </c>
      <c r="B463" s="8">
        <v>0</v>
      </c>
      <c r="C463" s="238">
        <v>0.47429159893193534</v>
      </c>
      <c r="D463" s="238">
        <v>1.730284780214898</v>
      </c>
    </row>
    <row r="464" spans="1:4" ht="27.75" customHeight="1" x14ac:dyDescent="0.25">
      <c r="A464" s="7" t="s">
        <v>7976</v>
      </c>
      <c r="B464" s="8">
        <v>0</v>
      </c>
      <c r="C464" s="238">
        <v>4.444751359826892</v>
      </c>
      <c r="D464" s="238">
        <v>6.1659679364703903</v>
      </c>
    </row>
    <row r="465" spans="1:4" ht="27.75" customHeight="1" x14ac:dyDescent="0.25">
      <c r="A465" s="7" t="s">
        <v>7977</v>
      </c>
      <c r="B465" s="8">
        <v>0</v>
      </c>
      <c r="C465" s="238">
        <v>1.1103363429095086</v>
      </c>
      <c r="D465" s="238">
        <v>0.62248825729195523</v>
      </c>
    </row>
    <row r="466" spans="1:4" ht="27.75" customHeight="1" x14ac:dyDescent="0.25">
      <c r="A466" s="7" t="s">
        <v>7978</v>
      </c>
      <c r="B466" s="8">
        <v>0</v>
      </c>
      <c r="C466" s="238">
        <v>1.008168755768581</v>
      </c>
      <c r="D466" s="238">
        <v>1.3298139339880275</v>
      </c>
    </row>
    <row r="467" spans="1:4" ht="27.75" customHeight="1" x14ac:dyDescent="0.25">
      <c r="A467" s="7" t="s">
        <v>7979</v>
      </c>
      <c r="B467" s="8">
        <v>0</v>
      </c>
      <c r="C467" s="238">
        <v>5.1628812443346552</v>
      </c>
      <c r="D467" s="238">
        <v>1.2889384850264722</v>
      </c>
    </row>
    <row r="468" spans="1:4" ht="27.75" customHeight="1" x14ac:dyDescent="0.25">
      <c r="A468" s="7" t="s">
        <v>7980</v>
      </c>
      <c r="B468" s="8">
        <v>0</v>
      </c>
      <c r="C468" s="238">
        <v>2.7360135654139777</v>
      </c>
      <c r="D468" s="238">
        <v>6.0614297154341816</v>
      </c>
    </row>
    <row r="469" spans="1:4" ht="27.75" customHeight="1" x14ac:dyDescent="0.25">
      <c r="A469" s="7" t="s">
        <v>7981</v>
      </c>
      <c r="B469" s="8">
        <v>0</v>
      </c>
      <c r="C469" s="238">
        <v>0.54525586336964638</v>
      </c>
      <c r="D469" s="238">
        <v>2.1258421593099861</v>
      </c>
    </row>
    <row r="470" spans="1:4" ht="27.75" customHeight="1" x14ac:dyDescent="0.25">
      <c r="A470" s="7" t="s">
        <v>7982</v>
      </c>
      <c r="B470" s="8">
        <v>0</v>
      </c>
      <c r="C470" s="238">
        <v>1.1693789804971311</v>
      </c>
      <c r="D470" s="238">
        <v>1.0812731468007917</v>
      </c>
    </row>
    <row r="471" spans="1:4" ht="27.75" customHeight="1" x14ac:dyDescent="0.25">
      <c r="A471" s="7" t="s">
        <v>7983</v>
      </c>
      <c r="B471" s="8">
        <v>0</v>
      </c>
      <c r="C471" s="238">
        <v>3.0448294188700236</v>
      </c>
      <c r="D471" s="238">
        <v>1.3594165199693184</v>
      </c>
    </row>
    <row r="472" spans="1:4" ht="27.75" customHeight="1" x14ac:dyDescent="0.25">
      <c r="A472" s="7" t="s">
        <v>7984</v>
      </c>
      <c r="B472" s="8">
        <v>0</v>
      </c>
      <c r="C472" s="238">
        <v>2.3088863403271542</v>
      </c>
      <c r="D472" s="238">
        <v>1.0909790071433458</v>
      </c>
    </row>
    <row r="473" spans="1:4" ht="27.75" customHeight="1" x14ac:dyDescent="0.25">
      <c r="A473" s="7" t="s">
        <v>7985</v>
      </c>
      <c r="B473" s="8">
        <v>0</v>
      </c>
      <c r="C473" s="238">
        <v>2.3594230932526892</v>
      </c>
      <c r="D473" s="238">
        <v>7.8822643453298076</v>
      </c>
    </row>
    <row r="474" spans="1:4" ht="27.75" customHeight="1" x14ac:dyDescent="0.25">
      <c r="A474" s="7" t="s">
        <v>7986</v>
      </c>
      <c r="B474" s="8">
        <v>0</v>
      </c>
      <c r="C474" s="238">
        <v>0.69865170554303202</v>
      </c>
      <c r="D474" s="238">
        <v>1.468199371613093</v>
      </c>
    </row>
    <row r="475" spans="1:4" ht="27.75" customHeight="1" x14ac:dyDescent="0.25">
      <c r="A475" s="7" t="s">
        <v>7987</v>
      </c>
      <c r="B475" s="8">
        <v>0</v>
      </c>
      <c r="C475" s="238">
        <v>3.2676392132635019</v>
      </c>
      <c r="D475" s="238">
        <v>1.317370767525865</v>
      </c>
    </row>
    <row r="476" spans="1:4" ht="27.75" customHeight="1" x14ac:dyDescent="0.25">
      <c r="A476" s="7" t="s">
        <v>7988</v>
      </c>
      <c r="B476" s="8">
        <v>0</v>
      </c>
      <c r="C476" s="238">
        <v>5.507242839639364</v>
      </c>
      <c r="D476" s="238">
        <v>1.1675733850315839</v>
      </c>
    </row>
    <row r="477" spans="1:4" ht="27.75" customHeight="1" x14ac:dyDescent="0.25">
      <c r="A477" s="7" t="s">
        <v>7989</v>
      </c>
      <c r="B477" s="8">
        <v>0</v>
      </c>
      <c r="C477" s="238">
        <v>1.2146615769395255</v>
      </c>
      <c r="D477" s="238">
        <v>0</v>
      </c>
    </row>
    <row r="478" spans="1:4" ht="27.75" customHeight="1" x14ac:dyDescent="0.25">
      <c r="A478" s="7" t="s">
        <v>7990</v>
      </c>
      <c r="B478" s="8">
        <v>0</v>
      </c>
      <c r="C478" s="238">
        <v>0</v>
      </c>
      <c r="D478" s="238">
        <v>0</v>
      </c>
    </row>
    <row r="479" spans="1:4" ht="27.75" customHeight="1" x14ac:dyDescent="0.25">
      <c r="A479" s="7" t="s">
        <v>7991</v>
      </c>
      <c r="B479" s="8">
        <v>0</v>
      </c>
      <c r="C479" s="238">
        <v>-1.4809067402842631</v>
      </c>
      <c r="D479" s="238">
        <v>0</v>
      </c>
    </row>
    <row r="480" spans="1:4" ht="27.75" customHeight="1" x14ac:dyDescent="0.25">
      <c r="A480" s="7" t="s">
        <v>7992</v>
      </c>
      <c r="B480" s="8">
        <v>0</v>
      </c>
      <c r="C480" s="238">
        <v>-0.12633263858714311</v>
      </c>
      <c r="D480" s="238">
        <v>9.1527625930474445E-3</v>
      </c>
    </row>
    <row r="481" spans="1:4" ht="27.75" customHeight="1" x14ac:dyDescent="0.25">
      <c r="A481" s="7" t="s">
        <v>7993</v>
      </c>
      <c r="B481" s="8">
        <v>0</v>
      </c>
      <c r="C481" s="238">
        <v>0.5452592030690866</v>
      </c>
      <c r="D481" s="238">
        <v>2.125793337522599</v>
      </c>
    </row>
    <row r="482" spans="1:4" ht="27.75" customHeight="1" x14ac:dyDescent="0.25">
      <c r="A482" s="7" t="s">
        <v>7994</v>
      </c>
      <c r="B482" s="8">
        <v>0</v>
      </c>
      <c r="C482" s="238">
        <v>0.8601833208969123</v>
      </c>
      <c r="D482" s="238">
        <v>1.2451943458338783</v>
      </c>
    </row>
    <row r="483" spans="1:4" ht="27.75" customHeight="1" x14ac:dyDescent="0.25">
      <c r="A483" s="7" t="s">
        <v>7995</v>
      </c>
      <c r="B483" s="8">
        <v>0</v>
      </c>
      <c r="C483" s="238">
        <v>0.86037146653204588</v>
      </c>
      <c r="D483" s="238">
        <v>1.2458047568996058</v>
      </c>
    </row>
    <row r="484" spans="1:4" ht="27.75" customHeight="1" x14ac:dyDescent="0.25">
      <c r="A484" s="7" t="s">
        <v>7996</v>
      </c>
      <c r="B484" s="8">
        <v>0</v>
      </c>
      <c r="C484" s="238">
        <v>1.8899764538247961</v>
      </c>
      <c r="D484" s="238">
        <v>1.3561527996786662</v>
      </c>
    </row>
    <row r="485" spans="1:4" ht="27.75" customHeight="1" x14ac:dyDescent="0.25">
      <c r="A485" s="7" t="s">
        <v>7997</v>
      </c>
      <c r="B485" s="8">
        <v>0</v>
      </c>
      <c r="C485" s="238">
        <v>1.2228069273376472</v>
      </c>
      <c r="D485" s="238">
        <v>1.0964867546281793</v>
      </c>
    </row>
    <row r="486" spans="1:4" ht="27.75" customHeight="1" x14ac:dyDescent="0.25">
      <c r="A486" s="7" t="s">
        <v>7998</v>
      </c>
      <c r="B486" s="8">
        <v>0</v>
      </c>
      <c r="C486" s="238">
        <v>4.2917322721144817</v>
      </c>
      <c r="D486" s="238">
        <v>0.6703397595326881</v>
      </c>
    </row>
    <row r="487" spans="1:4" ht="27.75" customHeight="1" x14ac:dyDescent="0.25">
      <c r="A487" s="7" t="s">
        <v>7999</v>
      </c>
      <c r="B487" s="8">
        <v>0</v>
      </c>
      <c r="C487" s="238">
        <v>0</v>
      </c>
      <c r="D487" s="238">
        <v>0.27380632770449559</v>
      </c>
    </row>
    <row r="488" spans="1:4" ht="27.75" customHeight="1" x14ac:dyDescent="0.25">
      <c r="A488" s="7" t="s">
        <v>8000</v>
      </c>
      <c r="B488" s="8">
        <v>0</v>
      </c>
      <c r="C488" s="238">
        <v>1.3536110168845734</v>
      </c>
      <c r="D488" s="238">
        <v>2.4344397245671603</v>
      </c>
    </row>
    <row r="489" spans="1:4" ht="27.75" customHeight="1" x14ac:dyDescent="0.25">
      <c r="A489" s="7" t="s">
        <v>8001</v>
      </c>
      <c r="B489" s="8">
        <v>0</v>
      </c>
      <c r="C489" s="238">
        <v>8.1893661754436362</v>
      </c>
      <c r="D489" s="238">
        <v>16.435542298149027</v>
      </c>
    </row>
    <row r="490" spans="1:4" ht="27.75" customHeight="1" x14ac:dyDescent="0.25">
      <c r="A490" s="7" t="s">
        <v>8002</v>
      </c>
      <c r="B490" s="8">
        <v>0</v>
      </c>
      <c r="C490" s="238">
        <v>4.9365658384510276</v>
      </c>
      <c r="D490" s="238">
        <v>7.0252270226695837</v>
      </c>
    </row>
    <row r="491" spans="1:4" ht="27.75" customHeight="1" x14ac:dyDescent="0.25">
      <c r="A491" s="7" t="s">
        <v>8003</v>
      </c>
      <c r="B491" s="8">
        <v>0</v>
      </c>
      <c r="C491" s="238">
        <v>2.2669222642681555</v>
      </c>
      <c r="D491" s="238">
        <v>1.1655126157432745</v>
      </c>
    </row>
    <row r="492" spans="1:4" ht="27.75" customHeight="1" x14ac:dyDescent="0.25">
      <c r="A492" s="7" t="s">
        <v>8004</v>
      </c>
      <c r="B492" s="8">
        <v>0</v>
      </c>
      <c r="C492" s="238">
        <v>0.5537572087223801</v>
      </c>
      <c r="D492" s="238">
        <v>1.3271120747120631</v>
      </c>
    </row>
    <row r="493" spans="1:4" ht="27.75" customHeight="1" x14ac:dyDescent="0.25">
      <c r="A493" s="7" t="s">
        <v>8005</v>
      </c>
      <c r="B493" s="8">
        <v>0</v>
      </c>
      <c r="C493" s="238">
        <v>1.0082064149060239</v>
      </c>
      <c r="D493" s="238">
        <v>1.3294719518669711</v>
      </c>
    </row>
    <row r="494" spans="1:4" ht="27.75" customHeight="1" x14ac:dyDescent="0.25">
      <c r="A494" s="7" t="s">
        <v>8006</v>
      </c>
      <c r="B494" s="8">
        <v>0</v>
      </c>
      <c r="C494" s="238">
        <v>3.5080085681311144</v>
      </c>
      <c r="D494" s="238">
        <v>3.1452722647409832</v>
      </c>
    </row>
    <row r="495" spans="1:4" ht="27.75" customHeight="1" x14ac:dyDescent="0.25">
      <c r="A495" s="7" t="s">
        <v>8007</v>
      </c>
      <c r="B495" s="8">
        <v>0</v>
      </c>
      <c r="C495" s="238">
        <v>0.55217825356932804</v>
      </c>
      <c r="D495" s="238">
        <v>2.1502356058373637</v>
      </c>
    </row>
    <row r="496" spans="1:4" ht="27.75" customHeight="1" x14ac:dyDescent="0.25">
      <c r="A496" s="7" t="s">
        <v>8008</v>
      </c>
      <c r="B496" s="8">
        <v>0</v>
      </c>
      <c r="C496" s="238">
        <v>0.53259338318299898</v>
      </c>
      <c r="D496" s="238">
        <v>0.84196709233875155</v>
      </c>
    </row>
    <row r="497" spans="1:4" ht="27.75" customHeight="1" x14ac:dyDescent="0.25">
      <c r="A497" s="7" t="s">
        <v>8009</v>
      </c>
      <c r="B497" s="8">
        <v>0</v>
      </c>
      <c r="C497" s="238">
        <v>0.54877593778338785</v>
      </c>
      <c r="D497" s="238">
        <v>0.84581798328381885</v>
      </c>
    </row>
    <row r="498" spans="1:4" ht="27.75" customHeight="1" x14ac:dyDescent="0.25">
      <c r="A498" s="7" t="s">
        <v>8010</v>
      </c>
      <c r="B498" s="8">
        <v>0</v>
      </c>
      <c r="C498" s="238">
        <v>1.1549536941734564</v>
      </c>
      <c r="D498" s="238">
        <v>15.700558823313621</v>
      </c>
    </row>
    <row r="499" spans="1:4" ht="27.75" customHeight="1" x14ac:dyDescent="0.25">
      <c r="A499" s="7" t="s">
        <v>8011</v>
      </c>
      <c r="B499" s="8">
        <v>0</v>
      </c>
      <c r="C499" s="238">
        <v>1.6340306983569401</v>
      </c>
      <c r="D499" s="238">
        <v>15.824347299427156</v>
      </c>
    </row>
    <row r="500" spans="1:4" ht="27.75" customHeight="1" x14ac:dyDescent="0.25">
      <c r="A500" s="7" t="s">
        <v>8012</v>
      </c>
      <c r="B500" s="8">
        <v>0</v>
      </c>
      <c r="C500" s="238">
        <v>1.5154642833833407</v>
      </c>
      <c r="D500" s="238">
        <v>15.808836183298817</v>
      </c>
    </row>
    <row r="501" spans="1:4" ht="27.75" customHeight="1" x14ac:dyDescent="0.25">
      <c r="A501" s="7" t="s">
        <v>8013</v>
      </c>
      <c r="B501" s="8">
        <v>0</v>
      </c>
      <c r="C501" s="238">
        <v>2.3058257915746698</v>
      </c>
      <c r="D501" s="238">
        <v>1.1611422553723714</v>
      </c>
    </row>
    <row r="502" spans="1:4" ht="27.75" customHeight="1" x14ac:dyDescent="0.25">
      <c r="A502" s="7" t="s">
        <v>8014</v>
      </c>
      <c r="B502" s="8">
        <v>0</v>
      </c>
      <c r="C502" s="238">
        <v>1.299715662752541</v>
      </c>
      <c r="D502" s="238">
        <v>6.6488957013043155</v>
      </c>
    </row>
    <row r="503" spans="1:4" ht="27.75" customHeight="1" x14ac:dyDescent="0.25">
      <c r="A503" s="7" t="s">
        <v>8015</v>
      </c>
      <c r="B503" s="8">
        <v>0</v>
      </c>
      <c r="C503" s="238">
        <v>1.4260641051464986</v>
      </c>
      <c r="D503" s="238">
        <v>6.567326111544145</v>
      </c>
    </row>
    <row r="504" spans="1:4" ht="27.75" customHeight="1" x14ac:dyDescent="0.25">
      <c r="A504" s="7" t="s">
        <v>8016</v>
      </c>
      <c r="B504" s="8">
        <v>0</v>
      </c>
      <c r="C504" s="238">
        <v>5.5934599993753933</v>
      </c>
      <c r="D504" s="238">
        <v>3.109465454529587</v>
      </c>
    </row>
    <row r="505" spans="1:4" ht="27.75" customHeight="1" x14ac:dyDescent="0.25">
      <c r="A505" s="7" t="s">
        <v>8017</v>
      </c>
      <c r="B505" s="8">
        <v>0</v>
      </c>
      <c r="C505" s="238">
        <v>0.24146429912960857</v>
      </c>
      <c r="D505" s="238">
        <v>0.77491470970062215</v>
      </c>
    </row>
    <row r="506" spans="1:4" ht="27.75" customHeight="1" x14ac:dyDescent="0.25">
      <c r="A506" s="7" t="s">
        <v>8018</v>
      </c>
      <c r="B506" s="8">
        <v>0</v>
      </c>
      <c r="C506" s="238">
        <v>1.4295921054890659</v>
      </c>
      <c r="D506" s="238">
        <v>1.8880441938019918</v>
      </c>
    </row>
    <row r="507" spans="1:4" ht="27.75" customHeight="1" x14ac:dyDescent="0.25">
      <c r="A507" s="7" t="s">
        <v>8019</v>
      </c>
      <c r="B507" s="8">
        <v>0</v>
      </c>
      <c r="C507" s="238">
        <v>2.4394425154754611</v>
      </c>
      <c r="D507" s="238">
        <v>1.9321255940011361</v>
      </c>
    </row>
    <row r="508" spans="1:4" ht="27.75" customHeight="1" x14ac:dyDescent="0.25">
      <c r="A508" s="7" t="s">
        <v>8020</v>
      </c>
      <c r="B508" s="8">
        <v>0</v>
      </c>
      <c r="C508" s="238">
        <v>5.5588230146820798</v>
      </c>
      <c r="D508" s="238">
        <v>3.0959959668186245</v>
      </c>
    </row>
    <row r="509" spans="1:4" ht="27.75" customHeight="1" x14ac:dyDescent="0.25">
      <c r="A509" s="7" t="s">
        <v>8021</v>
      </c>
      <c r="B509" s="8">
        <v>0</v>
      </c>
      <c r="C509" s="238">
        <v>3.3243793972968247</v>
      </c>
      <c r="D509" s="238">
        <v>7.9707404111003148</v>
      </c>
    </row>
    <row r="510" spans="1:4" ht="27.75" customHeight="1" x14ac:dyDescent="0.25">
      <c r="A510" s="7" t="s">
        <v>8022</v>
      </c>
      <c r="B510" s="8">
        <v>0</v>
      </c>
      <c r="C510" s="238">
        <v>2.4484418577242164</v>
      </c>
      <c r="D510" s="238">
        <v>7.6133654099075727</v>
      </c>
    </row>
    <row r="511" spans="1:4" ht="27.75" customHeight="1" x14ac:dyDescent="0.25">
      <c r="A511" s="7" t="s">
        <v>8023</v>
      </c>
      <c r="B511" s="8">
        <v>0</v>
      </c>
      <c r="C511" s="238">
        <v>1.7996418645992474</v>
      </c>
      <c r="D511" s="238">
        <v>1.6204995215286453</v>
      </c>
    </row>
    <row r="512" spans="1:4" ht="27.75" customHeight="1" x14ac:dyDescent="0.25">
      <c r="A512" s="7" t="s">
        <v>8024</v>
      </c>
      <c r="B512" s="8">
        <v>0</v>
      </c>
      <c r="C512" s="238">
        <v>1.531666943252465</v>
      </c>
      <c r="D512" s="238">
        <v>0.61649717416587135</v>
      </c>
    </row>
    <row r="513" spans="1:4" ht="27.75" customHeight="1" x14ac:dyDescent="0.25">
      <c r="A513" s="7" t="s">
        <v>8025</v>
      </c>
      <c r="B513" s="8">
        <v>0</v>
      </c>
      <c r="C513" s="238">
        <v>0.63557525010993765</v>
      </c>
      <c r="D513" s="238">
        <v>2.9517105592900568</v>
      </c>
    </row>
    <row r="514" spans="1:4" ht="27.75" customHeight="1" x14ac:dyDescent="0.25">
      <c r="A514" s="7" t="s">
        <v>8026</v>
      </c>
      <c r="B514" s="8">
        <v>0</v>
      </c>
      <c r="C514" s="238">
        <v>0</v>
      </c>
      <c r="D514" s="238">
        <v>0</v>
      </c>
    </row>
    <row r="515" spans="1:4" ht="27.75" customHeight="1" x14ac:dyDescent="0.25">
      <c r="A515" s="7" t="s">
        <v>8027</v>
      </c>
      <c r="B515" s="8">
        <v>0</v>
      </c>
      <c r="C515" s="238">
        <v>0.37460879334246205</v>
      </c>
      <c r="D515" s="238">
        <v>1.0296679350824849</v>
      </c>
    </row>
    <row r="516" spans="1:4" ht="27.75" customHeight="1" x14ac:dyDescent="0.25">
      <c r="A516" s="7" t="s">
        <v>8028</v>
      </c>
      <c r="B516" s="8">
        <v>0</v>
      </c>
      <c r="C516" s="238">
        <v>0.46670264369965719</v>
      </c>
      <c r="D516" s="238">
        <v>0</v>
      </c>
    </row>
    <row r="517" spans="1:4" ht="27.75" customHeight="1" x14ac:dyDescent="0.25">
      <c r="A517" s="7" t="s">
        <v>8029</v>
      </c>
      <c r="B517" s="8">
        <v>0</v>
      </c>
      <c r="C517" s="238">
        <v>2.3684470931996047</v>
      </c>
      <c r="D517" s="238">
        <v>1.095801046284925</v>
      </c>
    </row>
    <row r="518" spans="1:4" ht="27.75" customHeight="1" x14ac:dyDescent="0.25">
      <c r="A518" s="7" t="s">
        <v>8030</v>
      </c>
      <c r="B518" s="8">
        <v>0</v>
      </c>
      <c r="C518" s="238">
        <v>0.9086231359671737</v>
      </c>
      <c r="D518" s="238">
        <v>2.9676974591757785</v>
      </c>
    </row>
    <row r="519" spans="1:4" ht="27.75" customHeight="1" x14ac:dyDescent="0.25">
      <c r="A519" s="7" t="s">
        <v>8031</v>
      </c>
      <c r="B519" s="8">
        <v>0</v>
      </c>
      <c r="C519" s="238">
        <v>1.4896091850942796</v>
      </c>
      <c r="D519" s="238">
        <v>1.9302127145525616</v>
      </c>
    </row>
    <row r="520" spans="1:4" ht="27.75" customHeight="1" x14ac:dyDescent="0.25">
      <c r="A520" s="7" t="s">
        <v>8032</v>
      </c>
      <c r="B520" s="8">
        <v>0</v>
      </c>
      <c r="C520" s="238">
        <v>0.50091147937705283</v>
      </c>
      <c r="D520" s="238">
        <v>4.8997160678237126</v>
      </c>
    </row>
    <row r="521" spans="1:4" ht="27.75" customHeight="1" x14ac:dyDescent="0.25">
      <c r="A521" s="7" t="s">
        <v>8033</v>
      </c>
      <c r="B521" s="8">
        <v>0</v>
      </c>
      <c r="C521" s="238">
        <v>1.6843505452703555</v>
      </c>
      <c r="D521" s="238">
        <v>9.1148176689476945E-2</v>
      </c>
    </row>
    <row r="522" spans="1:4" ht="27.75" customHeight="1" x14ac:dyDescent="0.25">
      <c r="A522" s="7" t="s">
        <v>8034</v>
      </c>
      <c r="B522" s="8">
        <v>0</v>
      </c>
      <c r="C522" s="238">
        <v>2.9233671152149001</v>
      </c>
      <c r="D522" s="238">
        <v>1.1022540966240193</v>
      </c>
    </row>
    <row r="523" spans="1:4" ht="27.75" customHeight="1" x14ac:dyDescent="0.25">
      <c r="A523" s="7" t="s">
        <v>8035</v>
      </c>
      <c r="B523" s="8">
        <v>0</v>
      </c>
      <c r="C523" s="238">
        <v>1.115314954779961</v>
      </c>
      <c r="D523" s="238">
        <v>5.6313171995414217</v>
      </c>
    </row>
    <row r="524" spans="1:4" ht="27.75" customHeight="1" x14ac:dyDescent="0.25">
      <c r="A524" s="7" t="s">
        <v>8036</v>
      </c>
      <c r="B524" s="8">
        <v>0</v>
      </c>
      <c r="C524" s="238">
        <v>1.0071462149094972</v>
      </c>
      <c r="D524" s="238">
        <v>5.6095875134632429</v>
      </c>
    </row>
    <row r="525" spans="1:4" ht="27.75" customHeight="1" x14ac:dyDescent="0.25">
      <c r="A525" s="7" t="s">
        <v>8037</v>
      </c>
      <c r="B525" s="8">
        <v>0</v>
      </c>
      <c r="C525" s="238">
        <v>2.4139041853161465</v>
      </c>
      <c r="D525" s="238">
        <v>5.7542882279151346</v>
      </c>
    </row>
    <row r="526" spans="1:4" ht="27.75" customHeight="1" x14ac:dyDescent="0.25">
      <c r="A526" s="7" t="s">
        <v>8038</v>
      </c>
      <c r="B526" s="8">
        <v>0</v>
      </c>
      <c r="C526" s="238">
        <v>9.6472546157975847E-2</v>
      </c>
      <c r="D526" s="238">
        <v>0.41004369254923911</v>
      </c>
    </row>
    <row r="527" spans="1:4" ht="27.75" customHeight="1" x14ac:dyDescent="0.25">
      <c r="A527" s="7" t="s">
        <v>8039</v>
      </c>
      <c r="B527" s="8">
        <v>0</v>
      </c>
      <c r="C527" s="238">
        <v>3.2854970490968878</v>
      </c>
      <c r="D527" s="238">
        <v>1.4921620150573669</v>
      </c>
    </row>
    <row r="528" spans="1:4" ht="27.75" customHeight="1" x14ac:dyDescent="0.25">
      <c r="A528" s="7" t="s">
        <v>8040</v>
      </c>
      <c r="B528" s="8">
        <v>0</v>
      </c>
      <c r="C528" s="238">
        <v>1.5302147953329293</v>
      </c>
      <c r="D528" s="238">
        <v>0.64552412426728178</v>
      </c>
    </row>
    <row r="529" spans="1:4" ht="27.75" customHeight="1" x14ac:dyDescent="0.25">
      <c r="A529" s="7" t="s">
        <v>8041</v>
      </c>
      <c r="B529" s="8">
        <v>0</v>
      </c>
      <c r="C529" s="238">
        <v>0.67262885338592893</v>
      </c>
      <c r="D529" s="238">
        <v>2.0741736221597424</v>
      </c>
    </row>
    <row r="530" spans="1:4" ht="27.75" customHeight="1" x14ac:dyDescent="0.25">
      <c r="A530" s="7" t="s">
        <v>8042</v>
      </c>
      <c r="B530" s="8">
        <v>0</v>
      </c>
      <c r="C530" s="238">
        <v>2.9148920480554179</v>
      </c>
      <c r="D530" s="238">
        <v>3.0100166761577505</v>
      </c>
    </row>
    <row r="531" spans="1:4" ht="27.75" customHeight="1" x14ac:dyDescent="0.25">
      <c r="A531" s="7" t="s">
        <v>8043</v>
      </c>
      <c r="B531" s="8">
        <v>0</v>
      </c>
      <c r="C531" s="238">
        <v>0.53311224561230164</v>
      </c>
      <c r="D531" s="238">
        <v>0.84279473324384724</v>
      </c>
    </row>
    <row r="532" spans="1:4" ht="27.75" customHeight="1" x14ac:dyDescent="0.25">
      <c r="A532" s="7" t="s">
        <v>8044</v>
      </c>
      <c r="B532" s="8">
        <v>0</v>
      </c>
      <c r="C532" s="238">
        <v>0.22397703496358226</v>
      </c>
      <c r="D532" s="238">
        <v>3.1946161168758782</v>
      </c>
    </row>
    <row r="533" spans="1:4" ht="27.75" customHeight="1" x14ac:dyDescent="0.25">
      <c r="A533" s="7" t="s">
        <v>8045</v>
      </c>
      <c r="B533" s="8">
        <v>0</v>
      </c>
      <c r="C533" s="238">
        <v>0.20710632868511336</v>
      </c>
      <c r="D533" s="238">
        <v>1.4963917871635939</v>
      </c>
    </row>
    <row r="534" spans="1:4" ht="27.75" customHeight="1" x14ac:dyDescent="0.25">
      <c r="A534" s="7" t="s">
        <v>8046</v>
      </c>
      <c r="B534" s="8">
        <v>0</v>
      </c>
      <c r="C534" s="238">
        <v>0</v>
      </c>
      <c r="D534" s="238">
        <v>0</v>
      </c>
    </row>
    <row r="535" spans="1:4" ht="27.75" customHeight="1" x14ac:dyDescent="0.25">
      <c r="A535" s="7" t="s">
        <v>8047</v>
      </c>
      <c r="B535" s="8">
        <v>0</v>
      </c>
      <c r="C535" s="238">
        <v>0.24138750713483473</v>
      </c>
      <c r="D535" s="238">
        <v>0.7747450330214869</v>
      </c>
    </row>
    <row r="536" spans="1:4" ht="27.75" customHeight="1" x14ac:dyDescent="0.25">
      <c r="A536" s="7" t="s">
        <v>8048</v>
      </c>
      <c r="B536" s="8">
        <v>0</v>
      </c>
      <c r="C536" s="238">
        <v>2.5595621423638155</v>
      </c>
      <c r="D536" s="238">
        <v>0.28166950394476575</v>
      </c>
    </row>
    <row r="537" spans="1:4" ht="27.75" customHeight="1" x14ac:dyDescent="0.25">
      <c r="A537" s="7" t="s">
        <v>8049</v>
      </c>
      <c r="B537" s="8">
        <v>0</v>
      </c>
      <c r="C537" s="238">
        <v>0.56098064385143331</v>
      </c>
      <c r="D537" s="238">
        <v>-9.8622344113227182E-3</v>
      </c>
    </row>
    <row r="538" spans="1:4" ht="27.75" customHeight="1" x14ac:dyDescent="0.25">
      <c r="A538" s="7" t="s">
        <v>8050</v>
      </c>
      <c r="B538" s="8">
        <v>0</v>
      </c>
      <c r="C538" s="238">
        <v>1.2104361453290402</v>
      </c>
      <c r="D538" s="238">
        <v>0.61732868919593664</v>
      </c>
    </row>
    <row r="539" spans="1:4" ht="27.75" customHeight="1" x14ac:dyDescent="0.25">
      <c r="A539" s="7" t="s">
        <v>8051</v>
      </c>
      <c r="B539" s="8">
        <v>0</v>
      </c>
      <c r="C539" s="238">
        <v>1.4896091850942796</v>
      </c>
      <c r="D539" s="238">
        <v>1.9302321064786798</v>
      </c>
    </row>
    <row r="540" spans="1:4" ht="27.75" customHeight="1" x14ac:dyDescent="0.25">
      <c r="A540" s="7" t="s">
        <v>8052</v>
      </c>
      <c r="B540" s="8">
        <v>0</v>
      </c>
      <c r="C540" s="238">
        <v>0.54526277813329904</v>
      </c>
      <c r="D540" s="238">
        <v>2.125793337522599</v>
      </c>
    </row>
    <row r="541" spans="1:4" ht="27.75" customHeight="1" x14ac:dyDescent="0.25">
      <c r="A541" s="7" t="s">
        <v>8053</v>
      </c>
      <c r="B541" s="8">
        <v>0</v>
      </c>
      <c r="C541" s="238">
        <v>6.2336857912892221</v>
      </c>
      <c r="D541" s="238">
        <v>5.9113918878111402</v>
      </c>
    </row>
    <row r="542" spans="1:4" ht="27.75" customHeight="1" x14ac:dyDescent="0.25">
      <c r="A542" s="7" t="s">
        <v>8054</v>
      </c>
      <c r="B542" s="8">
        <v>0</v>
      </c>
      <c r="C542" s="238">
        <v>0.56089857785685382</v>
      </c>
      <c r="D542" s="238">
        <v>-9.8628071542767072E-3</v>
      </c>
    </row>
    <row r="543" spans="1:4" ht="27.75" customHeight="1" x14ac:dyDescent="0.25">
      <c r="A543" s="7" t="s">
        <v>8055</v>
      </c>
      <c r="B543" s="8">
        <v>0</v>
      </c>
      <c r="C543" s="238">
        <v>6.3654550717988034E-2</v>
      </c>
      <c r="D543" s="238">
        <v>1.0198220312473627</v>
      </c>
    </row>
    <row r="544" spans="1:4" ht="27.75" customHeight="1" x14ac:dyDescent="0.25">
      <c r="A544" s="7" t="s">
        <v>8056</v>
      </c>
      <c r="B544" s="8">
        <v>0</v>
      </c>
      <c r="C544" s="238">
        <v>0.63593620629358971</v>
      </c>
      <c r="D544" s="238">
        <v>4.9473622972366433</v>
      </c>
    </row>
    <row r="545" spans="1:4" ht="27.75" customHeight="1" x14ac:dyDescent="0.25">
      <c r="A545" s="7" t="s">
        <v>8057</v>
      </c>
      <c r="B545" s="8">
        <v>0</v>
      </c>
      <c r="C545" s="238">
        <v>0</v>
      </c>
      <c r="D545" s="238">
        <v>0</v>
      </c>
    </row>
    <row r="546" spans="1:4" ht="27.75" customHeight="1" x14ac:dyDescent="0.25">
      <c r="A546" s="7" t="s">
        <v>8058</v>
      </c>
      <c r="B546" s="8">
        <v>0</v>
      </c>
      <c r="C546" s="238">
        <v>0.82667149637860537</v>
      </c>
      <c r="D546" s="238">
        <v>1.3001863124982065</v>
      </c>
    </row>
    <row r="547" spans="1:4" ht="27.75" customHeight="1" x14ac:dyDescent="0.25">
      <c r="A547" s="7" t="s">
        <v>8059</v>
      </c>
      <c r="B547" s="8">
        <v>0</v>
      </c>
      <c r="C547" s="238">
        <v>0</v>
      </c>
      <c r="D547" s="238">
        <v>0</v>
      </c>
    </row>
    <row r="548" spans="1:4" ht="27.75" customHeight="1" x14ac:dyDescent="0.25">
      <c r="A548" s="7" t="s">
        <v>8060</v>
      </c>
      <c r="B548" s="8">
        <v>0</v>
      </c>
      <c r="C548" s="238">
        <v>0</v>
      </c>
      <c r="D548" s="238">
        <v>0</v>
      </c>
    </row>
    <row r="549" spans="1:4" ht="27.75" customHeight="1" x14ac:dyDescent="0.25">
      <c r="A549" s="7" t="s">
        <v>8061</v>
      </c>
      <c r="B549" s="8">
        <v>0</v>
      </c>
      <c r="C549" s="238">
        <v>9.4498005723429798E-2</v>
      </c>
      <c r="D549" s="238">
        <v>0.40137355934270519</v>
      </c>
    </row>
    <row r="550" spans="1:4" ht="27.75" customHeight="1" x14ac:dyDescent="0.25">
      <c r="A550" s="7" t="s">
        <v>8062</v>
      </c>
      <c r="B550" s="8">
        <v>0</v>
      </c>
      <c r="C550" s="238">
        <v>0.22118750030739667</v>
      </c>
      <c r="D550" s="238">
        <v>1.1600264569562206</v>
      </c>
    </row>
    <row r="551" spans="1:4" ht="27.75" customHeight="1" x14ac:dyDescent="0.25">
      <c r="A551" s="7" t="s">
        <v>8063</v>
      </c>
      <c r="B551" s="8">
        <v>0</v>
      </c>
      <c r="C551" s="238">
        <v>0</v>
      </c>
      <c r="D551" s="238">
        <v>0</v>
      </c>
    </row>
    <row r="552" spans="1:4" ht="27.75" customHeight="1" x14ac:dyDescent="0.25">
      <c r="A552" s="7" t="s">
        <v>8064</v>
      </c>
      <c r="B552" s="8">
        <v>0</v>
      </c>
      <c r="C552" s="238">
        <v>0.23603172853211371</v>
      </c>
      <c r="D552" s="238">
        <v>2.9520246179195442</v>
      </c>
    </row>
    <row r="553" spans="1:4" ht="27.75" customHeight="1" x14ac:dyDescent="0.25">
      <c r="A553" s="7" t="s">
        <v>8065</v>
      </c>
      <c r="B553" s="8">
        <v>0</v>
      </c>
      <c r="C553" s="238">
        <v>0.30906552239939528</v>
      </c>
      <c r="D553" s="238">
        <v>2.1449682494344375</v>
      </c>
    </row>
    <row r="554" spans="1:4" ht="27.75" customHeight="1" x14ac:dyDescent="0.25">
      <c r="A554" s="7" t="s">
        <v>8066</v>
      </c>
      <c r="B554" s="8">
        <v>0</v>
      </c>
      <c r="C554" s="238">
        <v>5.9013549795871825E-2</v>
      </c>
      <c r="D554" s="238">
        <v>7.2995246088800973E-3</v>
      </c>
    </row>
    <row r="555" spans="1:4" ht="27.75" customHeight="1" x14ac:dyDescent="0.25">
      <c r="A555" s="7" t="s">
        <v>8067</v>
      </c>
      <c r="B555" s="8">
        <v>0</v>
      </c>
      <c r="C555" s="238">
        <v>3.1153393897744595</v>
      </c>
      <c r="D555" s="238">
        <v>6.1583835187615579</v>
      </c>
    </row>
    <row r="556" spans="1:4" ht="27.75" customHeight="1" x14ac:dyDescent="0.25">
      <c r="A556" s="7" t="s">
        <v>8068</v>
      </c>
      <c r="B556" s="8">
        <v>0</v>
      </c>
      <c r="C556" s="238">
        <v>0</v>
      </c>
      <c r="D556" s="238">
        <v>0</v>
      </c>
    </row>
    <row r="557" spans="1:4" ht="27.75" customHeight="1" x14ac:dyDescent="0.25">
      <c r="A557" s="7" t="s">
        <v>8069</v>
      </c>
      <c r="B557" s="8">
        <v>0</v>
      </c>
      <c r="C557" s="238">
        <v>2.1806377106155841</v>
      </c>
      <c r="D557" s="238">
        <v>6.5965257852182022</v>
      </c>
    </row>
    <row r="558" spans="1:4" ht="27.75" customHeight="1" x14ac:dyDescent="0.25">
      <c r="A558" s="7" t="s">
        <v>8070</v>
      </c>
      <c r="B558" s="8">
        <v>0</v>
      </c>
      <c r="C558" s="238">
        <v>0</v>
      </c>
      <c r="D558" s="238">
        <v>0</v>
      </c>
    </row>
    <row r="559" spans="1:4" ht="27.75" customHeight="1" x14ac:dyDescent="0.25">
      <c r="A559" s="7" t="s">
        <v>8071</v>
      </c>
      <c r="B559" s="8">
        <v>0</v>
      </c>
      <c r="C559" s="238">
        <v>0.98967659738686153</v>
      </c>
      <c r="D559" s="238">
        <v>1.9059651458060394</v>
      </c>
    </row>
    <row r="560" spans="1:4" ht="27.75" customHeight="1" x14ac:dyDescent="0.25">
      <c r="A560" s="7" t="s">
        <v>8072</v>
      </c>
      <c r="B560" s="8">
        <v>0</v>
      </c>
      <c r="C560" s="238">
        <v>9.604508402827959E-2</v>
      </c>
      <c r="D560" s="238">
        <v>0.40660617324776988</v>
      </c>
    </row>
    <row r="561" spans="1:4" ht="27.75" customHeight="1" x14ac:dyDescent="0.25">
      <c r="A561" s="7" t="s">
        <v>8073</v>
      </c>
      <c r="B561" s="8">
        <v>0</v>
      </c>
      <c r="C561" s="238">
        <v>0</v>
      </c>
      <c r="D561" s="238">
        <v>0</v>
      </c>
    </row>
    <row r="562" spans="1:4" ht="27.75" customHeight="1" x14ac:dyDescent="0.25">
      <c r="A562" s="7" t="s">
        <v>8074</v>
      </c>
      <c r="B562" s="8">
        <v>0</v>
      </c>
      <c r="C562" s="238">
        <v>1.4880917605510011</v>
      </c>
      <c r="D562" s="238">
        <v>0</v>
      </c>
    </row>
    <row r="563" spans="1:4" ht="27.75" customHeight="1" x14ac:dyDescent="0.25">
      <c r="A563" s="7" t="s">
        <v>8075</v>
      </c>
      <c r="B563" s="8">
        <v>0</v>
      </c>
      <c r="C563" s="238">
        <v>2.5587758979223882</v>
      </c>
      <c r="D563" s="238">
        <v>-3.7513359706041866E-3</v>
      </c>
    </row>
    <row r="564" spans="1:4" ht="27.75" customHeight="1" x14ac:dyDescent="0.25">
      <c r="A564" s="7" t="s">
        <v>8076</v>
      </c>
      <c r="B564" s="8">
        <v>0</v>
      </c>
      <c r="C564" s="238">
        <v>0.1761096436265146</v>
      </c>
      <c r="D564" s="238">
        <v>1.4733123916443642</v>
      </c>
    </row>
    <row r="565" spans="1:4" ht="27.75" customHeight="1" x14ac:dyDescent="0.25">
      <c r="A565" s="7" t="s">
        <v>8077</v>
      </c>
      <c r="B565" s="8">
        <v>0</v>
      </c>
      <c r="C565" s="238">
        <v>10.348297170620009</v>
      </c>
      <c r="D565" s="238">
        <v>0</v>
      </c>
    </row>
    <row r="566" spans="1:4" ht="27.75" customHeight="1" x14ac:dyDescent="0.25">
      <c r="A566" s="7" t="s">
        <v>8078</v>
      </c>
      <c r="B566" s="8">
        <v>0</v>
      </c>
      <c r="C566" s="238">
        <v>1.9430726158895821</v>
      </c>
      <c r="D566" s="238">
        <v>1.6304604124769952</v>
      </c>
    </row>
    <row r="567" spans="1:4" ht="27.75" customHeight="1" x14ac:dyDescent="0.25">
      <c r="A567" s="7" t="s">
        <v>8079</v>
      </c>
      <c r="B567" s="8">
        <v>0</v>
      </c>
      <c r="C567" s="238">
        <v>4.6144961813299336E-2</v>
      </c>
      <c r="D567" s="238">
        <v>2.5217176119911026E-2</v>
      </c>
    </row>
    <row r="568" spans="1:4" ht="27.75" customHeight="1" x14ac:dyDescent="0.25">
      <c r="A568" s="7" t="s">
        <v>8080</v>
      </c>
      <c r="B568" s="8">
        <v>0</v>
      </c>
      <c r="C568" s="238">
        <v>-0.12633263858714311</v>
      </c>
      <c r="D568" s="238">
        <v>9.1527625930474445E-3</v>
      </c>
    </row>
    <row r="569" spans="1:4" ht="27.75" customHeight="1" x14ac:dyDescent="0.25">
      <c r="A569" s="7" t="s">
        <v>8081</v>
      </c>
      <c r="B569" s="8">
        <v>0</v>
      </c>
      <c r="C569" s="238">
        <v>2.2587011955834688</v>
      </c>
      <c r="D569" s="238">
        <v>0.27830016396781021</v>
      </c>
    </row>
    <row r="570" spans="1:4" ht="27.75" customHeight="1" x14ac:dyDescent="0.25">
      <c r="A570" s="7" t="s">
        <v>8082</v>
      </c>
      <c r="B570" s="8">
        <v>0</v>
      </c>
      <c r="C570" s="238">
        <v>8.0372738535123583E-2</v>
      </c>
      <c r="D570" s="238">
        <v>15.410270448043796</v>
      </c>
    </row>
    <row r="571" spans="1:4" ht="27.75" customHeight="1" x14ac:dyDescent="0.25">
      <c r="A571" s="7" t="s">
        <v>8083</v>
      </c>
      <c r="B571" s="8">
        <v>0</v>
      </c>
      <c r="C571" s="238">
        <v>2.2099996247671818</v>
      </c>
      <c r="D571" s="238">
        <v>7.742997181731492</v>
      </c>
    </row>
    <row r="572" spans="1:4" ht="27.75" customHeight="1" x14ac:dyDescent="0.25">
      <c r="A572" s="7" t="s">
        <v>8084</v>
      </c>
      <c r="B572" s="8">
        <v>0</v>
      </c>
      <c r="C572" s="238">
        <v>1.5455020955528584</v>
      </c>
      <c r="D572" s="238">
        <v>1.5675652952200945</v>
      </c>
    </row>
    <row r="573" spans="1:4" ht="27.75" customHeight="1" x14ac:dyDescent="0.25">
      <c r="A573" s="7" t="s">
        <v>8085</v>
      </c>
      <c r="B573" s="8">
        <v>0</v>
      </c>
      <c r="C573" s="238">
        <v>4.6106404169436344E-2</v>
      </c>
      <c r="D573" s="238">
        <v>2.5224843501121166E-2</v>
      </c>
    </row>
    <row r="574" spans="1:4" ht="27.75" customHeight="1" x14ac:dyDescent="0.25">
      <c r="A574" s="7" t="s">
        <v>8086</v>
      </c>
      <c r="B574" s="8">
        <v>0</v>
      </c>
      <c r="C574" s="238">
        <v>2.8739724017907076</v>
      </c>
      <c r="D574" s="238">
        <v>1.0814020007190661</v>
      </c>
    </row>
    <row r="575" spans="1:4" ht="27.75" customHeight="1" x14ac:dyDescent="0.25">
      <c r="A575" s="7" t="s">
        <v>8087</v>
      </c>
      <c r="B575" s="8">
        <v>0</v>
      </c>
      <c r="C575" s="238">
        <v>8.1544999677235025E-2</v>
      </c>
      <c r="D575" s="238">
        <v>0.9843326119531467</v>
      </c>
    </row>
    <row r="576" spans="1:4" ht="27.75" customHeight="1" x14ac:dyDescent="0.25">
      <c r="A576" s="7" t="s">
        <v>8088</v>
      </c>
      <c r="B576" s="8">
        <v>0</v>
      </c>
      <c r="C576" s="238">
        <v>0</v>
      </c>
      <c r="D576" s="238">
        <v>0</v>
      </c>
    </row>
    <row r="577" spans="1:4" ht="27.75" customHeight="1" x14ac:dyDescent="0.25">
      <c r="A577" s="7" t="s">
        <v>8089</v>
      </c>
      <c r="B577" s="8">
        <v>0</v>
      </c>
      <c r="C577" s="238">
        <v>1.600280209925645</v>
      </c>
      <c r="D577" s="238">
        <v>2.820382482180082</v>
      </c>
    </row>
    <row r="578" spans="1:4" ht="27.75" customHeight="1" x14ac:dyDescent="0.25">
      <c r="A578" s="7" t="s">
        <v>8090</v>
      </c>
      <c r="B578" s="8">
        <v>0</v>
      </c>
      <c r="C578" s="238">
        <v>1.600280209925645</v>
      </c>
      <c r="D578" s="238">
        <v>2.820382482180082</v>
      </c>
    </row>
  </sheetData>
  <sheetProtection selectLockedCells="1" selectUnlockedCells="1"/>
  <mergeCells count="1">
    <mergeCell ref="A2:D2"/>
  </mergeCells>
  <hyperlinks>
    <hyperlink ref="A1" location="Overview!A1" display="Back to Overview" xr:uid="{00000000-0004-0000-3C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G477"/>
  <sheetViews>
    <sheetView zoomScale="70" zoomScaleNormal="70" zoomScaleSheetLayoutView="100" workbookViewId="0">
      <selection activeCell="H8" sqref="H8"/>
    </sheetView>
  </sheetViews>
  <sheetFormatPr defaultColWidth="9.1796875" defaultRowHeight="27.75" customHeight="1" x14ac:dyDescent="0.25"/>
  <cols>
    <col min="1" max="1" width="29.81640625" style="2" customWidth="1"/>
    <col min="2" max="2" width="48.54296875" style="2" customWidth="1"/>
    <col min="3" max="4" width="23.7265625" style="3" customWidth="1"/>
    <col min="5" max="5" width="15.54296875" style="2" customWidth="1"/>
    <col min="6" max="16384" width="9.1796875" style="2"/>
  </cols>
  <sheetData>
    <row r="1" spans="1:7" ht="27.75" customHeight="1" x14ac:dyDescent="0.25">
      <c r="A1" s="51" t="s">
        <v>34</v>
      </c>
      <c r="B1" s="3"/>
      <c r="C1" s="2"/>
      <c r="E1" s="10"/>
      <c r="F1" s="4"/>
      <c r="G1" s="4"/>
    </row>
    <row r="2" spans="1:7" s="11" customFormat="1" ht="39" customHeight="1" x14ac:dyDescent="0.25">
      <c r="A2" s="370" t="str">
        <f>Overview!B4&amp; " - Effective from "&amp;Overview!D4&amp;" - "&amp;Overview!E4&amp;" Nodal/Zonal charges in NPG Yorkshire Area (GSP Group _M)"</f>
        <v>Southern Electric Power Distribution plc - Effective from 1 April 2021 - Final Nodal/Zonal charges in NPG Yorkshire Area (GSP Group _M)</v>
      </c>
      <c r="B2" s="371"/>
      <c r="C2" s="371"/>
      <c r="D2" s="372"/>
    </row>
    <row r="3" spans="1:7" ht="60.75" customHeight="1" x14ac:dyDescent="0.25">
      <c r="A3" s="233" t="s">
        <v>604</v>
      </c>
      <c r="B3" s="233" t="s">
        <v>605</v>
      </c>
      <c r="C3" s="233" t="s">
        <v>606</v>
      </c>
      <c r="D3" s="233" t="s">
        <v>607</v>
      </c>
    </row>
    <row r="4" spans="1:7" ht="21.75" customHeight="1" x14ac:dyDescent="0.25">
      <c r="A4" s="7" t="s">
        <v>8091</v>
      </c>
      <c r="B4" s="8" t="s">
        <v>8092</v>
      </c>
      <c r="C4" s="238">
        <v>0.15674990803</v>
      </c>
      <c r="D4" s="238">
        <v>1.33994263449E-2</v>
      </c>
    </row>
    <row r="5" spans="1:7" ht="21.75" customHeight="1" x14ac:dyDescent="0.25">
      <c r="A5" s="7" t="s">
        <v>8093</v>
      </c>
      <c r="B5" s="8" t="s">
        <v>8092</v>
      </c>
      <c r="C5" s="238">
        <v>0.64771768227400006</v>
      </c>
      <c r="D5" s="238">
        <v>0.58324162944000002</v>
      </c>
    </row>
    <row r="6" spans="1:7" ht="21.75" customHeight="1" x14ac:dyDescent="0.25">
      <c r="A6" s="7" t="s">
        <v>8094</v>
      </c>
      <c r="B6" s="8" t="s">
        <v>8092</v>
      </c>
      <c r="C6" s="238">
        <v>0.31367592543799999</v>
      </c>
      <c r="D6" s="238">
        <v>1.67377280955</v>
      </c>
    </row>
    <row r="7" spans="1:7" ht="21.75" customHeight="1" x14ac:dyDescent="0.25">
      <c r="A7" s="7" t="s">
        <v>8095</v>
      </c>
      <c r="B7" s="8" t="s">
        <v>8092</v>
      </c>
      <c r="C7" s="238">
        <v>0.50541798180700004</v>
      </c>
      <c r="D7" s="238">
        <v>1.7185688595199999</v>
      </c>
    </row>
    <row r="8" spans="1:7" ht="21.75" customHeight="1" x14ac:dyDescent="0.25">
      <c r="A8" s="7" t="s">
        <v>8096</v>
      </c>
      <c r="B8" s="8" t="s">
        <v>8092</v>
      </c>
      <c r="C8" s="238">
        <v>1.7165519370300002</v>
      </c>
      <c r="D8" s="238">
        <v>11.7591528595</v>
      </c>
    </row>
    <row r="9" spans="1:7" ht="21.75" customHeight="1" x14ac:dyDescent="0.25">
      <c r="A9" s="7" t="s">
        <v>8097</v>
      </c>
      <c r="B9" s="8" t="s">
        <v>8092</v>
      </c>
      <c r="C9" s="238">
        <v>0.39604287555099998</v>
      </c>
      <c r="D9" s="238">
        <v>0.75842900348300002</v>
      </c>
    </row>
    <row r="10" spans="1:7" ht="21.75" customHeight="1" x14ac:dyDescent="0.25">
      <c r="A10" s="7" t="s">
        <v>8098</v>
      </c>
      <c r="B10" s="8" t="s">
        <v>8092</v>
      </c>
      <c r="C10" s="238">
        <v>0.73914603659199996</v>
      </c>
      <c r="D10" s="238">
        <v>4.19781696088</v>
      </c>
    </row>
    <row r="11" spans="1:7" ht="21.75" customHeight="1" x14ac:dyDescent="0.25">
      <c r="A11" s="7" t="s">
        <v>8099</v>
      </c>
      <c r="B11" s="8" t="s">
        <v>8092</v>
      </c>
      <c r="C11" s="238">
        <v>0</v>
      </c>
      <c r="D11" s="238">
        <v>0.24884693832100002</v>
      </c>
    </row>
    <row r="12" spans="1:7" ht="21.75" customHeight="1" x14ac:dyDescent="0.25">
      <c r="A12" s="7" t="s">
        <v>8100</v>
      </c>
      <c r="B12" s="8" t="s">
        <v>8092</v>
      </c>
      <c r="C12" s="238">
        <v>8.9138643180600007E-3</v>
      </c>
      <c r="D12" s="238">
        <v>2.3487004333799999</v>
      </c>
    </row>
    <row r="13" spans="1:7" ht="21.75" customHeight="1" x14ac:dyDescent="0.25">
      <c r="A13" s="7" t="s">
        <v>8101</v>
      </c>
      <c r="B13" s="8" t="s">
        <v>8092</v>
      </c>
      <c r="C13" s="238">
        <v>8.3525153104100011E-3</v>
      </c>
      <c r="D13" s="238">
        <v>4.4230976110700002</v>
      </c>
    </row>
    <row r="14" spans="1:7" ht="21.75" customHeight="1" x14ac:dyDescent="0.25">
      <c r="A14" s="7" t="s">
        <v>8102</v>
      </c>
      <c r="B14" s="8" t="s">
        <v>8092</v>
      </c>
      <c r="C14" s="238">
        <v>6.9099179746600001E-2</v>
      </c>
      <c r="D14" s="238">
        <v>2.2562385628000001</v>
      </c>
    </row>
    <row r="15" spans="1:7" ht="21.75" customHeight="1" x14ac:dyDescent="0.25">
      <c r="A15" s="7" t="s">
        <v>8103</v>
      </c>
      <c r="B15" s="8" t="s">
        <v>8092</v>
      </c>
      <c r="C15" s="238">
        <v>0.53625696614699991</v>
      </c>
      <c r="D15" s="238">
        <v>11.4835093261</v>
      </c>
    </row>
    <row r="16" spans="1:7" ht="21.75" customHeight="1" x14ac:dyDescent="0.25">
      <c r="A16" s="7" t="s">
        <v>8104</v>
      </c>
      <c r="B16" s="8" t="s">
        <v>8092</v>
      </c>
      <c r="C16" s="238">
        <v>1.8361261413400001</v>
      </c>
      <c r="D16" s="238">
        <v>4.1674111716999995</v>
      </c>
    </row>
    <row r="17" spans="1:4" ht="21.75" customHeight="1" x14ac:dyDescent="0.25">
      <c r="A17" s="7" t="s">
        <v>8105</v>
      </c>
      <c r="B17" s="8" t="s">
        <v>8092</v>
      </c>
      <c r="C17" s="238">
        <v>2.3237708748400001E-2</v>
      </c>
      <c r="D17" s="238">
        <v>0.68681497761200005</v>
      </c>
    </row>
    <row r="18" spans="1:4" ht="21.75" customHeight="1" x14ac:dyDescent="0.25">
      <c r="A18" s="7" t="s">
        <v>8106</v>
      </c>
      <c r="B18" s="8" t="s">
        <v>8092</v>
      </c>
      <c r="C18" s="238">
        <v>0.107151131283</v>
      </c>
      <c r="D18" s="238">
        <v>3.2481894685100001</v>
      </c>
    </row>
    <row r="19" spans="1:4" ht="21.75" customHeight="1" x14ac:dyDescent="0.25">
      <c r="A19" s="7" t="s">
        <v>8107</v>
      </c>
      <c r="B19" s="8" t="s">
        <v>8092</v>
      </c>
      <c r="C19" s="238">
        <v>0.51107370464699997</v>
      </c>
      <c r="D19" s="238">
        <v>0.59934454335700005</v>
      </c>
    </row>
    <row r="20" spans="1:4" ht="21.75" customHeight="1" x14ac:dyDescent="0.25">
      <c r="A20" s="7" t="s">
        <v>8108</v>
      </c>
      <c r="B20" s="8" t="s">
        <v>8092</v>
      </c>
      <c r="C20" s="238">
        <v>0.42611035710700002</v>
      </c>
      <c r="D20" s="238">
        <v>1.2984848572599998</v>
      </c>
    </row>
    <row r="21" spans="1:4" ht="21.75" customHeight="1" x14ac:dyDescent="0.25">
      <c r="A21" s="7" t="s">
        <v>8109</v>
      </c>
      <c r="B21" s="8" t="s">
        <v>8092</v>
      </c>
      <c r="C21" s="238">
        <v>1.2190238072899999</v>
      </c>
      <c r="D21" s="238">
        <v>1.97088736931</v>
      </c>
    </row>
    <row r="22" spans="1:4" ht="21.75" customHeight="1" x14ac:dyDescent="0.25">
      <c r="A22" s="7" t="s">
        <v>8110</v>
      </c>
      <c r="B22" s="8" t="s">
        <v>8092</v>
      </c>
      <c r="C22" s="238">
        <v>1.1299903962200002</v>
      </c>
      <c r="D22" s="238">
        <v>2.65705605536</v>
      </c>
    </row>
    <row r="23" spans="1:4" ht="21.75" customHeight="1" x14ac:dyDescent="0.25">
      <c r="A23" s="7" t="s">
        <v>8111</v>
      </c>
      <c r="B23" s="8" t="s">
        <v>8092</v>
      </c>
      <c r="C23" s="238">
        <v>0.26370348887900003</v>
      </c>
      <c r="D23" s="238">
        <v>2.92253910689</v>
      </c>
    </row>
    <row r="24" spans="1:4" ht="21.75" customHeight="1" x14ac:dyDescent="0.25">
      <c r="A24" s="7" t="s">
        <v>8112</v>
      </c>
      <c r="B24" s="8" t="s">
        <v>8092</v>
      </c>
      <c r="C24" s="238">
        <v>1.8859015028999997E-2</v>
      </c>
      <c r="D24" s="238">
        <v>0.86640771626500002</v>
      </c>
    </row>
    <row r="25" spans="1:4" ht="21.75" customHeight="1" x14ac:dyDescent="0.25">
      <c r="A25" s="7" t="s">
        <v>8113</v>
      </c>
      <c r="B25" s="8" t="s">
        <v>8092</v>
      </c>
      <c r="C25" s="238">
        <v>7.4633847302100001E-2</v>
      </c>
      <c r="D25" s="238">
        <v>4.2840298543499999</v>
      </c>
    </row>
    <row r="26" spans="1:4" ht="21.75" customHeight="1" x14ac:dyDescent="0.25">
      <c r="A26" s="7" t="s">
        <v>8114</v>
      </c>
      <c r="B26" s="8" t="s">
        <v>8092</v>
      </c>
      <c r="C26" s="238">
        <v>7.4634376514399997E-2</v>
      </c>
      <c r="D26" s="238">
        <v>4.284059933</v>
      </c>
    </row>
    <row r="27" spans="1:4" ht="27.75" customHeight="1" x14ac:dyDescent="0.25">
      <c r="A27" s="7" t="s">
        <v>8115</v>
      </c>
      <c r="B27" s="8" t="s">
        <v>8092</v>
      </c>
      <c r="C27" s="238">
        <v>1.3036731263700001</v>
      </c>
      <c r="D27" s="238">
        <v>1.6388638125699999</v>
      </c>
    </row>
    <row r="28" spans="1:4" ht="27.75" customHeight="1" x14ac:dyDescent="0.25">
      <c r="A28" s="7" t="s">
        <v>8116</v>
      </c>
      <c r="B28" s="8" t="s">
        <v>8092</v>
      </c>
      <c r="C28" s="238">
        <v>0.95896179862399999</v>
      </c>
      <c r="D28" s="238">
        <v>5.5686024959300005</v>
      </c>
    </row>
    <row r="29" spans="1:4" ht="27.75" customHeight="1" x14ac:dyDescent="0.25">
      <c r="A29" s="7" t="s">
        <v>8117</v>
      </c>
      <c r="B29" s="8" t="s">
        <v>8092</v>
      </c>
      <c r="C29" s="238">
        <v>-7.0237018813500002E-2</v>
      </c>
      <c r="D29" s="238">
        <v>5.6226750334300002</v>
      </c>
    </row>
    <row r="30" spans="1:4" ht="27.75" customHeight="1" x14ac:dyDescent="0.25">
      <c r="A30" s="7" t="s">
        <v>8118</v>
      </c>
      <c r="B30" s="8" t="s">
        <v>8092</v>
      </c>
      <c r="C30" s="238">
        <v>1.05112740102</v>
      </c>
      <c r="D30" s="238">
        <v>0.56229754568599999</v>
      </c>
    </row>
    <row r="31" spans="1:4" ht="27.75" customHeight="1" x14ac:dyDescent="0.25">
      <c r="A31" s="7" t="s">
        <v>8119</v>
      </c>
      <c r="B31" s="8" t="s">
        <v>8092</v>
      </c>
      <c r="C31" s="238">
        <v>-2.5434512762299998E-3</v>
      </c>
      <c r="D31" s="238">
        <v>3.5962382970399998</v>
      </c>
    </row>
    <row r="32" spans="1:4" ht="27.75" customHeight="1" x14ac:dyDescent="0.25">
      <c r="A32" s="7" t="s">
        <v>8120</v>
      </c>
      <c r="B32" s="8" t="s">
        <v>8092</v>
      </c>
      <c r="C32" s="238">
        <v>0.71935861894300002</v>
      </c>
      <c r="D32" s="238">
        <v>5.6655609032800003</v>
      </c>
    </row>
    <row r="33" spans="1:4" ht="27.75" customHeight="1" x14ac:dyDescent="0.25">
      <c r="A33" s="7" t="s">
        <v>8121</v>
      </c>
      <c r="B33" s="8" t="s">
        <v>8092</v>
      </c>
      <c r="C33" s="238">
        <v>0.62883806571800005</v>
      </c>
      <c r="D33" s="238">
        <v>0.35202211121800003</v>
      </c>
    </row>
    <row r="34" spans="1:4" ht="27.75" customHeight="1" x14ac:dyDescent="0.25">
      <c r="A34" s="7" t="s">
        <v>8122</v>
      </c>
      <c r="B34" s="8" t="s">
        <v>8092</v>
      </c>
      <c r="C34" s="238">
        <v>0.171129493592</v>
      </c>
      <c r="D34" s="238">
        <v>1.6618596859500001</v>
      </c>
    </row>
    <row r="35" spans="1:4" ht="27.75" customHeight="1" x14ac:dyDescent="0.25">
      <c r="A35" s="7" t="s">
        <v>8123</v>
      </c>
      <c r="B35" s="8" t="s">
        <v>8092</v>
      </c>
      <c r="C35" s="238">
        <v>1.3073178049799998</v>
      </c>
      <c r="D35" s="238">
        <v>2.10018632893</v>
      </c>
    </row>
    <row r="36" spans="1:4" ht="27.75" customHeight="1" x14ac:dyDescent="0.25">
      <c r="A36" s="7" t="s">
        <v>8124</v>
      </c>
      <c r="B36" s="8" t="s">
        <v>8092</v>
      </c>
      <c r="C36" s="238">
        <v>0.98196511191199998</v>
      </c>
      <c r="D36" s="238">
        <v>2.4771561764799999</v>
      </c>
    </row>
    <row r="37" spans="1:4" ht="27.75" customHeight="1" x14ac:dyDescent="0.25">
      <c r="A37" s="7" t="s">
        <v>8125</v>
      </c>
      <c r="B37" s="8" t="s">
        <v>8092</v>
      </c>
      <c r="C37" s="238">
        <v>0.19549746286300002</v>
      </c>
      <c r="D37" s="238">
        <v>1.25273396714</v>
      </c>
    </row>
    <row r="38" spans="1:4" ht="27.75" customHeight="1" x14ac:dyDescent="0.25">
      <c r="A38" s="7" t="s">
        <v>8126</v>
      </c>
      <c r="B38" s="8" t="s">
        <v>8092</v>
      </c>
      <c r="C38" s="238">
        <v>1.0398418216099998</v>
      </c>
      <c r="D38" s="238">
        <v>4.1731146850699998</v>
      </c>
    </row>
    <row r="39" spans="1:4" ht="27.75" customHeight="1" x14ac:dyDescent="0.25">
      <c r="A39" s="7" t="s">
        <v>8127</v>
      </c>
      <c r="B39" s="8" t="s">
        <v>8092</v>
      </c>
      <c r="C39" s="238">
        <v>9.6439335288100003E-2</v>
      </c>
      <c r="D39" s="238">
        <v>4.7270754805799999</v>
      </c>
    </row>
    <row r="40" spans="1:4" ht="27.75" customHeight="1" x14ac:dyDescent="0.25">
      <c r="A40" s="7" t="s">
        <v>8128</v>
      </c>
      <c r="B40" s="8" t="s">
        <v>8092</v>
      </c>
      <c r="C40" s="238">
        <v>0.48922049445800003</v>
      </c>
      <c r="D40" s="238">
        <v>1.7929500433700001</v>
      </c>
    </row>
    <row r="41" spans="1:4" ht="27.75" customHeight="1" x14ac:dyDescent="0.25">
      <c r="A41" s="7" t="s">
        <v>8129</v>
      </c>
      <c r="B41" s="8" t="s">
        <v>8092</v>
      </c>
      <c r="C41" s="238">
        <v>0.45354276111699998</v>
      </c>
      <c r="D41" s="238">
        <v>0.86827059174299992</v>
      </c>
    </row>
    <row r="42" spans="1:4" ht="27.75" customHeight="1" x14ac:dyDescent="0.25">
      <c r="A42" s="7" t="s">
        <v>8130</v>
      </c>
      <c r="B42" s="8" t="s">
        <v>8092</v>
      </c>
      <c r="C42" s="238">
        <v>0.105336909901</v>
      </c>
      <c r="D42" s="238">
        <v>0.42426774603</v>
      </c>
    </row>
    <row r="43" spans="1:4" ht="27.75" customHeight="1" x14ac:dyDescent="0.25">
      <c r="A43" s="7" t="s">
        <v>8131</v>
      </c>
      <c r="B43" s="8" t="s">
        <v>8092</v>
      </c>
      <c r="C43" s="238">
        <v>3.5597504095299999</v>
      </c>
      <c r="D43" s="238">
        <v>12.665592268699999</v>
      </c>
    </row>
    <row r="44" spans="1:4" ht="27.75" customHeight="1" x14ac:dyDescent="0.25">
      <c r="A44" s="7" t="s">
        <v>8132</v>
      </c>
      <c r="B44" s="8" t="s">
        <v>8092</v>
      </c>
      <c r="C44" s="238">
        <v>0.39589756589299996</v>
      </c>
      <c r="D44" s="238">
        <v>3.5878870028200001</v>
      </c>
    </row>
    <row r="45" spans="1:4" ht="27.75" customHeight="1" x14ac:dyDescent="0.25">
      <c r="A45" s="7" t="s">
        <v>8133</v>
      </c>
      <c r="B45" s="8" t="s">
        <v>8092</v>
      </c>
      <c r="C45" s="238">
        <v>0.25692698024100002</v>
      </c>
      <c r="D45" s="238">
        <v>9.3725432189500015</v>
      </c>
    </row>
    <row r="46" spans="1:4" ht="27.75" customHeight="1" x14ac:dyDescent="0.25">
      <c r="A46" s="7" t="s">
        <v>8134</v>
      </c>
      <c r="B46" s="8" t="s">
        <v>8092</v>
      </c>
      <c r="C46" s="238">
        <v>0.161575699435</v>
      </c>
      <c r="D46" s="238">
        <v>5.8159649721799997</v>
      </c>
    </row>
    <row r="47" spans="1:4" ht="27.75" customHeight="1" x14ac:dyDescent="0.25">
      <c r="A47" s="7" t="s">
        <v>8135</v>
      </c>
      <c r="B47" s="8" t="s">
        <v>8092</v>
      </c>
      <c r="C47" s="238">
        <v>1.6313519621499999</v>
      </c>
      <c r="D47" s="238">
        <v>3.7422881555299998</v>
      </c>
    </row>
    <row r="48" spans="1:4" ht="27.75" customHeight="1" x14ac:dyDescent="0.25">
      <c r="A48" s="7" t="s">
        <v>8136</v>
      </c>
      <c r="B48" s="8" t="s">
        <v>8092</v>
      </c>
      <c r="C48" s="238">
        <v>1.0661236054700001</v>
      </c>
      <c r="D48" s="238">
        <v>0.63059630038499992</v>
      </c>
    </row>
    <row r="49" spans="1:4" ht="27.75" customHeight="1" x14ac:dyDescent="0.25">
      <c r="A49" s="7" t="s">
        <v>8137</v>
      </c>
      <c r="B49" s="8" t="s">
        <v>8138</v>
      </c>
      <c r="C49" s="238">
        <v>1.0838330893299999</v>
      </c>
      <c r="D49" s="238">
        <v>0.21005068279799999</v>
      </c>
    </row>
    <row r="50" spans="1:4" ht="27.75" customHeight="1" x14ac:dyDescent="0.25">
      <c r="A50" s="7" t="s">
        <v>8139</v>
      </c>
      <c r="B50" s="8" t="s">
        <v>8138</v>
      </c>
      <c r="C50" s="238">
        <v>0</v>
      </c>
      <c r="D50" s="238">
        <v>0</v>
      </c>
    </row>
    <row r="51" spans="1:4" ht="27.75" customHeight="1" x14ac:dyDescent="0.25">
      <c r="A51" s="7" t="s">
        <v>8140</v>
      </c>
      <c r="B51" s="8" t="s">
        <v>8138</v>
      </c>
      <c r="C51" s="238">
        <v>0</v>
      </c>
      <c r="D51" s="238">
        <v>0</v>
      </c>
    </row>
    <row r="52" spans="1:4" ht="27.75" customHeight="1" x14ac:dyDescent="0.25">
      <c r="A52" s="7" t="s">
        <v>8141</v>
      </c>
      <c r="B52" s="8" t="s">
        <v>8138</v>
      </c>
      <c r="C52" s="238">
        <v>0.381628936985</v>
      </c>
      <c r="D52" s="238">
        <v>0.65532819592199998</v>
      </c>
    </row>
    <row r="53" spans="1:4" ht="27.75" customHeight="1" x14ac:dyDescent="0.25">
      <c r="A53" s="7" t="s">
        <v>8142</v>
      </c>
      <c r="B53" s="8" t="s">
        <v>8138</v>
      </c>
      <c r="C53" s="238">
        <v>0.27770967258500001</v>
      </c>
      <c r="D53" s="238">
        <v>0.101114272147</v>
      </c>
    </row>
    <row r="54" spans="1:4" ht="27.75" customHeight="1" x14ac:dyDescent="0.25">
      <c r="A54" s="7" t="s">
        <v>8143</v>
      </c>
      <c r="B54" s="8" t="s">
        <v>8138</v>
      </c>
      <c r="C54" s="238">
        <v>1.8462093123600001</v>
      </c>
      <c r="D54" s="238">
        <v>6.2621605013200007E-2</v>
      </c>
    </row>
    <row r="55" spans="1:4" ht="27.75" customHeight="1" x14ac:dyDescent="0.25">
      <c r="A55" s="7" t="s">
        <v>8144</v>
      </c>
      <c r="B55" s="8" t="s">
        <v>8138</v>
      </c>
      <c r="C55" s="238">
        <v>1.03604398474</v>
      </c>
      <c r="D55" s="238">
        <v>0.19631734420500002</v>
      </c>
    </row>
    <row r="56" spans="1:4" ht="27.75" customHeight="1" x14ac:dyDescent="0.25">
      <c r="A56" s="7" t="s">
        <v>8145</v>
      </c>
      <c r="B56" s="8" t="s">
        <v>8138</v>
      </c>
      <c r="C56" s="238">
        <v>1.0769441371200001</v>
      </c>
      <c r="D56" s="238">
        <v>0.20894279530399998</v>
      </c>
    </row>
    <row r="57" spans="1:4" ht="27.75" customHeight="1" x14ac:dyDescent="0.25">
      <c r="A57" s="7" t="s">
        <v>8146</v>
      </c>
      <c r="B57" s="8" t="s">
        <v>8138</v>
      </c>
      <c r="C57" s="238">
        <v>0</v>
      </c>
      <c r="D57" s="238">
        <v>0</v>
      </c>
    </row>
    <row r="58" spans="1:4" ht="27.75" customHeight="1" x14ac:dyDescent="0.25">
      <c r="A58" s="7" t="s">
        <v>8147</v>
      </c>
      <c r="B58" s="8" t="s">
        <v>8138</v>
      </c>
      <c r="C58" s="238">
        <v>0.209009245614</v>
      </c>
      <c r="D58" s="238">
        <v>0.24605326246800002</v>
      </c>
    </row>
    <row r="59" spans="1:4" ht="27.75" customHeight="1" x14ac:dyDescent="0.25">
      <c r="A59" s="7" t="s">
        <v>8148</v>
      </c>
      <c r="B59" s="8" t="s">
        <v>8138</v>
      </c>
      <c r="C59" s="238">
        <v>0.28058693325099998</v>
      </c>
      <c r="D59" s="238">
        <v>0.64633591380800004</v>
      </c>
    </row>
    <row r="60" spans="1:4" ht="27.75" customHeight="1" x14ac:dyDescent="0.25">
      <c r="A60" s="7" t="s">
        <v>8149</v>
      </c>
      <c r="B60" s="8" t="s">
        <v>8138</v>
      </c>
      <c r="C60" s="238">
        <v>0.18919050748899999</v>
      </c>
      <c r="D60" s="238">
        <v>0.50454326566600005</v>
      </c>
    </row>
    <row r="61" spans="1:4" ht="27.75" customHeight="1" x14ac:dyDescent="0.25">
      <c r="A61" s="7" t="s">
        <v>8150</v>
      </c>
      <c r="B61" s="8" t="s">
        <v>8138</v>
      </c>
      <c r="C61" s="238">
        <v>0.201948607296</v>
      </c>
      <c r="D61" s="238">
        <v>0.52501162076100005</v>
      </c>
    </row>
    <row r="62" spans="1:4" ht="27.75" customHeight="1" x14ac:dyDescent="0.25">
      <c r="A62" s="7" t="s">
        <v>8151</v>
      </c>
      <c r="B62" s="8" t="s">
        <v>8138</v>
      </c>
      <c r="C62" s="238">
        <v>0</v>
      </c>
      <c r="D62" s="238">
        <v>0</v>
      </c>
    </row>
    <row r="63" spans="1:4" ht="27.75" customHeight="1" x14ac:dyDescent="0.25">
      <c r="A63" s="7" t="s">
        <v>8152</v>
      </c>
      <c r="B63" s="8" t="s">
        <v>8138</v>
      </c>
      <c r="C63" s="238">
        <v>0.21771111136100002</v>
      </c>
      <c r="D63" s="238">
        <v>2.1414648080900003</v>
      </c>
    </row>
    <row r="64" spans="1:4" ht="27.75" customHeight="1" x14ac:dyDescent="0.25">
      <c r="A64" s="7" t="s">
        <v>8153</v>
      </c>
      <c r="B64" s="8" t="s">
        <v>8138</v>
      </c>
      <c r="C64" s="238">
        <v>2.0967226346699997E-2</v>
      </c>
      <c r="D64" s="238">
        <v>1.1711208905000001</v>
      </c>
    </row>
    <row r="65" spans="1:4" ht="27.75" customHeight="1" x14ac:dyDescent="0.25">
      <c r="A65" s="7" t="s">
        <v>8154</v>
      </c>
      <c r="B65" s="8" t="s">
        <v>8138</v>
      </c>
      <c r="C65" s="238">
        <v>0.44205433591799997</v>
      </c>
      <c r="D65" s="238">
        <v>1.3704091576000001</v>
      </c>
    </row>
    <row r="66" spans="1:4" ht="27.75" customHeight="1" x14ac:dyDescent="0.25">
      <c r="A66" s="7" t="s">
        <v>8155</v>
      </c>
      <c r="B66" s="8" t="s">
        <v>8138</v>
      </c>
      <c r="C66" s="238">
        <v>1.1242308148899999E-2</v>
      </c>
      <c r="D66" s="238">
        <v>0.69942055535899994</v>
      </c>
    </row>
    <row r="67" spans="1:4" ht="27.75" customHeight="1" x14ac:dyDescent="0.25">
      <c r="A67" s="7" t="s">
        <v>8156</v>
      </c>
      <c r="B67" s="8" t="s">
        <v>8138</v>
      </c>
      <c r="C67" s="238">
        <v>1.8732886429600002E-2</v>
      </c>
      <c r="D67" s="238">
        <v>1.0736292294899998</v>
      </c>
    </row>
    <row r="68" spans="1:4" ht="27.75" customHeight="1" x14ac:dyDescent="0.25">
      <c r="A68" s="7" t="s">
        <v>8157</v>
      </c>
      <c r="B68" s="8" t="s">
        <v>8138</v>
      </c>
      <c r="C68" s="238">
        <v>0.82614015580700007</v>
      </c>
      <c r="D68" s="238">
        <v>1.62883091828</v>
      </c>
    </row>
    <row r="69" spans="1:4" ht="27.75" customHeight="1" x14ac:dyDescent="0.25">
      <c r="A69" s="7" t="s">
        <v>8158</v>
      </c>
      <c r="B69" s="8" t="s">
        <v>8138</v>
      </c>
      <c r="C69" s="238">
        <v>0.33865396943299997</v>
      </c>
      <c r="D69" s="238">
        <v>0</v>
      </c>
    </row>
    <row r="70" spans="1:4" ht="27.75" customHeight="1" x14ac:dyDescent="0.25">
      <c r="A70" s="7" t="s">
        <v>8159</v>
      </c>
      <c r="B70" s="8" t="s">
        <v>8138</v>
      </c>
      <c r="C70" s="238">
        <v>0.246621361417</v>
      </c>
      <c r="D70" s="238">
        <v>1.1972420057199999</v>
      </c>
    </row>
    <row r="71" spans="1:4" ht="27.75" customHeight="1" x14ac:dyDescent="0.25">
      <c r="A71" s="7" t="s">
        <v>8160</v>
      </c>
      <c r="B71" s="8" t="s">
        <v>8138</v>
      </c>
      <c r="C71" s="238">
        <v>0.33129237344400003</v>
      </c>
      <c r="D71" s="238">
        <v>1.01671367164</v>
      </c>
    </row>
    <row r="72" spans="1:4" ht="27.75" customHeight="1" x14ac:dyDescent="0.25">
      <c r="A72" s="7" t="s">
        <v>8161</v>
      </c>
      <c r="B72" s="8" t="s">
        <v>8138</v>
      </c>
      <c r="C72" s="238">
        <v>0.72621299441999998</v>
      </c>
      <c r="D72" s="238">
        <v>1.2749616849300001</v>
      </c>
    </row>
    <row r="73" spans="1:4" ht="27.75" customHeight="1" x14ac:dyDescent="0.25">
      <c r="A73" s="7" t="s">
        <v>8162</v>
      </c>
      <c r="B73" s="8" t="s">
        <v>8138</v>
      </c>
      <c r="C73" s="238">
        <v>0.11505766556499999</v>
      </c>
      <c r="D73" s="238">
        <v>2.0889729364399998</v>
      </c>
    </row>
    <row r="74" spans="1:4" ht="27.75" customHeight="1" x14ac:dyDescent="0.25">
      <c r="A74" s="7" t="s">
        <v>8163</v>
      </c>
      <c r="B74" s="8" t="s">
        <v>8138</v>
      </c>
      <c r="C74" s="238">
        <v>0.59618079165899995</v>
      </c>
      <c r="D74" s="238">
        <v>2.3773063886400001</v>
      </c>
    </row>
    <row r="75" spans="1:4" ht="27.75" customHeight="1" x14ac:dyDescent="0.25">
      <c r="A75" s="7" t="s">
        <v>8164</v>
      </c>
      <c r="B75" s="8" t="s">
        <v>8138</v>
      </c>
      <c r="C75" s="238">
        <v>0.63598267429400002</v>
      </c>
      <c r="D75" s="238">
        <v>2.6224193162199998</v>
      </c>
    </row>
    <row r="76" spans="1:4" ht="27.75" customHeight="1" x14ac:dyDescent="0.25">
      <c r="A76" s="7" t="s">
        <v>8165</v>
      </c>
      <c r="B76" s="8" t="s">
        <v>8138</v>
      </c>
      <c r="C76" s="238">
        <v>1.6085148202000001</v>
      </c>
      <c r="D76" s="238">
        <v>1.6965342326499999</v>
      </c>
    </row>
    <row r="77" spans="1:4" ht="27.75" customHeight="1" x14ac:dyDescent="0.25">
      <c r="A77" s="7" t="s">
        <v>8166</v>
      </c>
      <c r="B77" s="8" t="s">
        <v>8138</v>
      </c>
      <c r="C77" s="238">
        <v>0.41928038411400004</v>
      </c>
      <c r="D77" s="238">
        <v>1.69659447789</v>
      </c>
    </row>
    <row r="78" spans="1:4" ht="27.75" customHeight="1" x14ac:dyDescent="0.25">
      <c r="A78" s="7" t="s">
        <v>8167</v>
      </c>
      <c r="B78" s="8" t="s">
        <v>8138</v>
      </c>
      <c r="C78" s="238">
        <v>0.419280897539</v>
      </c>
      <c r="D78" s="238">
        <v>1.6965953843100001</v>
      </c>
    </row>
    <row r="79" spans="1:4" ht="27.75" customHeight="1" x14ac:dyDescent="0.25">
      <c r="A79" s="7" t="s">
        <v>8168</v>
      </c>
      <c r="B79" s="8" t="s">
        <v>8138</v>
      </c>
      <c r="C79" s="238">
        <v>0</v>
      </c>
      <c r="D79" s="238">
        <v>0.126358297339</v>
      </c>
    </row>
    <row r="80" spans="1:4" ht="27.75" customHeight="1" x14ac:dyDescent="0.25">
      <c r="A80" s="7" t="s">
        <v>8169</v>
      </c>
      <c r="B80" s="8" t="s">
        <v>8138</v>
      </c>
      <c r="C80" s="238">
        <v>2.6164919274199998E-2</v>
      </c>
      <c r="D80" s="238">
        <v>11.7401076446</v>
      </c>
    </row>
    <row r="81" spans="1:4" ht="27.75" customHeight="1" x14ac:dyDescent="0.25">
      <c r="A81" s="7" t="s">
        <v>8170</v>
      </c>
      <c r="B81" s="8" t="s">
        <v>8138</v>
      </c>
      <c r="C81" s="238">
        <v>3.8792082469400004E-2</v>
      </c>
      <c r="D81" s="238">
        <v>1.0526866633800001</v>
      </c>
    </row>
    <row r="82" spans="1:4" ht="27.75" customHeight="1" x14ac:dyDescent="0.25">
      <c r="A82" s="7" t="s">
        <v>8171</v>
      </c>
      <c r="B82" s="8" t="s">
        <v>8138</v>
      </c>
      <c r="C82" s="238">
        <v>1.0675678832599999E-2</v>
      </c>
      <c r="D82" s="238">
        <v>1.0785947111900001</v>
      </c>
    </row>
    <row r="83" spans="1:4" ht="27.75" customHeight="1" x14ac:dyDescent="0.25">
      <c r="A83" s="7" t="s">
        <v>8172</v>
      </c>
      <c r="B83" s="8" t="s">
        <v>8138</v>
      </c>
      <c r="C83" s="238">
        <v>2.0357419270100001</v>
      </c>
      <c r="D83" s="238">
        <v>1.3896957803800001</v>
      </c>
    </row>
    <row r="84" spans="1:4" ht="27.75" customHeight="1" x14ac:dyDescent="0.25">
      <c r="A84" s="7" t="s">
        <v>8173</v>
      </c>
      <c r="B84" s="8" t="s">
        <v>8138</v>
      </c>
      <c r="C84" s="238">
        <v>4.0427540544699998E-2</v>
      </c>
      <c r="D84" s="238">
        <v>1.6352506520199999</v>
      </c>
    </row>
    <row r="85" spans="1:4" ht="27.75" customHeight="1" x14ac:dyDescent="0.25">
      <c r="A85" s="7" t="s">
        <v>8174</v>
      </c>
      <c r="B85" s="8" t="s">
        <v>8138</v>
      </c>
      <c r="C85" s="238">
        <v>0.51376086855500003</v>
      </c>
      <c r="D85" s="238">
        <v>4.4073862754000004</v>
      </c>
    </row>
    <row r="86" spans="1:4" ht="27.75" customHeight="1" x14ac:dyDescent="0.25">
      <c r="A86" s="7" t="s">
        <v>8175</v>
      </c>
      <c r="B86" s="8" t="s">
        <v>8138</v>
      </c>
      <c r="C86" s="238">
        <v>0.48084595394599999</v>
      </c>
      <c r="D86" s="238">
        <v>1.9058742568</v>
      </c>
    </row>
    <row r="87" spans="1:4" ht="27.75" customHeight="1" x14ac:dyDescent="0.25">
      <c r="A87" s="7" t="s">
        <v>8176</v>
      </c>
      <c r="B87" s="8" t="s">
        <v>8138</v>
      </c>
      <c r="C87" s="238">
        <v>0.16331201060100001</v>
      </c>
      <c r="D87" s="238">
        <v>0.98366809224099994</v>
      </c>
    </row>
    <row r="88" spans="1:4" ht="27.75" customHeight="1" x14ac:dyDescent="0.25">
      <c r="A88" s="7" t="s">
        <v>8177</v>
      </c>
      <c r="B88" s="8" t="s">
        <v>8138</v>
      </c>
      <c r="C88" s="238">
        <v>0.22001448658300002</v>
      </c>
      <c r="D88" s="238">
        <v>0.14781345621799999</v>
      </c>
    </row>
    <row r="89" spans="1:4" ht="27.75" customHeight="1" x14ac:dyDescent="0.25">
      <c r="A89" s="7" t="s">
        <v>8178</v>
      </c>
      <c r="B89" s="8" t="s">
        <v>8138</v>
      </c>
      <c r="C89" s="238">
        <v>1.2808049444800001E-2</v>
      </c>
      <c r="D89" s="238">
        <v>1.7220353848899999</v>
      </c>
    </row>
    <row r="90" spans="1:4" ht="27.75" customHeight="1" x14ac:dyDescent="0.25">
      <c r="A90" s="7" t="s">
        <v>8179</v>
      </c>
      <c r="B90" s="8" t="s">
        <v>8138</v>
      </c>
      <c r="C90" s="238">
        <v>1.02935006245</v>
      </c>
      <c r="D90" s="238">
        <v>6.0178043472200004E-4</v>
      </c>
    </row>
    <row r="91" spans="1:4" ht="27.75" customHeight="1" x14ac:dyDescent="0.25">
      <c r="A91" s="7" t="s">
        <v>8180</v>
      </c>
      <c r="B91" s="8" t="s">
        <v>8138</v>
      </c>
      <c r="C91" s="238">
        <v>1.39369292445</v>
      </c>
      <c r="D91" s="238">
        <v>0.87354626452000006</v>
      </c>
    </row>
    <row r="92" spans="1:4" ht="27.75" customHeight="1" x14ac:dyDescent="0.25">
      <c r="A92" s="7" t="s">
        <v>8181</v>
      </c>
      <c r="B92" s="8" t="s">
        <v>8138</v>
      </c>
      <c r="C92" s="238">
        <v>0.48259220368600003</v>
      </c>
      <c r="D92" s="238">
        <v>3.30644027627</v>
      </c>
    </row>
    <row r="93" spans="1:4" ht="27.75" customHeight="1" x14ac:dyDescent="0.25">
      <c r="A93" s="7" t="s">
        <v>8182</v>
      </c>
      <c r="B93" s="8" t="s">
        <v>8138</v>
      </c>
      <c r="C93" s="238">
        <v>1.5937576933500001E-2</v>
      </c>
      <c r="D93" s="238">
        <v>1.6248185847499999</v>
      </c>
    </row>
    <row r="94" spans="1:4" ht="27.75" customHeight="1" x14ac:dyDescent="0.25">
      <c r="A94" s="7" t="s">
        <v>8183</v>
      </c>
      <c r="B94" s="8" t="s">
        <v>8138</v>
      </c>
      <c r="C94" s="238">
        <v>0.37513741349600005</v>
      </c>
      <c r="D94" s="238">
        <v>2.3102401597799997</v>
      </c>
    </row>
    <row r="95" spans="1:4" ht="27.75" customHeight="1" x14ac:dyDescent="0.25">
      <c r="A95" s="7" t="s">
        <v>8184</v>
      </c>
      <c r="B95" s="8" t="s">
        <v>8138</v>
      </c>
      <c r="C95" s="238">
        <v>0.39599662381200001</v>
      </c>
      <c r="D95" s="238">
        <v>1.3346605830399998</v>
      </c>
    </row>
    <row r="96" spans="1:4" ht="27.75" customHeight="1" x14ac:dyDescent="0.25">
      <c r="A96" s="7" t="s">
        <v>8185</v>
      </c>
      <c r="B96" s="8" t="s">
        <v>8138</v>
      </c>
      <c r="C96" s="238">
        <v>0.207042290474</v>
      </c>
      <c r="D96" s="238">
        <v>0.45084436832500002</v>
      </c>
    </row>
    <row r="97" spans="1:4" ht="27.75" customHeight="1" x14ac:dyDescent="0.25">
      <c r="A97" s="7" t="s">
        <v>8186</v>
      </c>
      <c r="B97" s="8" t="s">
        <v>8138</v>
      </c>
      <c r="C97" s="238">
        <v>6.3103603711100006E-2</v>
      </c>
      <c r="D97" s="238">
        <v>0.44703850904100001</v>
      </c>
    </row>
    <row r="98" spans="1:4" ht="27.75" customHeight="1" x14ac:dyDescent="0.25">
      <c r="A98" s="7" t="s">
        <v>8187</v>
      </c>
      <c r="B98" s="8" t="s">
        <v>8138</v>
      </c>
      <c r="C98" s="238">
        <v>0.20692706660600002</v>
      </c>
      <c r="D98" s="238">
        <v>0.77816107577000004</v>
      </c>
    </row>
    <row r="99" spans="1:4" ht="27.75" customHeight="1" x14ac:dyDescent="0.25">
      <c r="A99" s="7" t="s">
        <v>8188</v>
      </c>
      <c r="B99" s="8" t="s">
        <v>8189</v>
      </c>
      <c r="C99" s="238">
        <v>0.37783671429600002</v>
      </c>
      <c r="D99" s="238">
        <v>4.1100989925599999E-3</v>
      </c>
    </row>
    <row r="100" spans="1:4" ht="27.75" customHeight="1" x14ac:dyDescent="0.25">
      <c r="A100" s="7" t="s">
        <v>8190</v>
      </c>
      <c r="B100" s="8" t="s">
        <v>8189</v>
      </c>
      <c r="C100" s="238">
        <v>0.15864277503900001</v>
      </c>
      <c r="D100" s="238">
        <v>-0.13387025489099999</v>
      </c>
    </row>
    <row r="101" spans="1:4" ht="27.75" customHeight="1" x14ac:dyDescent="0.25">
      <c r="A101" s="7" t="s">
        <v>8191</v>
      </c>
      <c r="B101" s="8" t="s">
        <v>8189</v>
      </c>
      <c r="C101" s="238">
        <v>0</v>
      </c>
      <c r="D101" s="238">
        <v>0</v>
      </c>
    </row>
    <row r="102" spans="1:4" ht="27.75" customHeight="1" x14ac:dyDescent="0.25">
      <c r="A102" s="7" t="s">
        <v>8192</v>
      </c>
      <c r="B102" s="8" t="s">
        <v>8189</v>
      </c>
      <c r="C102" s="238">
        <v>0.31897315062699999</v>
      </c>
      <c r="D102" s="238">
        <v>0.14309161950899998</v>
      </c>
    </row>
    <row r="103" spans="1:4" ht="27.75" customHeight="1" x14ac:dyDescent="0.25">
      <c r="A103" s="7" t="s">
        <v>8193</v>
      </c>
      <c r="B103" s="8" t="s">
        <v>8189</v>
      </c>
      <c r="C103" s="238">
        <v>0</v>
      </c>
      <c r="D103" s="238">
        <v>0</v>
      </c>
    </row>
    <row r="104" spans="1:4" ht="27.75" customHeight="1" x14ac:dyDescent="0.25">
      <c r="A104" s="7" t="s">
        <v>8194</v>
      </c>
      <c r="B104" s="8" t="s">
        <v>8189</v>
      </c>
      <c r="C104" s="238">
        <v>-0.38046725841900003</v>
      </c>
      <c r="D104" s="238">
        <v>0</v>
      </c>
    </row>
    <row r="105" spans="1:4" ht="27.75" customHeight="1" x14ac:dyDescent="0.25">
      <c r="A105" s="7" t="s">
        <v>8195</v>
      </c>
      <c r="B105" s="8" t="s">
        <v>8189</v>
      </c>
      <c r="C105" s="238">
        <v>0.13603126819</v>
      </c>
      <c r="D105" s="238">
        <v>0.32811392552599999</v>
      </c>
    </row>
    <row r="106" spans="1:4" ht="27.75" customHeight="1" x14ac:dyDescent="0.25">
      <c r="A106" s="7" t="s">
        <v>8196</v>
      </c>
      <c r="B106" s="8" t="s">
        <v>8189</v>
      </c>
      <c r="C106" s="238">
        <v>0</v>
      </c>
      <c r="D106" s="238">
        <v>0</v>
      </c>
    </row>
    <row r="107" spans="1:4" ht="27.75" customHeight="1" x14ac:dyDescent="0.25">
      <c r="A107" s="7" t="s">
        <v>8197</v>
      </c>
      <c r="B107" s="8" t="s">
        <v>8189</v>
      </c>
      <c r="C107" s="238">
        <v>0.195842085065</v>
      </c>
      <c r="D107" s="238">
        <v>0.11012356117500001</v>
      </c>
    </row>
    <row r="108" spans="1:4" ht="27.75" customHeight="1" x14ac:dyDescent="0.25">
      <c r="A108" s="7" t="s">
        <v>8198</v>
      </c>
      <c r="B108" s="8" t="s">
        <v>8189</v>
      </c>
      <c r="C108" s="238">
        <v>0</v>
      </c>
      <c r="D108" s="238">
        <v>0</v>
      </c>
    </row>
    <row r="109" spans="1:4" ht="27.75" customHeight="1" x14ac:dyDescent="0.25">
      <c r="A109" s="7" t="s">
        <v>8199</v>
      </c>
      <c r="B109" s="8" t="s">
        <v>8189</v>
      </c>
      <c r="C109" s="238">
        <v>0.61418927253799993</v>
      </c>
      <c r="D109" s="238">
        <v>1.6524171946599999</v>
      </c>
    </row>
    <row r="110" spans="1:4" ht="27.75" customHeight="1" x14ac:dyDescent="0.25">
      <c r="A110" s="7" t="s">
        <v>8200</v>
      </c>
      <c r="B110" s="8" t="s">
        <v>8189</v>
      </c>
      <c r="C110" s="238">
        <v>0.33400302805600002</v>
      </c>
      <c r="D110" s="238">
        <v>0.191816402045</v>
      </c>
    </row>
    <row r="111" spans="1:4" ht="27.75" customHeight="1" x14ac:dyDescent="0.25">
      <c r="A111" s="7" t="s">
        <v>8201</v>
      </c>
      <c r="B111" s="8" t="s">
        <v>8202</v>
      </c>
      <c r="C111" s="238">
        <v>0.24860914456800001</v>
      </c>
      <c r="D111" s="238">
        <v>0.47850455048999996</v>
      </c>
    </row>
    <row r="112" spans="1:4" ht="27.75" customHeight="1" x14ac:dyDescent="0.25">
      <c r="A112" s="7" t="s">
        <v>8203</v>
      </c>
      <c r="B112" s="8" t="s">
        <v>8202</v>
      </c>
      <c r="C112" s="238">
        <v>2.7883328603700002</v>
      </c>
      <c r="D112" s="238">
        <v>0.50762611020299997</v>
      </c>
    </row>
    <row r="113" spans="1:4" ht="27.75" customHeight="1" x14ac:dyDescent="0.25">
      <c r="A113" s="7" t="s">
        <v>8204</v>
      </c>
      <c r="B113" s="8" t="s">
        <v>8202</v>
      </c>
      <c r="C113" s="238">
        <v>0.104097419151</v>
      </c>
      <c r="D113" s="238">
        <v>1.2043562051199999</v>
      </c>
    </row>
    <row r="114" spans="1:4" ht="27.75" customHeight="1" x14ac:dyDescent="0.25">
      <c r="A114" s="7" t="s">
        <v>8205</v>
      </c>
      <c r="B114" s="8" t="s">
        <v>8202</v>
      </c>
      <c r="C114" s="238">
        <v>2.44533463459</v>
      </c>
      <c r="D114" s="238">
        <v>2.0065126389699999</v>
      </c>
    </row>
    <row r="115" spans="1:4" ht="27.75" customHeight="1" x14ac:dyDescent="0.25">
      <c r="A115" s="7" t="s">
        <v>8206</v>
      </c>
      <c r="B115" s="8" t="s">
        <v>8202</v>
      </c>
      <c r="C115" s="238">
        <v>2.6258177371400002</v>
      </c>
      <c r="D115" s="238">
        <v>0.734182401471</v>
      </c>
    </row>
    <row r="116" spans="1:4" ht="27.75" customHeight="1" x14ac:dyDescent="0.25">
      <c r="A116" s="7" t="s">
        <v>8207</v>
      </c>
      <c r="B116" s="8" t="s">
        <v>8202</v>
      </c>
      <c r="C116" s="238">
        <v>1.5119628146600002</v>
      </c>
      <c r="D116" s="238">
        <v>1.00470899141</v>
      </c>
    </row>
    <row r="117" spans="1:4" ht="27.75" customHeight="1" x14ac:dyDescent="0.25">
      <c r="A117" s="7" t="s">
        <v>8208</v>
      </c>
      <c r="B117" s="8" t="s">
        <v>8202</v>
      </c>
      <c r="C117" s="238">
        <v>1.9359908946400002</v>
      </c>
      <c r="D117" s="238">
        <v>3.1068952736900002</v>
      </c>
    </row>
    <row r="118" spans="1:4" ht="27.75" customHeight="1" x14ac:dyDescent="0.25">
      <c r="A118" s="7" t="s">
        <v>8209</v>
      </c>
      <c r="B118" s="8" t="s">
        <v>8202</v>
      </c>
      <c r="C118" s="238">
        <v>4.58969039129E-3</v>
      </c>
      <c r="D118" s="238">
        <v>1.8230397874099999</v>
      </c>
    </row>
    <row r="119" spans="1:4" ht="27.75" customHeight="1" x14ac:dyDescent="0.25">
      <c r="A119" s="7" t="s">
        <v>8210</v>
      </c>
      <c r="B119" s="8" t="s">
        <v>8202</v>
      </c>
      <c r="C119" s="238">
        <v>0.19064665612699999</v>
      </c>
      <c r="D119" s="238">
        <v>1.2452847929399999</v>
      </c>
    </row>
    <row r="120" spans="1:4" ht="27.75" customHeight="1" x14ac:dyDescent="0.25">
      <c r="A120" s="7" t="s">
        <v>8211</v>
      </c>
      <c r="B120" s="8" t="s">
        <v>8202</v>
      </c>
      <c r="C120" s="238">
        <v>0.67559435724299999</v>
      </c>
      <c r="D120" s="238">
        <v>2.5212706436899999</v>
      </c>
    </row>
    <row r="121" spans="1:4" ht="27.75" customHeight="1" x14ac:dyDescent="0.25">
      <c r="A121" s="7" t="s">
        <v>8212</v>
      </c>
      <c r="B121" s="8" t="s">
        <v>8202</v>
      </c>
      <c r="C121" s="238">
        <v>0.33923024274699998</v>
      </c>
      <c r="D121" s="238">
        <v>1.1904899879100002</v>
      </c>
    </row>
    <row r="122" spans="1:4" ht="27.75" customHeight="1" x14ac:dyDescent="0.25">
      <c r="A122" s="7" t="s">
        <v>8213</v>
      </c>
      <c r="B122" s="8" t="s">
        <v>8202</v>
      </c>
      <c r="C122" s="238">
        <v>-3.0977400789499999E-4</v>
      </c>
      <c r="D122" s="238">
        <v>0.41357479954100002</v>
      </c>
    </row>
    <row r="123" spans="1:4" ht="27.75" customHeight="1" x14ac:dyDescent="0.25">
      <c r="A123" s="7" t="s">
        <v>8214</v>
      </c>
      <c r="B123" s="8" t="s">
        <v>8202</v>
      </c>
      <c r="C123" s="238">
        <v>3.2883174894100003E-2</v>
      </c>
      <c r="D123" s="238">
        <v>5.2489279446399992</v>
      </c>
    </row>
    <row r="124" spans="1:4" ht="27.75" customHeight="1" x14ac:dyDescent="0.25">
      <c r="A124" s="7" t="s">
        <v>8215</v>
      </c>
      <c r="B124" s="8" t="s">
        <v>8202</v>
      </c>
      <c r="C124" s="238">
        <v>0.37548090899699998</v>
      </c>
      <c r="D124" s="238">
        <v>2.3069924585699999</v>
      </c>
    </row>
    <row r="125" spans="1:4" ht="27.75" customHeight="1" x14ac:dyDescent="0.25">
      <c r="A125" s="7" t="s">
        <v>8216</v>
      </c>
      <c r="B125" s="8" t="s">
        <v>8202</v>
      </c>
      <c r="C125" s="238">
        <v>0.25165508249899998</v>
      </c>
      <c r="D125" s="238">
        <v>5.2844483050899997</v>
      </c>
    </row>
    <row r="126" spans="1:4" ht="27.75" customHeight="1" x14ac:dyDescent="0.25">
      <c r="A126" s="7" t="s">
        <v>8217</v>
      </c>
      <c r="B126" s="8" t="s">
        <v>8202</v>
      </c>
      <c r="C126" s="238">
        <v>0.30928746509100002</v>
      </c>
      <c r="D126" s="238">
        <v>2.8978386987899998</v>
      </c>
    </row>
    <row r="127" spans="1:4" ht="27.75" customHeight="1" x14ac:dyDescent="0.25">
      <c r="A127" s="7" t="s">
        <v>8218</v>
      </c>
      <c r="B127" s="8" t="s">
        <v>8202</v>
      </c>
      <c r="C127" s="238">
        <v>4.09503893428E-2</v>
      </c>
      <c r="D127" s="238">
        <v>1.1576806418799999</v>
      </c>
    </row>
    <row r="128" spans="1:4" ht="27.75" customHeight="1" x14ac:dyDescent="0.25">
      <c r="A128" s="7" t="s">
        <v>8219</v>
      </c>
      <c r="B128" s="8" t="s">
        <v>8202</v>
      </c>
      <c r="C128" s="238">
        <v>0.18893699339599998</v>
      </c>
      <c r="D128" s="238">
        <v>4.1036933143099992</v>
      </c>
    </row>
    <row r="129" spans="1:4" ht="27.75" customHeight="1" x14ac:dyDescent="0.25">
      <c r="A129" s="7" t="s">
        <v>8220</v>
      </c>
      <c r="B129" s="8" t="s">
        <v>8202</v>
      </c>
      <c r="C129" s="238">
        <v>3.8567311180699999</v>
      </c>
      <c r="D129" s="238">
        <v>1.2665928736799998</v>
      </c>
    </row>
    <row r="130" spans="1:4" ht="27.75" customHeight="1" x14ac:dyDescent="0.25">
      <c r="A130" s="7" t="s">
        <v>8221</v>
      </c>
      <c r="B130" s="8" t="s">
        <v>8202</v>
      </c>
      <c r="C130" s="238">
        <v>0.52977788865300002</v>
      </c>
      <c r="D130" s="238">
        <v>1.6430588481499999</v>
      </c>
    </row>
    <row r="131" spans="1:4" ht="27.75" customHeight="1" x14ac:dyDescent="0.25">
      <c r="A131" s="7" t="s">
        <v>8222</v>
      </c>
      <c r="B131" s="8" t="s">
        <v>8202</v>
      </c>
      <c r="C131" s="238">
        <v>0.68395510773800006</v>
      </c>
      <c r="D131" s="238">
        <v>1.5901929017800001</v>
      </c>
    </row>
    <row r="132" spans="1:4" ht="27.75" customHeight="1" x14ac:dyDescent="0.25">
      <c r="A132" s="7" t="s">
        <v>8223</v>
      </c>
      <c r="B132" s="8" t="s">
        <v>8202</v>
      </c>
      <c r="C132" s="238">
        <v>0.35560897588000001</v>
      </c>
      <c r="D132" s="238">
        <v>0.58926031467399997</v>
      </c>
    </row>
    <row r="133" spans="1:4" ht="27.75" customHeight="1" x14ac:dyDescent="0.25">
      <c r="A133" s="7" t="s">
        <v>8224</v>
      </c>
      <c r="B133" s="8" t="s">
        <v>8202</v>
      </c>
      <c r="C133" s="238">
        <v>1.16572990739</v>
      </c>
      <c r="D133" s="238">
        <v>1.8973009141899999</v>
      </c>
    </row>
    <row r="134" spans="1:4" ht="27.75" customHeight="1" x14ac:dyDescent="0.25">
      <c r="A134" s="7" t="s">
        <v>8225</v>
      </c>
      <c r="B134" s="8" t="s">
        <v>8202</v>
      </c>
      <c r="C134" s="238">
        <v>0.301557621103</v>
      </c>
      <c r="D134" s="238">
        <v>0.63395530944400003</v>
      </c>
    </row>
    <row r="135" spans="1:4" ht="27.75" customHeight="1" x14ac:dyDescent="0.25">
      <c r="A135" s="7" t="s">
        <v>8226</v>
      </c>
      <c r="B135" s="8" t="s">
        <v>8202</v>
      </c>
      <c r="C135" s="238">
        <v>0.59724692639299992</v>
      </c>
      <c r="D135" s="238">
        <v>3.2014131467299998</v>
      </c>
    </row>
    <row r="136" spans="1:4" ht="27.75" customHeight="1" x14ac:dyDescent="0.25">
      <c r="A136" s="7" t="s">
        <v>8227</v>
      </c>
      <c r="B136" s="8" t="s">
        <v>8202</v>
      </c>
      <c r="C136" s="238">
        <v>0.36524985740400001</v>
      </c>
      <c r="D136" s="238">
        <v>5.5167758829200002</v>
      </c>
    </row>
    <row r="137" spans="1:4" ht="27.75" customHeight="1" x14ac:dyDescent="0.25">
      <c r="A137" s="7" t="s">
        <v>8228</v>
      </c>
      <c r="B137" s="8" t="s">
        <v>8202</v>
      </c>
      <c r="C137" s="238">
        <v>6.3815418568700003E-2</v>
      </c>
      <c r="D137" s="238">
        <v>1.6222714007800001</v>
      </c>
    </row>
    <row r="138" spans="1:4" ht="27.75" customHeight="1" x14ac:dyDescent="0.25">
      <c r="A138" s="7" t="s">
        <v>8229</v>
      </c>
      <c r="B138" s="8" t="s">
        <v>8202</v>
      </c>
      <c r="C138" s="238">
        <v>0.50406938928900002</v>
      </c>
      <c r="D138" s="238">
        <v>1.8479533098400001</v>
      </c>
    </row>
    <row r="139" spans="1:4" ht="27.75" customHeight="1" x14ac:dyDescent="0.25">
      <c r="A139" s="7" t="s">
        <v>8230</v>
      </c>
      <c r="B139" s="8" t="s">
        <v>8202</v>
      </c>
      <c r="C139" s="238">
        <v>1.0040741552600001</v>
      </c>
      <c r="D139" s="238">
        <v>0.74994796123000007</v>
      </c>
    </row>
    <row r="140" spans="1:4" ht="27.75" customHeight="1" x14ac:dyDescent="0.25">
      <c r="A140" s="7" t="s">
        <v>8231</v>
      </c>
      <c r="B140" s="8" t="s">
        <v>8202</v>
      </c>
      <c r="C140" s="238">
        <v>0.13145311431199999</v>
      </c>
      <c r="D140" s="238">
        <v>3.4142329914</v>
      </c>
    </row>
    <row r="141" spans="1:4" ht="27.75" customHeight="1" x14ac:dyDescent="0.25">
      <c r="A141" s="7" t="s">
        <v>8232</v>
      </c>
      <c r="B141" s="8" t="s">
        <v>8202</v>
      </c>
      <c r="C141" s="238">
        <v>0.19768393492199998</v>
      </c>
      <c r="D141" s="238">
        <v>0.32261185583599999</v>
      </c>
    </row>
    <row r="142" spans="1:4" ht="27.75" customHeight="1" x14ac:dyDescent="0.25">
      <c r="A142" s="7" t="s">
        <v>8233</v>
      </c>
      <c r="B142" s="8" t="s">
        <v>8202</v>
      </c>
      <c r="C142" s="238">
        <v>-5.4077496761700001E-3</v>
      </c>
      <c r="D142" s="238">
        <v>4.1363477522699998</v>
      </c>
    </row>
    <row r="143" spans="1:4" ht="27.75" customHeight="1" x14ac:dyDescent="0.25">
      <c r="A143" s="7" t="s">
        <v>8234</v>
      </c>
      <c r="B143" s="8" t="s">
        <v>8235</v>
      </c>
      <c r="C143" s="238">
        <v>0</v>
      </c>
      <c r="D143" s="238">
        <v>0</v>
      </c>
    </row>
    <row r="144" spans="1:4" ht="27.75" customHeight="1" x14ac:dyDescent="0.25">
      <c r="A144" s="7" t="s">
        <v>8236</v>
      </c>
      <c r="B144" s="8" t="s">
        <v>8235</v>
      </c>
      <c r="C144" s="238">
        <v>0</v>
      </c>
      <c r="D144" s="238">
        <v>0</v>
      </c>
    </row>
    <row r="145" spans="1:4" ht="27.75" customHeight="1" x14ac:dyDescent="0.25">
      <c r="A145" s="7" t="s">
        <v>8237</v>
      </c>
      <c r="B145" s="8" t="s">
        <v>8235</v>
      </c>
      <c r="C145" s="238">
        <v>0</v>
      </c>
      <c r="D145" s="238">
        <v>0</v>
      </c>
    </row>
    <row r="146" spans="1:4" ht="27.75" customHeight="1" x14ac:dyDescent="0.25">
      <c r="A146" s="7" t="s">
        <v>8238</v>
      </c>
      <c r="B146" s="8" t="s">
        <v>8235</v>
      </c>
      <c r="C146" s="238">
        <v>0</v>
      </c>
      <c r="D146" s="238">
        <v>0</v>
      </c>
    </row>
    <row r="147" spans="1:4" ht="27.75" customHeight="1" x14ac:dyDescent="0.25">
      <c r="A147" s="7" t="s">
        <v>8239</v>
      </c>
      <c r="B147" s="8" t="s">
        <v>8235</v>
      </c>
      <c r="C147" s="238">
        <v>3.7479388312200004E-2</v>
      </c>
      <c r="D147" s="238">
        <v>0</v>
      </c>
    </row>
    <row r="148" spans="1:4" ht="27.75" customHeight="1" x14ac:dyDescent="0.25">
      <c r="A148" s="7" t="s">
        <v>8240</v>
      </c>
      <c r="B148" s="8" t="s">
        <v>8235</v>
      </c>
      <c r="C148" s="238">
        <v>0.72666506385399998</v>
      </c>
      <c r="D148" s="238">
        <v>1.28887240864E-3</v>
      </c>
    </row>
    <row r="149" spans="1:4" ht="27.75" customHeight="1" x14ac:dyDescent="0.25">
      <c r="A149" s="7" t="s">
        <v>8241</v>
      </c>
      <c r="B149" s="8" t="s">
        <v>8235</v>
      </c>
      <c r="C149" s="238">
        <v>0.254414054103</v>
      </c>
      <c r="D149" s="238">
        <v>3.4324116184500002E-6</v>
      </c>
    </row>
    <row r="150" spans="1:4" ht="27.75" customHeight="1" x14ac:dyDescent="0.25">
      <c r="A150" s="7" t="s">
        <v>8242</v>
      </c>
      <c r="B150" s="8" t="s">
        <v>8235</v>
      </c>
      <c r="C150" s="238">
        <v>0.689555733931</v>
      </c>
      <c r="D150" s="238">
        <v>3.8730360906900005E-2</v>
      </c>
    </row>
    <row r="151" spans="1:4" ht="27.75" customHeight="1" x14ac:dyDescent="0.25">
      <c r="A151" s="7" t="s">
        <v>8243</v>
      </c>
      <c r="B151" s="8" t="s">
        <v>8235</v>
      </c>
      <c r="C151" s="238">
        <v>2.2330355256200001</v>
      </c>
      <c r="D151" s="238">
        <v>2.59683267732E-2</v>
      </c>
    </row>
    <row r="152" spans="1:4" ht="27.75" customHeight="1" x14ac:dyDescent="0.25">
      <c r="A152" s="7" t="s">
        <v>8244</v>
      </c>
      <c r="B152" s="8" t="s">
        <v>8235</v>
      </c>
      <c r="C152" s="238">
        <v>1.86082594021</v>
      </c>
      <c r="D152" s="238">
        <v>0</v>
      </c>
    </row>
    <row r="153" spans="1:4" ht="27.75" customHeight="1" x14ac:dyDescent="0.25">
      <c r="A153" s="7" t="s">
        <v>8245</v>
      </c>
      <c r="B153" s="8" t="s">
        <v>8235</v>
      </c>
      <c r="C153" s="238">
        <v>8.2736324942500009E-2</v>
      </c>
      <c r="D153" s="238">
        <v>2.1652500315199998</v>
      </c>
    </row>
    <row r="154" spans="1:4" ht="27.75" customHeight="1" x14ac:dyDescent="0.25">
      <c r="A154" s="7" t="s">
        <v>8246</v>
      </c>
      <c r="B154" s="8" t="s">
        <v>8235</v>
      </c>
      <c r="C154" s="238">
        <v>1.1299891228799999E-2</v>
      </c>
      <c r="D154" s="238">
        <v>0</v>
      </c>
    </row>
    <row r="155" spans="1:4" ht="27.75" customHeight="1" x14ac:dyDescent="0.25">
      <c r="A155" s="7" t="s">
        <v>8247</v>
      </c>
      <c r="B155" s="8" t="s">
        <v>8235</v>
      </c>
      <c r="C155" s="238">
        <v>0</v>
      </c>
      <c r="D155" s="238">
        <v>0</v>
      </c>
    </row>
    <row r="156" spans="1:4" ht="27.75" customHeight="1" x14ac:dyDescent="0.25">
      <c r="A156" s="7" t="s">
        <v>8248</v>
      </c>
      <c r="B156" s="8" t="s">
        <v>8235</v>
      </c>
      <c r="C156" s="238">
        <v>0.68884095809599999</v>
      </c>
      <c r="D156" s="238">
        <v>1.85525076419</v>
      </c>
    </row>
    <row r="157" spans="1:4" ht="27.75" customHeight="1" x14ac:dyDescent="0.25">
      <c r="A157" s="7" t="s">
        <v>8249</v>
      </c>
      <c r="B157" s="8" t="s">
        <v>8235</v>
      </c>
      <c r="C157" s="238">
        <v>0.97167718417100002</v>
      </c>
      <c r="D157" s="238">
        <v>9.7449010046100001E-2</v>
      </c>
    </row>
    <row r="158" spans="1:4" ht="27.75" customHeight="1" x14ac:dyDescent="0.25">
      <c r="A158" s="7" t="s">
        <v>8250</v>
      </c>
      <c r="B158" s="8" t="s">
        <v>8235</v>
      </c>
      <c r="C158" s="238">
        <v>0.8754170720240001</v>
      </c>
      <c r="D158" s="238">
        <v>2.1553010268399997</v>
      </c>
    </row>
    <row r="159" spans="1:4" ht="27.75" customHeight="1" x14ac:dyDescent="0.25">
      <c r="A159" s="7" t="s">
        <v>8251</v>
      </c>
      <c r="B159" s="8" t="s">
        <v>8235</v>
      </c>
      <c r="C159" s="238">
        <v>3.5126301205399994E-2</v>
      </c>
      <c r="D159" s="238">
        <v>0</v>
      </c>
    </row>
    <row r="160" spans="1:4" ht="27.75" customHeight="1" x14ac:dyDescent="0.25">
      <c r="A160" s="7" t="s">
        <v>8252</v>
      </c>
      <c r="B160" s="8" t="s">
        <v>8235</v>
      </c>
      <c r="C160" s="238">
        <v>0.26297644642500001</v>
      </c>
      <c r="D160" s="238">
        <v>1.9789852346899999</v>
      </c>
    </row>
    <row r="161" spans="1:4" ht="27.75" customHeight="1" x14ac:dyDescent="0.25">
      <c r="A161" s="7" t="s">
        <v>8253</v>
      </c>
      <c r="B161" s="8" t="s">
        <v>8235</v>
      </c>
      <c r="C161" s="238">
        <v>1.4229108251</v>
      </c>
      <c r="D161" s="238">
        <v>1.8303244976599999</v>
      </c>
    </row>
    <row r="162" spans="1:4" ht="27.75" customHeight="1" x14ac:dyDescent="0.25">
      <c r="A162" s="7" t="s">
        <v>8254</v>
      </c>
      <c r="B162" s="8" t="s">
        <v>8255</v>
      </c>
      <c r="C162" s="238">
        <v>0</v>
      </c>
      <c r="D162" s="238">
        <v>0</v>
      </c>
    </row>
    <row r="163" spans="1:4" ht="27.75" customHeight="1" x14ac:dyDescent="0.25">
      <c r="A163" s="7" t="s">
        <v>8256</v>
      </c>
      <c r="B163" s="8" t="s">
        <v>8255</v>
      </c>
      <c r="C163" s="238">
        <v>0.89900992464899998</v>
      </c>
      <c r="D163" s="238">
        <v>1.0934854988699998</v>
      </c>
    </row>
    <row r="164" spans="1:4" ht="27.75" customHeight="1" x14ac:dyDescent="0.25">
      <c r="A164" s="7" t="s">
        <v>8257</v>
      </c>
      <c r="B164" s="8" t="s">
        <v>8255</v>
      </c>
      <c r="C164" s="238">
        <v>0</v>
      </c>
      <c r="D164" s="238">
        <v>6.5533582976899998E-2</v>
      </c>
    </row>
    <row r="165" spans="1:4" ht="27.75" customHeight="1" x14ac:dyDescent="0.25">
      <c r="A165" s="7" t="s">
        <v>8258</v>
      </c>
      <c r="B165" s="8" t="s">
        <v>8255</v>
      </c>
      <c r="C165" s="238">
        <v>0</v>
      </c>
      <c r="D165" s="238">
        <v>0</v>
      </c>
    </row>
    <row r="166" spans="1:4" ht="27.75" customHeight="1" x14ac:dyDescent="0.25">
      <c r="A166" s="7" t="s">
        <v>8259</v>
      </c>
      <c r="B166" s="8" t="s">
        <v>8255</v>
      </c>
      <c r="C166" s="238">
        <v>0</v>
      </c>
      <c r="D166" s="238">
        <v>0</v>
      </c>
    </row>
    <row r="167" spans="1:4" ht="27.75" customHeight="1" x14ac:dyDescent="0.25">
      <c r="A167" s="7" t="s">
        <v>8260</v>
      </c>
      <c r="B167" s="8" t="s">
        <v>8255</v>
      </c>
      <c r="C167" s="238">
        <v>0.75364291414399998</v>
      </c>
      <c r="D167" s="238">
        <v>0.15952731269000001</v>
      </c>
    </row>
    <row r="168" spans="1:4" ht="27.75" customHeight="1" x14ac:dyDescent="0.25">
      <c r="A168" s="7" t="s">
        <v>8261</v>
      </c>
      <c r="B168" s="8" t="s">
        <v>8255</v>
      </c>
      <c r="C168" s="238">
        <v>0.97202154940499996</v>
      </c>
      <c r="D168" s="238">
        <v>0.108524395468</v>
      </c>
    </row>
    <row r="169" spans="1:4" ht="27.75" customHeight="1" x14ac:dyDescent="0.25">
      <c r="A169" s="7" t="s">
        <v>8262</v>
      </c>
      <c r="B169" s="8" t="s">
        <v>8255</v>
      </c>
      <c r="C169" s="238">
        <v>0.29623889085799998</v>
      </c>
      <c r="D169" s="238">
        <v>0.66405337404800002</v>
      </c>
    </row>
    <row r="170" spans="1:4" ht="27.75" customHeight="1" x14ac:dyDescent="0.25">
      <c r="A170" s="7" t="s">
        <v>8263</v>
      </c>
      <c r="B170" s="8" t="s">
        <v>8255</v>
      </c>
      <c r="C170" s="238">
        <v>1.0601736686500001</v>
      </c>
      <c r="D170" s="238">
        <v>5.7946123471399993</v>
      </c>
    </row>
    <row r="171" spans="1:4" ht="27.75" customHeight="1" x14ac:dyDescent="0.25">
      <c r="A171" s="7" t="s">
        <v>8264</v>
      </c>
      <c r="B171" s="8" t="s">
        <v>8255</v>
      </c>
      <c r="C171" s="238">
        <v>0.38159660144899998</v>
      </c>
      <c r="D171" s="238">
        <v>1.7009424949500001</v>
      </c>
    </row>
    <row r="172" spans="1:4" ht="27.75" customHeight="1" x14ac:dyDescent="0.25">
      <c r="A172" s="7" t="s">
        <v>8265</v>
      </c>
      <c r="B172" s="8" t="s">
        <v>8255</v>
      </c>
      <c r="C172" s="238">
        <v>0.79527535542899996</v>
      </c>
      <c r="D172" s="238">
        <v>0.62118943217699996</v>
      </c>
    </row>
    <row r="173" spans="1:4" ht="27.75" customHeight="1" x14ac:dyDescent="0.25">
      <c r="A173" s="7" t="s">
        <v>8266</v>
      </c>
      <c r="B173" s="8" t="s">
        <v>8255</v>
      </c>
      <c r="C173" s="238">
        <v>0.50567297690599999</v>
      </c>
      <c r="D173" s="238">
        <v>0.60094945958300006</v>
      </c>
    </row>
    <row r="174" spans="1:4" ht="27.75" customHeight="1" x14ac:dyDescent="0.25">
      <c r="A174" s="7" t="s">
        <v>8267</v>
      </c>
      <c r="B174" s="8" t="s">
        <v>8255</v>
      </c>
      <c r="C174" s="238">
        <v>0</v>
      </c>
      <c r="D174" s="238">
        <v>0</v>
      </c>
    </row>
    <row r="175" spans="1:4" ht="27.75" customHeight="1" x14ac:dyDescent="0.25">
      <c r="A175" s="7" t="s">
        <v>8268</v>
      </c>
      <c r="B175" s="8" t="s">
        <v>8255</v>
      </c>
      <c r="C175" s="238">
        <v>0.22344882651099998</v>
      </c>
      <c r="D175" s="238">
        <v>3.4977866956599999</v>
      </c>
    </row>
    <row r="176" spans="1:4" ht="27.75" customHeight="1" x14ac:dyDescent="0.25">
      <c r="A176" s="7" t="s">
        <v>8269</v>
      </c>
      <c r="B176" s="8" t="s">
        <v>8255</v>
      </c>
      <c r="C176" s="238">
        <v>0.119950495066</v>
      </c>
      <c r="D176" s="238">
        <v>2.71534017281</v>
      </c>
    </row>
    <row r="177" spans="1:4" ht="27.75" customHeight="1" x14ac:dyDescent="0.25">
      <c r="A177" s="7" t="s">
        <v>8270</v>
      </c>
      <c r="B177" s="8" t="s">
        <v>8255</v>
      </c>
      <c r="C177" s="238">
        <v>6.1523924805099994E-3</v>
      </c>
      <c r="D177" s="238">
        <v>3.4112344592700001</v>
      </c>
    </row>
    <row r="178" spans="1:4" ht="27.75" customHeight="1" x14ac:dyDescent="0.25">
      <c r="A178" s="7" t="s">
        <v>8271</v>
      </c>
      <c r="B178" s="8" t="s">
        <v>8255</v>
      </c>
      <c r="C178" s="238">
        <v>0.38894362209700001</v>
      </c>
      <c r="D178" s="238">
        <v>7.02187634552</v>
      </c>
    </row>
    <row r="179" spans="1:4" ht="27.75" customHeight="1" x14ac:dyDescent="0.25">
      <c r="A179" s="7" t="s">
        <v>8272</v>
      </c>
      <c r="B179" s="8" t="s">
        <v>8255</v>
      </c>
      <c r="C179" s="238">
        <v>0.70080402602500003</v>
      </c>
      <c r="D179" s="238">
        <v>1.3704283710899998</v>
      </c>
    </row>
    <row r="180" spans="1:4" ht="27.75" customHeight="1" x14ac:dyDescent="0.25">
      <c r="A180" s="7" t="s">
        <v>8273</v>
      </c>
      <c r="B180" s="8" t="s">
        <v>8255</v>
      </c>
      <c r="C180" s="238">
        <v>0.277768264323</v>
      </c>
      <c r="D180" s="238">
        <v>1.2923129791999999</v>
      </c>
    </row>
    <row r="181" spans="1:4" ht="27.75" customHeight="1" x14ac:dyDescent="0.25">
      <c r="A181" s="7" t="s">
        <v>8274</v>
      </c>
      <c r="B181" s="8" t="s">
        <v>8255</v>
      </c>
      <c r="C181" s="238">
        <v>3.07742726444E-2</v>
      </c>
      <c r="D181" s="238">
        <v>0.51482933042400003</v>
      </c>
    </row>
    <row r="182" spans="1:4" ht="27.75" customHeight="1" x14ac:dyDescent="0.25">
      <c r="A182" s="7" t="s">
        <v>8275</v>
      </c>
      <c r="B182" s="8" t="s">
        <v>8255</v>
      </c>
      <c r="C182" s="238">
        <v>0</v>
      </c>
      <c r="D182" s="238">
        <v>0.77254770745300005</v>
      </c>
    </row>
    <row r="183" spans="1:4" ht="27.75" customHeight="1" x14ac:dyDescent="0.25">
      <c r="A183" s="7" t="s">
        <v>8276</v>
      </c>
      <c r="B183" s="8" t="s">
        <v>8255</v>
      </c>
      <c r="C183" s="238">
        <v>0</v>
      </c>
      <c r="D183" s="238">
        <v>0.77064402809299992</v>
      </c>
    </row>
    <row r="184" spans="1:4" ht="27.75" customHeight="1" x14ac:dyDescent="0.25">
      <c r="A184" s="7" t="s">
        <v>8277</v>
      </c>
      <c r="B184" s="8" t="s">
        <v>8255</v>
      </c>
      <c r="C184" s="238">
        <v>0.44670685733599996</v>
      </c>
      <c r="D184" s="238">
        <v>3.5749691718899999</v>
      </c>
    </row>
    <row r="185" spans="1:4" ht="27.75" customHeight="1" x14ac:dyDescent="0.25">
      <c r="A185" s="7" t="s">
        <v>8278</v>
      </c>
      <c r="B185" s="8" t="s">
        <v>8255</v>
      </c>
      <c r="C185" s="238">
        <v>0.56496150530299993</v>
      </c>
      <c r="D185" s="238">
        <v>1.4249621449199998</v>
      </c>
    </row>
    <row r="186" spans="1:4" ht="27.75" customHeight="1" x14ac:dyDescent="0.25">
      <c r="A186" s="7" t="s">
        <v>8279</v>
      </c>
      <c r="B186" s="8" t="s">
        <v>8255</v>
      </c>
      <c r="C186" s="238">
        <v>0.32923133524299997</v>
      </c>
      <c r="D186" s="238">
        <v>1.06686682263</v>
      </c>
    </row>
    <row r="187" spans="1:4" ht="27.75" customHeight="1" x14ac:dyDescent="0.25">
      <c r="A187" s="7" t="s">
        <v>8280</v>
      </c>
      <c r="B187" s="8" t="s">
        <v>8255</v>
      </c>
      <c r="C187" s="238">
        <v>0.21613180011800001</v>
      </c>
      <c r="D187" s="238">
        <v>1.2117240765999999</v>
      </c>
    </row>
    <row r="188" spans="1:4" ht="27.75" customHeight="1" x14ac:dyDescent="0.25">
      <c r="A188" s="7" t="s">
        <v>8281</v>
      </c>
      <c r="B188" s="8" t="s">
        <v>8255</v>
      </c>
      <c r="C188" s="238">
        <v>0.37711611508300003</v>
      </c>
      <c r="D188" s="238">
        <v>3.5884064112499998</v>
      </c>
    </row>
    <row r="189" spans="1:4" ht="27.75" customHeight="1" x14ac:dyDescent="0.25">
      <c r="A189" s="7" t="s">
        <v>8282</v>
      </c>
      <c r="B189" s="8" t="s">
        <v>8255</v>
      </c>
      <c r="C189" s="238">
        <v>9.6019153403100008E-2</v>
      </c>
      <c r="D189" s="238">
        <v>1.0384468947800001</v>
      </c>
    </row>
    <row r="190" spans="1:4" ht="27.75" customHeight="1" x14ac:dyDescent="0.25">
      <c r="A190" s="7" t="s">
        <v>8283</v>
      </c>
      <c r="B190" s="8" t="s">
        <v>8255</v>
      </c>
      <c r="C190" s="238">
        <v>4.7690377624200003E-2</v>
      </c>
      <c r="D190" s="238">
        <v>0.41297766878600001</v>
      </c>
    </row>
    <row r="191" spans="1:4" ht="27.75" customHeight="1" x14ac:dyDescent="0.25">
      <c r="A191" s="7" t="s">
        <v>8284</v>
      </c>
      <c r="B191" s="8" t="s">
        <v>8255</v>
      </c>
      <c r="C191" s="238">
        <v>0.40121520993399995</v>
      </c>
      <c r="D191" s="238">
        <v>2.5825128786300002</v>
      </c>
    </row>
    <row r="192" spans="1:4" ht="27.75" customHeight="1" x14ac:dyDescent="0.25">
      <c r="A192" s="7" t="s">
        <v>8285</v>
      </c>
      <c r="B192" s="8" t="s">
        <v>8255</v>
      </c>
      <c r="C192" s="238">
        <v>1.28411518285E-2</v>
      </c>
      <c r="D192" s="238">
        <v>1.6977435083899999</v>
      </c>
    </row>
    <row r="193" spans="1:4" ht="27.75" customHeight="1" x14ac:dyDescent="0.25">
      <c r="A193" s="7" t="s">
        <v>8286</v>
      </c>
      <c r="B193" s="8" t="s">
        <v>8255</v>
      </c>
      <c r="C193" s="238">
        <v>0.68606891228200007</v>
      </c>
      <c r="D193" s="238">
        <v>1.4502765050099999</v>
      </c>
    </row>
    <row r="194" spans="1:4" ht="27.75" customHeight="1" x14ac:dyDescent="0.25">
      <c r="A194" s="7" t="s">
        <v>8287</v>
      </c>
      <c r="B194" s="8" t="s">
        <v>8255</v>
      </c>
      <c r="C194" s="238">
        <v>0.59361358898100003</v>
      </c>
      <c r="D194" s="238">
        <v>2.4137281958800001</v>
      </c>
    </row>
    <row r="195" spans="1:4" ht="27.75" customHeight="1" x14ac:dyDescent="0.25">
      <c r="A195" s="7" t="s">
        <v>8288</v>
      </c>
      <c r="B195" s="8" t="s">
        <v>8289</v>
      </c>
      <c r="C195" s="238">
        <v>0</v>
      </c>
      <c r="D195" s="238">
        <v>0</v>
      </c>
    </row>
    <row r="196" spans="1:4" ht="27.75" customHeight="1" x14ac:dyDescent="0.25">
      <c r="A196" s="7" t="s">
        <v>8290</v>
      </c>
      <c r="B196" s="8" t="s">
        <v>8289</v>
      </c>
      <c r="C196" s="238">
        <v>1.7909533934499999E-3</v>
      </c>
      <c r="D196" s="238">
        <v>3.3463517614999998E-3</v>
      </c>
    </row>
    <row r="197" spans="1:4" ht="27.75" customHeight="1" x14ac:dyDescent="0.25">
      <c r="A197" s="7" t="s">
        <v>8291</v>
      </c>
      <c r="B197" s="8" t="s">
        <v>8289</v>
      </c>
      <c r="C197" s="238">
        <v>0</v>
      </c>
      <c r="D197" s="238">
        <v>0</v>
      </c>
    </row>
    <row r="198" spans="1:4" ht="27.75" customHeight="1" x14ac:dyDescent="0.25">
      <c r="A198" s="7" t="s">
        <v>8292</v>
      </c>
      <c r="B198" s="8" t="s">
        <v>8289</v>
      </c>
      <c r="C198" s="238">
        <v>4.4014628405300002E-2</v>
      </c>
      <c r="D198" s="238">
        <v>1.13302425831E-2</v>
      </c>
    </row>
    <row r="199" spans="1:4" ht="27.75" customHeight="1" x14ac:dyDescent="0.25">
      <c r="A199" s="7" t="s">
        <v>8293</v>
      </c>
      <c r="B199" s="8" t="s">
        <v>8289</v>
      </c>
      <c r="C199" s="238">
        <v>0</v>
      </c>
      <c r="D199" s="238">
        <v>0</v>
      </c>
    </row>
    <row r="200" spans="1:4" ht="27.75" customHeight="1" x14ac:dyDescent="0.25">
      <c r="A200" s="7" t="s">
        <v>8294</v>
      </c>
      <c r="B200" s="8" t="s">
        <v>8289</v>
      </c>
      <c r="C200" s="238">
        <v>1.0608184573499999E-3</v>
      </c>
      <c r="D200" s="238">
        <v>5.5992567650399994E-5</v>
      </c>
    </row>
    <row r="201" spans="1:4" ht="27.75" customHeight="1" x14ac:dyDescent="0.25">
      <c r="A201" s="7" t="s">
        <v>8295</v>
      </c>
      <c r="B201" s="8" t="s">
        <v>8289</v>
      </c>
      <c r="C201" s="238">
        <v>9.0670176420600004E-2</v>
      </c>
      <c r="D201" s="238">
        <v>9.5941168350099998E-2</v>
      </c>
    </row>
    <row r="202" spans="1:4" ht="27.75" customHeight="1" x14ac:dyDescent="0.25">
      <c r="A202" s="7" t="s">
        <v>8296</v>
      </c>
      <c r="B202" s="8" t="s">
        <v>8289</v>
      </c>
      <c r="C202" s="238">
        <v>1.9777598140099999</v>
      </c>
      <c r="D202" s="238">
        <v>0.19338481246600001</v>
      </c>
    </row>
    <row r="203" spans="1:4" ht="27.75" customHeight="1" x14ac:dyDescent="0.25">
      <c r="A203" s="7" t="s">
        <v>8297</v>
      </c>
      <c r="B203" s="8" t="s">
        <v>8289</v>
      </c>
      <c r="C203" s="238">
        <v>0.285049260749</v>
      </c>
      <c r="D203" s="238">
        <v>0.34919243092699997</v>
      </c>
    </row>
    <row r="204" spans="1:4" ht="27.75" customHeight="1" x14ac:dyDescent="0.25">
      <c r="A204" s="7" t="s">
        <v>8298</v>
      </c>
      <c r="B204" s="8" t="s">
        <v>8289</v>
      </c>
      <c r="C204" s="238">
        <v>1.16421926214E-3</v>
      </c>
      <c r="D204" s="238">
        <v>0.133634693734</v>
      </c>
    </row>
    <row r="205" spans="1:4" ht="27.75" customHeight="1" x14ac:dyDescent="0.25">
      <c r="A205" s="7" t="s">
        <v>8299</v>
      </c>
      <c r="B205" s="8" t="s">
        <v>8289</v>
      </c>
      <c r="C205" s="238">
        <v>9.878546207729999E-2</v>
      </c>
      <c r="D205" s="238">
        <v>0.24335049235299999</v>
      </c>
    </row>
    <row r="206" spans="1:4" ht="27.75" customHeight="1" x14ac:dyDescent="0.25">
      <c r="A206" s="7" t="s">
        <v>8300</v>
      </c>
      <c r="B206" s="8" t="s">
        <v>8289</v>
      </c>
      <c r="C206" s="238">
        <v>0.19664222305499998</v>
      </c>
      <c r="D206" s="238">
        <v>0.447758166864</v>
      </c>
    </row>
    <row r="207" spans="1:4" ht="27.75" customHeight="1" x14ac:dyDescent="0.25">
      <c r="A207" s="7" t="s">
        <v>8301</v>
      </c>
      <c r="B207" s="8" t="s">
        <v>8289</v>
      </c>
      <c r="C207" s="238">
        <v>0.26366530832400004</v>
      </c>
      <c r="D207" s="238">
        <v>0.546743365752</v>
      </c>
    </row>
    <row r="208" spans="1:4" ht="27.75" customHeight="1" x14ac:dyDescent="0.25">
      <c r="A208" s="7" t="s">
        <v>8302</v>
      </c>
      <c r="B208" s="8" t="s">
        <v>8289</v>
      </c>
      <c r="C208" s="238">
        <v>5.4816669759900002E-2</v>
      </c>
      <c r="D208" s="238">
        <v>4.5908894124400002E-4</v>
      </c>
    </row>
    <row r="209" spans="1:4" ht="27.75" customHeight="1" x14ac:dyDescent="0.25">
      <c r="A209" s="7" t="s">
        <v>8303</v>
      </c>
      <c r="B209" s="8" t="s">
        <v>8289</v>
      </c>
      <c r="C209" s="238">
        <v>0</v>
      </c>
      <c r="D209" s="238">
        <v>0.48003502272699999</v>
      </c>
    </row>
    <row r="210" spans="1:4" ht="27.75" customHeight="1" x14ac:dyDescent="0.25">
      <c r="A210" s="7" t="s">
        <v>8304</v>
      </c>
      <c r="B210" s="8" t="s">
        <v>8289</v>
      </c>
      <c r="C210" s="238">
        <v>0.226420064034</v>
      </c>
      <c r="D210" s="238">
        <v>0.28847247955300004</v>
      </c>
    </row>
    <row r="211" spans="1:4" ht="27.75" customHeight="1" x14ac:dyDescent="0.25">
      <c r="A211" s="7" t="s">
        <v>8305</v>
      </c>
      <c r="B211" s="8" t="s">
        <v>8289</v>
      </c>
      <c r="C211" s="238">
        <v>6.08513593331E-2</v>
      </c>
      <c r="D211" s="238">
        <v>2.6137950069799999E-2</v>
      </c>
    </row>
    <row r="212" spans="1:4" ht="27.75" customHeight="1" x14ac:dyDescent="0.25">
      <c r="A212" s="7" t="s">
        <v>8306</v>
      </c>
      <c r="B212" s="8" t="s">
        <v>8289</v>
      </c>
      <c r="C212" s="238">
        <v>5.3302591324399997E-4</v>
      </c>
      <c r="D212" s="238">
        <v>-4.4705378693499998E-6</v>
      </c>
    </row>
    <row r="213" spans="1:4" ht="27.75" customHeight="1" x14ac:dyDescent="0.25">
      <c r="A213" s="7" t="s">
        <v>8307</v>
      </c>
      <c r="B213" s="8" t="s">
        <v>8289</v>
      </c>
      <c r="C213" s="238">
        <v>0.17966107275600002</v>
      </c>
      <c r="D213" s="238">
        <v>0.72643500640600001</v>
      </c>
    </row>
    <row r="214" spans="1:4" ht="27.75" customHeight="1" x14ac:dyDescent="0.25">
      <c r="A214" s="7" t="s">
        <v>8308</v>
      </c>
      <c r="B214" s="8" t="s">
        <v>8289</v>
      </c>
      <c r="C214" s="238">
        <v>0</v>
      </c>
      <c r="D214" s="238">
        <v>0</v>
      </c>
    </row>
    <row r="215" spans="1:4" ht="27.75" customHeight="1" x14ac:dyDescent="0.25">
      <c r="A215" s="7" t="s">
        <v>8309</v>
      </c>
      <c r="B215" s="8" t="s">
        <v>8289</v>
      </c>
      <c r="C215" s="238">
        <v>0.10302152913099999</v>
      </c>
      <c r="D215" s="238">
        <v>3.6803189401899999E-2</v>
      </c>
    </row>
    <row r="216" spans="1:4" ht="27.75" customHeight="1" x14ac:dyDescent="0.25">
      <c r="A216" s="7" t="s">
        <v>8310</v>
      </c>
      <c r="B216" s="8" t="s">
        <v>8289</v>
      </c>
      <c r="C216" s="238">
        <v>1.21195876362</v>
      </c>
      <c r="D216" s="238">
        <v>1.46331725467</v>
      </c>
    </row>
    <row r="217" spans="1:4" ht="27.75" customHeight="1" x14ac:dyDescent="0.25">
      <c r="A217" s="7" t="s">
        <v>8311</v>
      </c>
      <c r="B217" s="8" t="s">
        <v>8289</v>
      </c>
      <c r="C217" s="238">
        <v>0.16907251811899998</v>
      </c>
      <c r="D217" s="238">
        <v>0.19768301363500002</v>
      </c>
    </row>
    <row r="218" spans="1:4" ht="27.75" customHeight="1" x14ac:dyDescent="0.25">
      <c r="A218" s="7" t="s">
        <v>8312</v>
      </c>
      <c r="B218" s="8" t="s">
        <v>8289</v>
      </c>
      <c r="C218" s="238">
        <v>0.16322572944300001</v>
      </c>
      <c r="D218" s="238">
        <v>0.101203390004</v>
      </c>
    </row>
    <row r="219" spans="1:4" ht="27.75" customHeight="1" x14ac:dyDescent="0.25">
      <c r="A219" s="7" t="s">
        <v>8313</v>
      </c>
      <c r="B219" s="8" t="s">
        <v>8314</v>
      </c>
      <c r="C219" s="238">
        <v>7.9190933225899998E-2</v>
      </c>
      <c r="D219" s="238">
        <v>0.320653747022</v>
      </c>
    </row>
    <row r="220" spans="1:4" ht="27.75" customHeight="1" x14ac:dyDescent="0.25">
      <c r="A220" s="7" t="s">
        <v>8315</v>
      </c>
      <c r="B220" s="8" t="s">
        <v>8314</v>
      </c>
      <c r="C220" s="238">
        <v>0.13449891941</v>
      </c>
      <c r="D220" s="238">
        <v>1.00587317688</v>
      </c>
    </row>
    <row r="221" spans="1:4" ht="27.75" customHeight="1" x14ac:dyDescent="0.25">
      <c r="A221" s="7" t="s">
        <v>8316</v>
      </c>
      <c r="B221" s="8" t="s">
        <v>8314</v>
      </c>
      <c r="C221" s="238">
        <v>0.15851716907400001</v>
      </c>
      <c r="D221" s="238">
        <v>0.31498781973200002</v>
      </c>
    </row>
    <row r="222" spans="1:4" ht="27.75" customHeight="1" x14ac:dyDescent="0.25">
      <c r="A222" s="7" t="s">
        <v>8317</v>
      </c>
      <c r="B222" s="8" t="s">
        <v>8314</v>
      </c>
      <c r="C222" s="238">
        <v>3.0204013405000001E-2</v>
      </c>
      <c r="D222" s="238">
        <v>0.38173318391599997</v>
      </c>
    </row>
    <row r="223" spans="1:4" ht="27.75" customHeight="1" x14ac:dyDescent="0.25">
      <c r="A223" s="7" t="s">
        <v>8318</v>
      </c>
      <c r="B223" s="8" t="s">
        <v>8314</v>
      </c>
      <c r="C223" s="238">
        <v>3.9660451994699995E-2</v>
      </c>
      <c r="D223" s="238">
        <v>0.33489392469599999</v>
      </c>
    </row>
    <row r="224" spans="1:4" ht="27.75" customHeight="1" x14ac:dyDescent="0.25">
      <c r="A224" s="7" t="s">
        <v>8319</v>
      </c>
      <c r="B224" s="8" t="s">
        <v>8314</v>
      </c>
      <c r="C224" s="238">
        <v>0.12456108138700001</v>
      </c>
      <c r="D224" s="238">
        <v>0.35320763067499999</v>
      </c>
    </row>
    <row r="225" spans="1:4" ht="27.75" customHeight="1" x14ac:dyDescent="0.25">
      <c r="A225" s="7" t="s">
        <v>8320</v>
      </c>
      <c r="B225" s="8" t="s">
        <v>8321</v>
      </c>
      <c r="C225" s="238">
        <v>-2.5438023056699997E-3</v>
      </c>
      <c r="D225" s="238">
        <v>0.114123549889</v>
      </c>
    </row>
    <row r="226" spans="1:4" ht="27.75" customHeight="1" x14ac:dyDescent="0.25">
      <c r="A226" s="7" t="s">
        <v>8322</v>
      </c>
      <c r="B226" s="8" t="s">
        <v>8321</v>
      </c>
      <c r="C226" s="238">
        <v>0.177208759159</v>
      </c>
      <c r="D226" s="238">
        <v>0.81530978970000001</v>
      </c>
    </row>
    <row r="227" spans="1:4" ht="27.75" customHeight="1" x14ac:dyDescent="0.25">
      <c r="A227" s="7" t="s">
        <v>8323</v>
      </c>
      <c r="B227" s="8" t="s">
        <v>8321</v>
      </c>
      <c r="C227" s="238">
        <v>0.170945845332</v>
      </c>
      <c r="D227" s="238">
        <v>0.78720742787200004</v>
      </c>
    </row>
    <row r="228" spans="1:4" ht="27.75" customHeight="1" x14ac:dyDescent="0.25">
      <c r="A228" s="7" t="s">
        <v>8324</v>
      </c>
      <c r="B228" s="8" t="s">
        <v>8321</v>
      </c>
      <c r="C228" s="238">
        <v>0</v>
      </c>
      <c r="D228" s="238">
        <v>2.78090280396E-2</v>
      </c>
    </row>
    <row r="229" spans="1:4" ht="27.75" customHeight="1" x14ac:dyDescent="0.25">
      <c r="A229" s="7" t="s">
        <v>8325</v>
      </c>
      <c r="B229" s="8" t="s">
        <v>8321</v>
      </c>
      <c r="C229" s="238">
        <v>0.106018511483</v>
      </c>
      <c r="D229" s="238">
        <v>5.3173564658200001E-2</v>
      </c>
    </row>
    <row r="230" spans="1:4" ht="27.75" customHeight="1" x14ac:dyDescent="0.25">
      <c r="A230" s="7" t="s">
        <v>8326</v>
      </c>
      <c r="B230" s="8" t="s">
        <v>8321</v>
      </c>
      <c r="C230" s="238">
        <v>0.106071074389</v>
      </c>
      <c r="D230" s="238">
        <v>5.3198168299800001E-2</v>
      </c>
    </row>
    <row r="231" spans="1:4" ht="27.75" customHeight="1" x14ac:dyDescent="0.25">
      <c r="A231" s="7" t="s">
        <v>8327</v>
      </c>
      <c r="B231" s="8" t="s">
        <v>8321</v>
      </c>
      <c r="C231" s="238">
        <v>0.17527588043799999</v>
      </c>
      <c r="D231" s="238">
        <v>0.80655893756899999</v>
      </c>
    </row>
    <row r="232" spans="1:4" ht="27.75" customHeight="1" x14ac:dyDescent="0.25">
      <c r="A232" s="7" t="s">
        <v>8328</v>
      </c>
      <c r="B232" s="8" t="s">
        <v>8321</v>
      </c>
      <c r="C232" s="238">
        <v>0.16898861896</v>
      </c>
      <c r="D232" s="238">
        <v>2.9234735100799998E-2</v>
      </c>
    </row>
    <row r="233" spans="1:4" ht="27.75" customHeight="1" x14ac:dyDescent="0.25">
      <c r="A233" s="7" t="s">
        <v>8329</v>
      </c>
      <c r="B233" s="8" t="s">
        <v>8321</v>
      </c>
      <c r="C233" s="238">
        <v>0.257223022636</v>
      </c>
      <c r="D233" s="238">
        <v>7.72929847246E-2</v>
      </c>
    </row>
    <row r="234" spans="1:4" ht="27.75" customHeight="1" x14ac:dyDescent="0.25">
      <c r="A234" s="7" t="s">
        <v>8330</v>
      </c>
      <c r="B234" s="8" t="s">
        <v>8321</v>
      </c>
      <c r="C234" s="238">
        <v>0</v>
      </c>
      <c r="D234" s="238">
        <v>-9.6598819421400001E-2</v>
      </c>
    </row>
    <row r="235" spans="1:4" ht="27.75" customHeight="1" x14ac:dyDescent="0.25">
      <c r="A235" s="7" t="s">
        <v>8331</v>
      </c>
      <c r="B235" s="8" t="s">
        <v>8321</v>
      </c>
      <c r="C235" s="238">
        <v>7.9268993097999993E-3</v>
      </c>
      <c r="D235" s="238">
        <v>0</v>
      </c>
    </row>
    <row r="236" spans="1:4" ht="27.75" customHeight="1" x14ac:dyDescent="0.25">
      <c r="A236" s="7" t="s">
        <v>8332</v>
      </c>
      <c r="B236" s="8" t="s">
        <v>8321</v>
      </c>
      <c r="C236" s="238">
        <v>7.9268993097999993E-3</v>
      </c>
      <c r="D236" s="238">
        <v>0</v>
      </c>
    </row>
    <row r="237" spans="1:4" ht="27.75" customHeight="1" x14ac:dyDescent="0.25">
      <c r="A237" s="7" t="s">
        <v>8333</v>
      </c>
      <c r="B237" s="8" t="s">
        <v>8321</v>
      </c>
      <c r="C237" s="238">
        <v>2.9028946029999999E-2</v>
      </c>
      <c r="D237" s="238">
        <v>2.32598231381</v>
      </c>
    </row>
    <row r="238" spans="1:4" ht="27.75" customHeight="1" x14ac:dyDescent="0.25">
      <c r="A238" s="7" t="s">
        <v>8334</v>
      </c>
      <c r="B238" s="8" t="s">
        <v>8321</v>
      </c>
      <c r="C238" s="238">
        <v>4.8948934859200002E-2</v>
      </c>
      <c r="D238" s="238">
        <v>0.59101253003299992</v>
      </c>
    </row>
    <row r="239" spans="1:4" ht="27.75" customHeight="1" x14ac:dyDescent="0.25">
      <c r="A239" s="7" t="s">
        <v>8335</v>
      </c>
      <c r="B239" s="8" t="s">
        <v>8321</v>
      </c>
      <c r="C239" s="238">
        <v>3.83518446961E-2</v>
      </c>
      <c r="D239" s="238">
        <v>1.0513029844099999</v>
      </c>
    </row>
    <row r="240" spans="1:4" ht="27.75" customHeight="1" x14ac:dyDescent="0.25">
      <c r="A240" s="7" t="s">
        <v>8336</v>
      </c>
      <c r="B240" s="8" t="s">
        <v>8321</v>
      </c>
      <c r="C240" s="238">
        <v>0.12008137879599999</v>
      </c>
      <c r="D240" s="238">
        <v>5.9042367582700005E-2</v>
      </c>
    </row>
    <row r="241" spans="1:4" ht="27.75" customHeight="1" x14ac:dyDescent="0.25">
      <c r="A241" s="7" t="s">
        <v>8337</v>
      </c>
      <c r="B241" s="8" t="s">
        <v>8321</v>
      </c>
      <c r="C241" s="238">
        <v>0.352964110622</v>
      </c>
      <c r="D241" s="238">
        <v>9.9875686896100005E-2</v>
      </c>
    </row>
    <row r="242" spans="1:4" ht="27.75" customHeight="1" x14ac:dyDescent="0.25">
      <c r="A242" s="7" t="s">
        <v>8338</v>
      </c>
      <c r="B242" s="8" t="s">
        <v>8321</v>
      </c>
      <c r="C242" s="238">
        <v>0.21699646344100001</v>
      </c>
      <c r="D242" s="238">
        <v>0.317107295314</v>
      </c>
    </row>
    <row r="243" spans="1:4" ht="27.75" customHeight="1" x14ac:dyDescent="0.25">
      <c r="A243" s="7" t="s">
        <v>8339</v>
      </c>
      <c r="B243" s="8" t="s">
        <v>8321</v>
      </c>
      <c r="C243" s="238">
        <v>0</v>
      </c>
      <c r="D243" s="238">
        <v>8.6025091080899993E-2</v>
      </c>
    </row>
    <row r="244" spans="1:4" ht="27.75" customHeight="1" x14ac:dyDescent="0.25">
      <c r="A244" s="7" t="s">
        <v>8340</v>
      </c>
      <c r="B244" s="8" t="s">
        <v>8321</v>
      </c>
      <c r="C244" s="238">
        <v>1.8538666768799998E-2</v>
      </c>
      <c r="D244" s="238">
        <v>1.07047562452</v>
      </c>
    </row>
    <row r="245" spans="1:4" ht="27.75" customHeight="1" x14ac:dyDescent="0.25">
      <c r="A245" s="7" t="s">
        <v>8341</v>
      </c>
      <c r="B245" s="8" t="s">
        <v>8321</v>
      </c>
      <c r="C245" s="238">
        <v>0.25728580331299999</v>
      </c>
      <c r="D245" s="238">
        <v>0.86666715243299997</v>
      </c>
    </row>
    <row r="246" spans="1:4" ht="27.75" customHeight="1" x14ac:dyDescent="0.25">
      <c r="A246" s="7" t="s">
        <v>8342</v>
      </c>
      <c r="B246" s="8" t="s">
        <v>8321</v>
      </c>
      <c r="C246" s="238">
        <v>1.9307633413899999E-2</v>
      </c>
      <c r="D246" s="238">
        <v>1.5333080832699999</v>
      </c>
    </row>
    <row r="247" spans="1:4" ht="27.75" customHeight="1" x14ac:dyDescent="0.25">
      <c r="A247" s="7" t="s">
        <v>8343</v>
      </c>
      <c r="B247" s="8" t="s">
        <v>8321</v>
      </c>
      <c r="C247" s="238">
        <v>6.6633111608099996E-2</v>
      </c>
      <c r="D247" s="238">
        <v>0.190411381824</v>
      </c>
    </row>
    <row r="248" spans="1:4" ht="27.75" customHeight="1" x14ac:dyDescent="0.25">
      <c r="A248" s="7" t="s">
        <v>8344</v>
      </c>
      <c r="B248" s="8" t="s">
        <v>8321</v>
      </c>
      <c r="C248" s="238">
        <v>0.15614833755500002</v>
      </c>
      <c r="D248" s="238">
        <v>0.372014179527</v>
      </c>
    </row>
    <row r="249" spans="1:4" ht="27.75" customHeight="1" x14ac:dyDescent="0.25">
      <c r="A249" s="7" t="s">
        <v>8345</v>
      </c>
      <c r="B249" s="8" t="s">
        <v>8321</v>
      </c>
      <c r="C249" s="238">
        <v>0.168742670121</v>
      </c>
      <c r="D249" s="238">
        <v>0.425197883153</v>
      </c>
    </row>
    <row r="250" spans="1:4" ht="27.75" customHeight="1" x14ac:dyDescent="0.25">
      <c r="A250" s="7" t="s">
        <v>8346</v>
      </c>
      <c r="B250" s="8" t="s">
        <v>8321</v>
      </c>
      <c r="C250" s="238">
        <v>0.41783112775699999</v>
      </c>
      <c r="D250" s="238">
        <v>1.0073035836400002</v>
      </c>
    </row>
    <row r="251" spans="1:4" ht="27.75" customHeight="1" x14ac:dyDescent="0.25">
      <c r="A251" s="7" t="s">
        <v>8347</v>
      </c>
      <c r="B251" s="8" t="s">
        <v>8321</v>
      </c>
      <c r="C251" s="238">
        <v>1.7477152229400002E-2</v>
      </c>
      <c r="D251" s="238">
        <v>2.0654091712399998</v>
      </c>
    </row>
    <row r="252" spans="1:4" ht="27.75" customHeight="1" x14ac:dyDescent="0.25">
      <c r="A252" s="7" t="s">
        <v>8348</v>
      </c>
      <c r="B252" s="8" t="s">
        <v>8321</v>
      </c>
      <c r="C252" s="238">
        <v>0.11236209844600001</v>
      </c>
      <c r="D252" s="238">
        <v>1.4547532251800002</v>
      </c>
    </row>
    <row r="253" spans="1:4" ht="27.75" customHeight="1" x14ac:dyDescent="0.25">
      <c r="A253" s="7" t="s">
        <v>8349</v>
      </c>
      <c r="B253" s="8" t="s">
        <v>8321</v>
      </c>
      <c r="C253" s="238">
        <v>1.21945851659</v>
      </c>
      <c r="D253" s="238">
        <v>1.31437598087</v>
      </c>
    </row>
    <row r="254" spans="1:4" ht="27.75" customHeight="1" x14ac:dyDescent="0.25">
      <c r="A254" s="7" t="s">
        <v>8350</v>
      </c>
      <c r="B254" s="8" t="s">
        <v>8321</v>
      </c>
      <c r="C254" s="238">
        <v>1.7909647025099999E-2</v>
      </c>
      <c r="D254" s="238">
        <v>1.0130370233800001</v>
      </c>
    </row>
    <row r="255" spans="1:4" ht="27.75" customHeight="1" x14ac:dyDescent="0.25">
      <c r="A255" s="7" t="s">
        <v>8351</v>
      </c>
      <c r="B255" s="8" t="s">
        <v>8321</v>
      </c>
      <c r="C255" s="238">
        <v>0.113856033154</v>
      </c>
      <c r="D255" s="238">
        <v>1.44281563088</v>
      </c>
    </row>
    <row r="256" spans="1:4" ht="27.75" customHeight="1" x14ac:dyDescent="0.25">
      <c r="A256" s="7" t="s">
        <v>8352</v>
      </c>
      <c r="B256" s="8" t="s">
        <v>8321</v>
      </c>
      <c r="C256" s="238">
        <v>0.3415310701</v>
      </c>
      <c r="D256" s="238">
        <v>3.0389229326499998</v>
      </c>
    </row>
    <row r="257" spans="1:4" ht="27.75" customHeight="1" x14ac:dyDescent="0.25">
      <c r="A257" s="7" t="s">
        <v>8353</v>
      </c>
      <c r="B257" s="8" t="s">
        <v>8321</v>
      </c>
      <c r="C257" s="238">
        <v>0.79075934241500001</v>
      </c>
      <c r="D257" s="238">
        <v>2.1623817165900001</v>
      </c>
    </row>
    <row r="258" spans="1:4" ht="27.75" customHeight="1" x14ac:dyDescent="0.25">
      <c r="A258" s="7" t="s">
        <v>8354</v>
      </c>
      <c r="B258" s="8" t="s">
        <v>8321</v>
      </c>
      <c r="C258" s="238">
        <v>3.23050372338E-3</v>
      </c>
      <c r="D258" s="238">
        <v>0.99130130355599999</v>
      </c>
    </row>
    <row r="259" spans="1:4" ht="27.75" customHeight="1" x14ac:dyDescent="0.25">
      <c r="A259" s="7" t="s">
        <v>8355</v>
      </c>
      <c r="B259" s="8" t="s">
        <v>8321</v>
      </c>
      <c r="C259" s="238">
        <v>0.13230464740799999</v>
      </c>
      <c r="D259" s="238">
        <v>0.65979338486100003</v>
      </c>
    </row>
    <row r="260" spans="1:4" ht="27.75" customHeight="1" x14ac:dyDescent="0.25">
      <c r="A260" s="7" t="s">
        <v>8356</v>
      </c>
      <c r="B260" s="8" t="s">
        <v>8321</v>
      </c>
      <c r="C260" s="238">
        <v>8.5569902108400004E-3</v>
      </c>
      <c r="D260" s="238">
        <v>0</v>
      </c>
    </row>
    <row r="261" spans="1:4" ht="27.75" customHeight="1" x14ac:dyDescent="0.25">
      <c r="A261" s="7" t="s">
        <v>8357</v>
      </c>
      <c r="B261" s="8" t="s">
        <v>8321</v>
      </c>
      <c r="C261" s="238">
        <v>0.13488243973</v>
      </c>
      <c r="D261" s="238">
        <v>3.6487681794899998</v>
      </c>
    </row>
    <row r="262" spans="1:4" ht="27.75" customHeight="1" x14ac:dyDescent="0.25">
      <c r="A262" s="7" t="s">
        <v>8358</v>
      </c>
      <c r="B262" s="8" t="s">
        <v>8321</v>
      </c>
      <c r="C262" s="238">
        <v>-3.2797451839599999E-2</v>
      </c>
      <c r="D262" s="238">
        <v>3.3424518572099999</v>
      </c>
    </row>
    <row r="263" spans="1:4" ht="27.75" customHeight="1" x14ac:dyDescent="0.25">
      <c r="A263" s="7" t="s">
        <v>8359</v>
      </c>
      <c r="B263" s="8" t="s">
        <v>8321</v>
      </c>
      <c r="C263" s="238">
        <v>0.200324753558</v>
      </c>
      <c r="D263" s="238">
        <v>1.0621686776900001</v>
      </c>
    </row>
    <row r="264" spans="1:4" ht="27.75" customHeight="1" x14ac:dyDescent="0.25">
      <c r="A264" s="7" t="s">
        <v>8360</v>
      </c>
      <c r="B264" s="8" t="s">
        <v>8321</v>
      </c>
      <c r="C264" s="238">
        <v>7.0598004544200005E-3</v>
      </c>
      <c r="D264" s="238">
        <v>1.8541142913499999</v>
      </c>
    </row>
    <row r="265" spans="1:4" ht="27.75" customHeight="1" x14ac:dyDescent="0.25">
      <c r="A265" s="7" t="s">
        <v>8361</v>
      </c>
      <c r="B265" s="8" t="s">
        <v>8321</v>
      </c>
      <c r="C265" s="238">
        <v>1.60781276578E-2</v>
      </c>
      <c r="D265" s="238">
        <v>1.10829792772</v>
      </c>
    </row>
    <row r="266" spans="1:4" ht="27.75" customHeight="1" x14ac:dyDescent="0.25">
      <c r="A266" s="7" t="s">
        <v>8362</v>
      </c>
      <c r="B266" s="8" t="s">
        <v>8321</v>
      </c>
      <c r="C266" s="238">
        <v>9.9404009366899998E-2</v>
      </c>
      <c r="D266" s="238">
        <v>0.93500658204700005</v>
      </c>
    </row>
    <row r="267" spans="1:4" ht="27.75" customHeight="1" x14ac:dyDescent="0.25">
      <c r="A267" s="7" t="s">
        <v>8363</v>
      </c>
      <c r="B267" s="8" t="s">
        <v>8321</v>
      </c>
      <c r="C267" s="238">
        <v>0</v>
      </c>
      <c r="D267" s="238">
        <v>0</v>
      </c>
    </row>
    <row r="268" spans="1:4" ht="27.75" customHeight="1" x14ac:dyDescent="0.25">
      <c r="A268" s="7" t="s">
        <v>8364</v>
      </c>
      <c r="B268" s="8" t="s">
        <v>8365</v>
      </c>
      <c r="C268" s="238">
        <v>0.496022635037</v>
      </c>
      <c r="D268" s="238">
        <v>2.3409246060699999E-2</v>
      </c>
    </row>
    <row r="269" spans="1:4" ht="27.75" customHeight="1" x14ac:dyDescent="0.25">
      <c r="A269" s="7" t="s">
        <v>8366</v>
      </c>
      <c r="B269" s="8" t="s">
        <v>8365</v>
      </c>
      <c r="C269" s="238">
        <v>0.21583459014699999</v>
      </c>
      <c r="D269" s="238">
        <v>0.28892860916800001</v>
      </c>
    </row>
    <row r="270" spans="1:4" ht="27.75" customHeight="1" x14ac:dyDescent="0.25">
      <c r="A270" s="7" t="s">
        <v>8367</v>
      </c>
      <c r="B270" s="8" t="s">
        <v>8365</v>
      </c>
      <c r="C270" s="238">
        <v>4.3917827804799997E-2</v>
      </c>
      <c r="D270" s="238">
        <v>0.54368843542199996</v>
      </c>
    </row>
    <row r="271" spans="1:4" ht="27.75" customHeight="1" x14ac:dyDescent="0.25">
      <c r="A271" s="7" t="s">
        <v>8368</v>
      </c>
      <c r="B271" s="8" t="s">
        <v>8365</v>
      </c>
      <c r="C271" s="238">
        <v>0.14023741120299998</v>
      </c>
      <c r="D271" s="238">
        <v>0.62086510270799999</v>
      </c>
    </row>
    <row r="272" spans="1:4" ht="27.75" customHeight="1" x14ac:dyDescent="0.25">
      <c r="A272" s="7" t="s">
        <v>8369</v>
      </c>
      <c r="B272" s="8" t="s">
        <v>8365</v>
      </c>
      <c r="C272" s="238">
        <v>0</v>
      </c>
      <c r="D272" s="238">
        <v>7.8656694405400004E-2</v>
      </c>
    </row>
    <row r="273" spans="1:4" ht="27.75" customHeight="1" x14ac:dyDescent="0.25">
      <c r="A273" s="7" t="s">
        <v>8370</v>
      </c>
      <c r="B273" s="8" t="s">
        <v>8365</v>
      </c>
      <c r="C273" s="238">
        <v>1.0550617554400001</v>
      </c>
      <c r="D273" s="238">
        <v>0.31438939861199999</v>
      </c>
    </row>
    <row r="274" spans="1:4" ht="27.75" customHeight="1" x14ac:dyDescent="0.25">
      <c r="A274" s="7" t="s">
        <v>8371</v>
      </c>
      <c r="B274" s="8" t="s">
        <v>8365</v>
      </c>
      <c r="C274" s="238">
        <v>0.13918335362299999</v>
      </c>
      <c r="D274" s="238">
        <v>0.51751804719500005</v>
      </c>
    </row>
    <row r="275" spans="1:4" ht="27.75" customHeight="1" x14ac:dyDescent="0.25">
      <c r="A275" s="7" t="s">
        <v>8372</v>
      </c>
      <c r="B275" s="8" t="s">
        <v>8365</v>
      </c>
      <c r="C275" s="238">
        <v>0.23382049305399999</v>
      </c>
      <c r="D275" s="238">
        <v>2.0205412373599998</v>
      </c>
    </row>
    <row r="276" spans="1:4" ht="27.75" customHeight="1" x14ac:dyDescent="0.25">
      <c r="A276" s="7" t="s">
        <v>8373</v>
      </c>
      <c r="B276" s="8" t="s">
        <v>8365</v>
      </c>
      <c r="C276" s="238">
        <v>0.42390155924399997</v>
      </c>
      <c r="D276" s="238">
        <v>0.62485247245100006</v>
      </c>
    </row>
    <row r="277" spans="1:4" ht="27.75" customHeight="1" x14ac:dyDescent="0.25">
      <c r="A277" s="7" t="s">
        <v>8374</v>
      </c>
      <c r="B277" s="8" t="s">
        <v>8365</v>
      </c>
      <c r="C277" s="238">
        <v>1.03565619135</v>
      </c>
      <c r="D277" s="238">
        <v>1.96662448372</v>
      </c>
    </row>
    <row r="278" spans="1:4" ht="27.75" customHeight="1" x14ac:dyDescent="0.25">
      <c r="A278" s="7" t="s">
        <v>8375</v>
      </c>
      <c r="B278" s="8" t="s">
        <v>8365</v>
      </c>
      <c r="C278" s="238">
        <v>0.262985638465</v>
      </c>
      <c r="D278" s="238">
        <v>0.961363026909</v>
      </c>
    </row>
    <row r="279" spans="1:4" ht="27.75" customHeight="1" x14ac:dyDescent="0.25">
      <c r="A279" s="7" t="s">
        <v>8376</v>
      </c>
      <c r="B279" s="8" t="s">
        <v>8365</v>
      </c>
      <c r="C279" s="238">
        <v>5.1272889042099999E-2</v>
      </c>
      <c r="D279" s="238">
        <v>0.70169430687199996</v>
      </c>
    </row>
    <row r="280" spans="1:4" ht="27.75" customHeight="1" x14ac:dyDescent="0.25">
      <c r="A280" s="7" t="s">
        <v>8377</v>
      </c>
      <c r="B280" s="8" t="s">
        <v>8365</v>
      </c>
      <c r="C280" s="238">
        <v>1.3274169395700002</v>
      </c>
      <c r="D280" s="238">
        <v>0.169073744213</v>
      </c>
    </row>
    <row r="281" spans="1:4" ht="27.75" customHeight="1" x14ac:dyDescent="0.25">
      <c r="A281" s="7" t="s">
        <v>8378</v>
      </c>
      <c r="B281" s="8" t="s">
        <v>8365</v>
      </c>
      <c r="C281" s="238">
        <v>1.9071671403000001</v>
      </c>
      <c r="D281" s="238">
        <v>2.4609966266200001</v>
      </c>
    </row>
    <row r="282" spans="1:4" ht="27.75" customHeight="1" x14ac:dyDescent="0.25">
      <c r="A282" s="7" t="s">
        <v>8379</v>
      </c>
      <c r="B282" s="8" t="s">
        <v>8365</v>
      </c>
      <c r="C282" s="238">
        <v>0.45435976577299997</v>
      </c>
      <c r="D282" s="238">
        <v>1.1001454848100001</v>
      </c>
    </row>
    <row r="283" spans="1:4" ht="27.75" customHeight="1" x14ac:dyDescent="0.25">
      <c r="A283" s="7" t="s">
        <v>8380</v>
      </c>
      <c r="B283" s="8" t="s">
        <v>8365</v>
      </c>
      <c r="C283" s="238">
        <v>0.40303874764500003</v>
      </c>
      <c r="D283" s="238">
        <v>0.13343977780300001</v>
      </c>
    </row>
    <row r="284" spans="1:4" ht="27.75" customHeight="1" x14ac:dyDescent="0.25">
      <c r="A284" s="7" t="s">
        <v>8381</v>
      </c>
      <c r="B284" s="8" t="s">
        <v>8365</v>
      </c>
      <c r="C284" s="238">
        <v>0.42073825945999999</v>
      </c>
      <c r="D284" s="238">
        <v>2.23661831093</v>
      </c>
    </row>
    <row r="285" spans="1:4" ht="27.75" customHeight="1" x14ac:dyDescent="0.25">
      <c r="A285" s="7" t="s">
        <v>8382</v>
      </c>
      <c r="B285" s="8" t="s">
        <v>8365</v>
      </c>
      <c r="C285" s="238">
        <v>0.39485440815</v>
      </c>
      <c r="D285" s="238">
        <v>2.0699343689000003</v>
      </c>
    </row>
    <row r="286" spans="1:4" ht="27.75" customHeight="1" x14ac:dyDescent="0.25">
      <c r="A286" s="7" t="s">
        <v>8383</v>
      </c>
      <c r="B286" s="8" t="s">
        <v>8365</v>
      </c>
      <c r="C286" s="238">
        <v>6.2904945594099995E-2</v>
      </c>
      <c r="D286" s="238">
        <v>0.89617477658300004</v>
      </c>
    </row>
    <row r="287" spans="1:4" ht="27.75" customHeight="1" x14ac:dyDescent="0.25">
      <c r="A287" s="7" t="s">
        <v>8384</v>
      </c>
      <c r="B287" s="8" t="s">
        <v>8365</v>
      </c>
      <c r="C287" s="238">
        <v>0.24502544796</v>
      </c>
      <c r="D287" s="238">
        <v>0.29182534325300002</v>
      </c>
    </row>
    <row r="288" spans="1:4" ht="27.75" customHeight="1" x14ac:dyDescent="0.25">
      <c r="A288" s="7" t="s">
        <v>8385</v>
      </c>
      <c r="B288" s="8" t="s">
        <v>8365</v>
      </c>
      <c r="C288" s="238">
        <v>8.8696205027900002E-2</v>
      </c>
      <c r="D288" s="238">
        <v>0.65796254919499997</v>
      </c>
    </row>
    <row r="289" spans="1:4" ht="27.75" customHeight="1" x14ac:dyDescent="0.25">
      <c r="A289" s="7" t="s">
        <v>8386</v>
      </c>
      <c r="B289" s="8" t="s">
        <v>8387</v>
      </c>
      <c r="C289" s="238">
        <v>0.28041393493299999</v>
      </c>
      <c r="D289" s="238">
        <v>1.4959745287000001</v>
      </c>
    </row>
    <row r="290" spans="1:4" ht="27.75" customHeight="1" x14ac:dyDescent="0.25">
      <c r="A290" s="7" t="s">
        <v>8388</v>
      </c>
      <c r="B290" s="8" t="s">
        <v>8387</v>
      </c>
      <c r="C290" s="238">
        <v>1.1405261280800001</v>
      </c>
      <c r="D290" s="238">
        <v>1.0437531075100002</v>
      </c>
    </row>
    <row r="291" spans="1:4" ht="27.75" customHeight="1" x14ac:dyDescent="0.25">
      <c r="A291" s="7" t="s">
        <v>8389</v>
      </c>
      <c r="B291" s="8" t="s">
        <v>8387</v>
      </c>
      <c r="C291" s="238">
        <v>0.78000306782099993</v>
      </c>
      <c r="D291" s="238">
        <v>1.45246209771</v>
      </c>
    </row>
    <row r="292" spans="1:4" ht="27.75" customHeight="1" x14ac:dyDescent="0.25">
      <c r="A292" s="7" t="s">
        <v>8390</v>
      </c>
      <c r="B292" s="8" t="s">
        <v>8387</v>
      </c>
      <c r="C292" s="238">
        <v>1.7806832618199998E-3</v>
      </c>
      <c r="D292" s="238">
        <v>3.8155678896700002E-3</v>
      </c>
    </row>
    <row r="293" spans="1:4" ht="27.75" customHeight="1" x14ac:dyDescent="0.25">
      <c r="A293" s="7" t="s">
        <v>8391</v>
      </c>
      <c r="B293" s="8" t="s">
        <v>8387</v>
      </c>
      <c r="C293" s="238">
        <v>0.10031023283400001</v>
      </c>
      <c r="D293" s="238">
        <v>0.29399303493999995</v>
      </c>
    </row>
    <row r="294" spans="1:4" ht="27.75" customHeight="1" x14ac:dyDescent="0.25">
      <c r="A294" s="7" t="s">
        <v>8392</v>
      </c>
      <c r="B294" s="8" t="s">
        <v>8387</v>
      </c>
      <c r="C294" s="238">
        <v>0.38534985952800005</v>
      </c>
      <c r="D294" s="238">
        <v>0.25314150472300001</v>
      </c>
    </row>
    <row r="295" spans="1:4" ht="27.75" customHeight="1" x14ac:dyDescent="0.25">
      <c r="A295" s="7" t="s">
        <v>8393</v>
      </c>
      <c r="B295" s="8" t="s">
        <v>8387</v>
      </c>
      <c r="C295" s="238">
        <v>0.38671210818499996</v>
      </c>
      <c r="D295" s="238">
        <v>0.45305134074799996</v>
      </c>
    </row>
    <row r="296" spans="1:4" ht="27.75" customHeight="1" x14ac:dyDescent="0.25">
      <c r="A296" s="7" t="s">
        <v>8394</v>
      </c>
      <c r="B296" s="8" t="s">
        <v>8395</v>
      </c>
      <c r="C296" s="238">
        <v>0.102171374023</v>
      </c>
      <c r="D296" s="238">
        <v>0.13833882915600001</v>
      </c>
    </row>
    <row r="297" spans="1:4" ht="27.75" customHeight="1" x14ac:dyDescent="0.25">
      <c r="A297" s="7" t="s">
        <v>8396</v>
      </c>
      <c r="B297" s="8" t="s">
        <v>8395</v>
      </c>
      <c r="C297" s="238">
        <v>0.602862583846</v>
      </c>
      <c r="D297" s="238">
        <v>1.3968614801000001</v>
      </c>
    </row>
    <row r="298" spans="1:4" ht="27.75" customHeight="1" x14ac:dyDescent="0.25">
      <c r="A298" s="7" t="s">
        <v>8397</v>
      </c>
      <c r="B298" s="8" t="s">
        <v>8395</v>
      </c>
      <c r="C298" s="238">
        <v>0.180369296131</v>
      </c>
      <c r="D298" s="238">
        <v>0.54092898478600004</v>
      </c>
    </row>
    <row r="299" spans="1:4" ht="27.75" customHeight="1" x14ac:dyDescent="0.25">
      <c r="A299" s="7" t="s">
        <v>8398</v>
      </c>
      <c r="B299" s="8" t="s">
        <v>8395</v>
      </c>
      <c r="C299" s="238">
        <v>0.213548156987</v>
      </c>
      <c r="D299" s="238">
        <v>0.50585072275099996</v>
      </c>
    </row>
    <row r="300" spans="1:4" ht="27.75" customHeight="1" x14ac:dyDescent="0.25">
      <c r="A300" s="7" t="s">
        <v>8399</v>
      </c>
      <c r="B300" s="8" t="s">
        <v>8395</v>
      </c>
      <c r="C300" s="238">
        <v>0.32295677063400002</v>
      </c>
      <c r="D300" s="238">
        <v>1.4105761510899999</v>
      </c>
    </row>
    <row r="301" spans="1:4" ht="27.75" customHeight="1" x14ac:dyDescent="0.25">
      <c r="A301" s="7" t="s">
        <v>8400</v>
      </c>
      <c r="B301" s="8" t="s">
        <v>8401</v>
      </c>
      <c r="C301" s="238">
        <v>0</v>
      </c>
      <c r="D301" s="238">
        <v>0</v>
      </c>
    </row>
    <row r="302" spans="1:4" ht="27.75" customHeight="1" x14ac:dyDescent="0.25">
      <c r="A302" s="7" t="s">
        <v>8402</v>
      </c>
      <c r="B302" s="8" t="s">
        <v>8401</v>
      </c>
      <c r="C302" s="238">
        <v>0</v>
      </c>
      <c r="D302" s="238">
        <v>3.0257116214800001E-2</v>
      </c>
    </row>
    <row r="303" spans="1:4" ht="27.75" customHeight="1" x14ac:dyDescent="0.25">
      <c r="A303" s="7" t="s">
        <v>8403</v>
      </c>
      <c r="B303" s="8" t="s">
        <v>8401</v>
      </c>
      <c r="C303" s="238">
        <v>0.57850474227100002</v>
      </c>
      <c r="D303" s="238">
        <v>0.55272614522599994</v>
      </c>
    </row>
    <row r="304" spans="1:4" ht="27.75" customHeight="1" x14ac:dyDescent="0.25">
      <c r="A304" s="7" t="s">
        <v>8404</v>
      </c>
      <c r="B304" s="8" t="s">
        <v>8401</v>
      </c>
      <c r="C304" s="238">
        <v>0</v>
      </c>
      <c r="D304" s="238">
        <v>0</v>
      </c>
    </row>
    <row r="305" spans="1:4" ht="27.75" customHeight="1" x14ac:dyDescent="0.25">
      <c r="A305" s="7" t="s">
        <v>8405</v>
      </c>
      <c r="B305" s="8" t="s">
        <v>8401</v>
      </c>
      <c r="C305" s="238">
        <v>0.89440817323800004</v>
      </c>
      <c r="D305" s="238">
        <v>0.13365266484899999</v>
      </c>
    </row>
    <row r="306" spans="1:4" ht="27.75" customHeight="1" x14ac:dyDescent="0.25">
      <c r="A306" s="7" t="s">
        <v>8406</v>
      </c>
      <c r="B306" s="8" t="s">
        <v>8401</v>
      </c>
      <c r="C306" s="238">
        <v>0.44326981829099998</v>
      </c>
      <c r="D306" s="238">
        <v>0.312289840657</v>
      </c>
    </row>
    <row r="307" spans="1:4" ht="27.75" customHeight="1" x14ac:dyDescent="0.25">
      <c r="A307" s="7" t="s">
        <v>8407</v>
      </c>
      <c r="B307" s="8" t="s">
        <v>8401</v>
      </c>
      <c r="C307" s="238">
        <v>0.34744153519999998</v>
      </c>
      <c r="D307" s="238">
        <v>0.19806642175</v>
      </c>
    </row>
    <row r="308" spans="1:4" ht="27.75" customHeight="1" x14ac:dyDescent="0.25">
      <c r="A308" s="7" t="s">
        <v>8408</v>
      </c>
      <c r="B308" s="8" t="s">
        <v>8409</v>
      </c>
      <c r="C308" s="238">
        <v>0.46518033510100004</v>
      </c>
      <c r="D308" s="238">
        <v>1.3874485788300001E-5</v>
      </c>
    </row>
    <row r="309" spans="1:4" ht="27.75" customHeight="1" x14ac:dyDescent="0.25">
      <c r="A309" s="7" t="s">
        <v>8410</v>
      </c>
      <c r="B309" s="8" t="s">
        <v>8409</v>
      </c>
      <c r="C309" s="238">
        <v>-0.152022723882</v>
      </c>
      <c r="D309" s="238">
        <v>0</v>
      </c>
    </row>
    <row r="310" spans="1:4" ht="27.75" customHeight="1" x14ac:dyDescent="0.25">
      <c r="A310" s="7" t="s">
        <v>8411</v>
      </c>
      <c r="B310" s="8" t="s">
        <v>8409</v>
      </c>
      <c r="C310" s="238">
        <v>0</v>
      </c>
      <c r="D310" s="238">
        <v>-0.15512622232800002</v>
      </c>
    </row>
    <row r="311" spans="1:4" ht="27.75" customHeight="1" x14ac:dyDescent="0.25">
      <c r="A311" s="7" t="s">
        <v>8412</v>
      </c>
      <c r="B311" s="8" t="s">
        <v>8409</v>
      </c>
      <c r="C311" s="238">
        <v>-3.4270813316100004E-2</v>
      </c>
      <c r="D311" s="238">
        <v>0.32123133743099996</v>
      </c>
    </row>
    <row r="312" spans="1:4" ht="27.75" customHeight="1" x14ac:dyDescent="0.25">
      <c r="A312" s="7" t="s">
        <v>8413</v>
      </c>
      <c r="B312" s="8" t="s">
        <v>8409</v>
      </c>
      <c r="C312" s="238">
        <v>1.1998635293100002</v>
      </c>
      <c r="D312" s="238">
        <v>8.83953750732E-2</v>
      </c>
    </row>
    <row r="313" spans="1:4" ht="27.75" customHeight="1" x14ac:dyDescent="0.25">
      <c r="A313" s="7" t="s">
        <v>8414</v>
      </c>
      <c r="B313" s="8" t="s">
        <v>8409</v>
      </c>
      <c r="C313" s="238">
        <v>0.67175686773499999</v>
      </c>
      <c r="D313" s="238">
        <v>4.2544007283900002E-2</v>
      </c>
    </row>
    <row r="314" spans="1:4" ht="27.75" customHeight="1" x14ac:dyDescent="0.25">
      <c r="A314" s="7" t="s">
        <v>8415</v>
      </c>
      <c r="B314" s="8" t="s">
        <v>8409</v>
      </c>
      <c r="C314" s="238">
        <v>1.8757182716599999E-2</v>
      </c>
      <c r="D314" s="238">
        <v>0.13871312953500001</v>
      </c>
    </row>
    <row r="315" spans="1:4" ht="27.75" customHeight="1" x14ac:dyDescent="0.25">
      <c r="A315" s="7" t="s">
        <v>8416</v>
      </c>
      <c r="B315" s="8" t="s">
        <v>8409</v>
      </c>
      <c r="C315" s="238">
        <v>0</v>
      </c>
      <c r="D315" s="238">
        <v>0</v>
      </c>
    </row>
    <row r="316" spans="1:4" ht="27.75" customHeight="1" x14ac:dyDescent="0.25">
      <c r="A316" s="7" t="s">
        <v>8417</v>
      </c>
      <c r="B316" s="8" t="s">
        <v>8409</v>
      </c>
      <c r="C316" s="238">
        <v>6.55146026258E-2</v>
      </c>
      <c r="D316" s="238">
        <v>0.89711476972800008</v>
      </c>
    </row>
    <row r="317" spans="1:4" ht="27.75" customHeight="1" x14ac:dyDescent="0.25">
      <c r="A317" s="7" t="s">
        <v>8418</v>
      </c>
      <c r="B317" s="8" t="s">
        <v>8409</v>
      </c>
      <c r="C317" s="238">
        <v>0.13208577061899998</v>
      </c>
      <c r="D317" s="238">
        <v>0.13913189999299999</v>
      </c>
    </row>
    <row r="318" spans="1:4" ht="27.75" customHeight="1" x14ac:dyDescent="0.25">
      <c r="A318" s="7" t="s">
        <v>8419</v>
      </c>
      <c r="B318" s="8" t="s">
        <v>8409</v>
      </c>
      <c r="C318" s="238">
        <v>0.109302073791</v>
      </c>
      <c r="D318" s="238">
        <v>0.120924358373</v>
      </c>
    </row>
    <row r="319" spans="1:4" ht="27.75" customHeight="1" x14ac:dyDescent="0.25">
      <c r="A319" s="7" t="s">
        <v>8420</v>
      </c>
      <c r="B319" s="8" t="s">
        <v>8409</v>
      </c>
      <c r="C319" s="238">
        <v>-2.9216945434999999E-2</v>
      </c>
      <c r="D319" s="238">
        <v>0.38860455103999997</v>
      </c>
    </row>
    <row r="320" spans="1:4" ht="27.75" customHeight="1" x14ac:dyDescent="0.25">
      <c r="A320" s="7" t="s">
        <v>8421</v>
      </c>
      <c r="B320" s="8" t="s">
        <v>8409</v>
      </c>
      <c r="C320" s="238">
        <v>0.21799756275799997</v>
      </c>
      <c r="D320" s="238">
        <v>1.2691190592999999</v>
      </c>
    </row>
    <row r="321" spans="1:4" ht="27.75" customHeight="1" x14ac:dyDescent="0.25">
      <c r="A321" s="7" t="s">
        <v>8422</v>
      </c>
      <c r="B321" s="8" t="s">
        <v>8409</v>
      </c>
      <c r="C321" s="238">
        <v>6.9019306277200002E-2</v>
      </c>
      <c r="D321" s="238">
        <v>0.69289451760800003</v>
      </c>
    </row>
    <row r="322" spans="1:4" ht="27.75" customHeight="1" x14ac:dyDescent="0.25">
      <c r="A322" s="7" t="s">
        <v>8423</v>
      </c>
      <c r="B322" s="8" t="s">
        <v>8409</v>
      </c>
      <c r="C322" s="238">
        <v>1.5978190873000002E-2</v>
      </c>
      <c r="D322" s="238">
        <v>-0.43363937828000004</v>
      </c>
    </row>
    <row r="323" spans="1:4" ht="27.75" customHeight="1" x14ac:dyDescent="0.25">
      <c r="A323" s="7" t="s">
        <v>8424</v>
      </c>
      <c r="B323" s="8" t="s">
        <v>8425</v>
      </c>
      <c r="C323" s="238">
        <v>0.441122640806</v>
      </c>
      <c r="D323" s="238">
        <v>0.102232036899</v>
      </c>
    </row>
    <row r="324" spans="1:4" ht="27.75" customHeight="1" x14ac:dyDescent="0.25">
      <c r="A324" s="7" t="s">
        <v>8426</v>
      </c>
      <c r="B324" s="8" t="s">
        <v>8425</v>
      </c>
      <c r="C324" s="238">
        <v>0.13938450384999998</v>
      </c>
      <c r="D324" s="238">
        <v>2.1558883390599998E-2</v>
      </c>
    </row>
    <row r="325" spans="1:4" ht="27.75" customHeight="1" x14ac:dyDescent="0.25">
      <c r="A325" s="7" t="s">
        <v>8427</v>
      </c>
      <c r="B325" s="8" t="s">
        <v>8425</v>
      </c>
      <c r="C325" s="238">
        <v>0.19615040725899999</v>
      </c>
      <c r="D325" s="238">
        <v>0.100931685828</v>
      </c>
    </row>
    <row r="326" spans="1:4" ht="27.75" customHeight="1" x14ac:dyDescent="0.25">
      <c r="A326" s="7" t="s">
        <v>8428</v>
      </c>
      <c r="B326" s="8" t="s">
        <v>8425</v>
      </c>
      <c r="C326" s="238">
        <v>0.183979343529</v>
      </c>
      <c r="D326" s="238">
        <v>0.84965481218900007</v>
      </c>
    </row>
    <row r="327" spans="1:4" ht="27.75" customHeight="1" x14ac:dyDescent="0.25">
      <c r="A327" s="7" t="s">
        <v>8429</v>
      </c>
      <c r="B327" s="8" t="s">
        <v>8425</v>
      </c>
      <c r="C327" s="238">
        <v>0.15915934972199999</v>
      </c>
      <c r="D327" s="238">
        <v>0.14912524599400001</v>
      </c>
    </row>
    <row r="328" spans="1:4" ht="27.75" customHeight="1" x14ac:dyDescent="0.25">
      <c r="A328" s="7" t="s">
        <v>8430</v>
      </c>
      <c r="B328" s="8" t="s">
        <v>8425</v>
      </c>
      <c r="C328" s="238">
        <v>0.12996997425000001</v>
      </c>
      <c r="D328" s="238">
        <v>0.17033293416600001</v>
      </c>
    </row>
    <row r="329" spans="1:4" ht="27.75" customHeight="1" x14ac:dyDescent="0.25">
      <c r="A329" s="7" t="s">
        <v>8431</v>
      </c>
      <c r="B329" s="8" t="s">
        <v>8425</v>
      </c>
      <c r="C329" s="238">
        <v>0.76716185723399999</v>
      </c>
      <c r="D329" s="238">
        <v>0.23140958038599999</v>
      </c>
    </row>
    <row r="330" spans="1:4" ht="27.75" customHeight="1" x14ac:dyDescent="0.25">
      <c r="A330" s="7" t="s">
        <v>8432</v>
      </c>
      <c r="B330" s="8" t="s">
        <v>8433</v>
      </c>
      <c r="C330" s="238">
        <v>0.76237475270400001</v>
      </c>
      <c r="D330" s="238">
        <v>0.13343202999500001</v>
      </c>
    </row>
    <row r="331" spans="1:4" ht="27.75" customHeight="1" x14ac:dyDescent="0.25">
      <c r="A331" s="7" t="s">
        <v>8434</v>
      </c>
      <c r="B331" s="8" t="s">
        <v>8433</v>
      </c>
      <c r="C331" s="238">
        <v>0</v>
      </c>
      <c r="D331" s="238">
        <v>4.23871639515</v>
      </c>
    </row>
    <row r="332" spans="1:4" ht="27.75" customHeight="1" x14ac:dyDescent="0.25">
      <c r="A332" s="7" t="s">
        <v>8435</v>
      </c>
      <c r="B332" s="8" t="s">
        <v>8433</v>
      </c>
      <c r="C332" s="238">
        <v>5.9446058738799996E-2</v>
      </c>
      <c r="D332" s="238">
        <v>2.05686519631</v>
      </c>
    </row>
    <row r="333" spans="1:4" ht="27.75" customHeight="1" x14ac:dyDescent="0.25">
      <c r="A333" s="7" t="s">
        <v>8436</v>
      </c>
      <c r="B333" s="8" t="s">
        <v>8433</v>
      </c>
      <c r="C333" s="238">
        <v>0.70600692170399992</v>
      </c>
      <c r="D333" s="238">
        <v>1.40639485986</v>
      </c>
    </row>
    <row r="334" spans="1:4" ht="27.75" customHeight="1" x14ac:dyDescent="0.25">
      <c r="A334" s="7" t="s">
        <v>8437</v>
      </c>
      <c r="B334" s="8" t="s">
        <v>8433</v>
      </c>
      <c r="C334" s="238">
        <v>0.70600692170399992</v>
      </c>
      <c r="D334" s="238">
        <v>1.40639485986</v>
      </c>
    </row>
    <row r="335" spans="1:4" ht="27.75" customHeight="1" x14ac:dyDescent="0.25">
      <c r="A335" s="7" t="s">
        <v>8438</v>
      </c>
      <c r="B335" s="8" t="s">
        <v>8433</v>
      </c>
      <c r="C335" s="238">
        <v>1.5948847396399999</v>
      </c>
      <c r="D335" s="238">
        <v>1.56264236667</v>
      </c>
    </row>
    <row r="336" spans="1:4" ht="27.75" customHeight="1" x14ac:dyDescent="0.25">
      <c r="A336" s="7" t="s">
        <v>8439</v>
      </c>
      <c r="B336" s="8" t="s">
        <v>8433</v>
      </c>
      <c r="C336" s="238">
        <v>2.4361286479299998E-2</v>
      </c>
      <c r="D336" s="238">
        <v>0.13256745159400002</v>
      </c>
    </row>
    <row r="337" spans="1:4" ht="27.75" customHeight="1" x14ac:dyDescent="0.25">
      <c r="A337" s="7" t="s">
        <v>8440</v>
      </c>
      <c r="B337" s="8" t="s">
        <v>8433</v>
      </c>
      <c r="C337" s="238">
        <v>0.25144609596899997</v>
      </c>
      <c r="D337" s="238">
        <v>2.72157268054</v>
      </c>
    </row>
    <row r="338" spans="1:4" ht="27.75" customHeight="1" x14ac:dyDescent="0.25">
      <c r="A338" s="7" t="s">
        <v>8441</v>
      </c>
      <c r="B338" s="8" t="s">
        <v>8433</v>
      </c>
      <c r="C338" s="238">
        <v>0.177712637758</v>
      </c>
      <c r="D338" s="238">
        <v>0.64445114997499997</v>
      </c>
    </row>
    <row r="339" spans="1:4" ht="27.75" customHeight="1" x14ac:dyDescent="0.25">
      <c r="A339" s="7" t="s">
        <v>8442</v>
      </c>
      <c r="B339" s="8" t="s">
        <v>8433</v>
      </c>
      <c r="C339" s="238">
        <v>0.86373903515100003</v>
      </c>
      <c r="D339" s="238">
        <v>0.958678644277</v>
      </c>
    </row>
    <row r="340" spans="1:4" ht="27.75" customHeight="1" x14ac:dyDescent="0.25">
      <c r="A340" s="7" t="s">
        <v>8443</v>
      </c>
      <c r="B340" s="8" t="s">
        <v>8433</v>
      </c>
      <c r="C340" s="238">
        <v>0.757767573897</v>
      </c>
      <c r="D340" s="238">
        <v>3.9952187376000001</v>
      </c>
    </row>
    <row r="341" spans="1:4" ht="27.75" customHeight="1" x14ac:dyDescent="0.25">
      <c r="A341" s="7" t="s">
        <v>8444</v>
      </c>
      <c r="B341" s="8" t="s">
        <v>8433</v>
      </c>
      <c r="C341" s="238">
        <v>0.22748429763899999</v>
      </c>
      <c r="D341" s="238">
        <v>1.06977882821</v>
      </c>
    </row>
    <row r="342" spans="1:4" ht="27.75" customHeight="1" x14ac:dyDescent="0.25">
      <c r="A342" s="7" t="s">
        <v>8445</v>
      </c>
      <c r="B342" s="8" t="s">
        <v>8433</v>
      </c>
      <c r="C342" s="238">
        <v>1.46083442449</v>
      </c>
      <c r="D342" s="238">
        <v>1.6042277002300001</v>
      </c>
    </row>
    <row r="343" spans="1:4" ht="27.75" customHeight="1" x14ac:dyDescent="0.25">
      <c r="A343" s="7" t="s">
        <v>8446</v>
      </c>
      <c r="B343" s="8" t="s">
        <v>8433</v>
      </c>
      <c r="C343" s="238">
        <v>7.8876282404400005E-2</v>
      </c>
      <c r="D343" s="238">
        <v>0.34818972533200004</v>
      </c>
    </row>
    <row r="344" spans="1:4" ht="27.75" customHeight="1" x14ac:dyDescent="0.25">
      <c r="A344" s="7" t="s">
        <v>8447</v>
      </c>
      <c r="B344" s="8" t="s">
        <v>8433</v>
      </c>
      <c r="C344" s="238">
        <v>0.512752670513</v>
      </c>
      <c r="D344" s="238">
        <v>2.2881667291399999</v>
      </c>
    </row>
    <row r="345" spans="1:4" ht="27.75" customHeight="1" x14ac:dyDescent="0.25">
      <c r="A345" s="7" t="s">
        <v>8448</v>
      </c>
      <c r="B345" s="8" t="s">
        <v>8433</v>
      </c>
      <c r="C345" s="238">
        <v>0.32357709761600001</v>
      </c>
      <c r="D345" s="238">
        <v>3.7810194844500002</v>
      </c>
    </row>
    <row r="346" spans="1:4" ht="27.75" customHeight="1" x14ac:dyDescent="0.25">
      <c r="A346" s="7" t="s">
        <v>8449</v>
      </c>
      <c r="B346" s="8" t="s">
        <v>8433</v>
      </c>
      <c r="C346" s="238">
        <v>0.45641871759499997</v>
      </c>
      <c r="D346" s="238">
        <v>3.3443891183800001</v>
      </c>
    </row>
    <row r="347" spans="1:4" ht="27.75" customHeight="1" x14ac:dyDescent="0.25">
      <c r="A347" s="7" t="s">
        <v>8450</v>
      </c>
      <c r="B347" s="8" t="s">
        <v>8433</v>
      </c>
      <c r="C347" s="238">
        <v>1.4986096873700001</v>
      </c>
      <c r="D347" s="238">
        <v>1.28376404144</v>
      </c>
    </row>
    <row r="348" spans="1:4" ht="27.75" customHeight="1" x14ac:dyDescent="0.25">
      <c r="A348" s="7" t="s">
        <v>8451</v>
      </c>
      <c r="B348" s="8" t="s">
        <v>8433</v>
      </c>
      <c r="C348" s="238">
        <v>0.34779729167699996</v>
      </c>
      <c r="D348" s="238">
        <v>0.88635353647000004</v>
      </c>
    </row>
    <row r="349" spans="1:4" ht="27.75" customHeight="1" x14ac:dyDescent="0.25">
      <c r="A349" s="7" t="s">
        <v>8452</v>
      </c>
      <c r="B349" s="8" t="s">
        <v>8433</v>
      </c>
      <c r="C349" s="238">
        <v>0.73843283106299995</v>
      </c>
      <c r="D349" s="238">
        <v>2.0806359745899998</v>
      </c>
    </row>
    <row r="350" spans="1:4" ht="27.75" customHeight="1" x14ac:dyDescent="0.25">
      <c r="A350" s="7" t="s">
        <v>8453</v>
      </c>
      <c r="B350" s="8" t="s">
        <v>8433</v>
      </c>
      <c r="C350" s="238">
        <v>1.20575913106</v>
      </c>
      <c r="D350" s="238">
        <v>1.0220810445799999</v>
      </c>
    </row>
    <row r="351" spans="1:4" ht="27.75" customHeight="1" x14ac:dyDescent="0.25">
      <c r="A351" s="7" t="s">
        <v>8454</v>
      </c>
      <c r="B351" s="8" t="s">
        <v>8433</v>
      </c>
      <c r="C351" s="238">
        <v>0.18261471657</v>
      </c>
      <c r="D351" s="238">
        <v>0.145840266262</v>
      </c>
    </row>
    <row r="352" spans="1:4" ht="27.75" customHeight="1" x14ac:dyDescent="0.25">
      <c r="A352" s="7" t="s">
        <v>8455</v>
      </c>
      <c r="B352" s="8" t="s">
        <v>8433</v>
      </c>
      <c r="C352" s="238">
        <v>0.51148073114199999</v>
      </c>
      <c r="D352" s="238">
        <v>1.15157176601</v>
      </c>
    </row>
    <row r="353" spans="1:4" ht="27.75" customHeight="1" x14ac:dyDescent="0.25">
      <c r="A353" s="7" t="s">
        <v>8456</v>
      </c>
      <c r="B353" s="8" t="s">
        <v>8433</v>
      </c>
      <c r="C353" s="238">
        <v>0.83971453939399998</v>
      </c>
      <c r="D353" s="238">
        <v>2.63052219857</v>
      </c>
    </row>
    <row r="354" spans="1:4" ht="27.75" customHeight="1" x14ac:dyDescent="0.25">
      <c r="A354" s="7" t="s">
        <v>8457</v>
      </c>
      <c r="B354" s="8" t="s">
        <v>8433</v>
      </c>
      <c r="C354" s="238">
        <v>1.1517896403300001</v>
      </c>
      <c r="D354" s="238">
        <v>4.1530689350700003</v>
      </c>
    </row>
    <row r="355" spans="1:4" ht="27.75" customHeight="1" x14ac:dyDescent="0.25">
      <c r="A355" s="7" t="s">
        <v>8458</v>
      </c>
      <c r="B355" s="8" t="s">
        <v>8433</v>
      </c>
      <c r="C355" s="238">
        <v>1.9349997564000001</v>
      </c>
      <c r="D355" s="238">
        <v>3.5123338841999998</v>
      </c>
    </row>
    <row r="356" spans="1:4" ht="27.75" customHeight="1" x14ac:dyDescent="0.25">
      <c r="A356" s="7" t="s">
        <v>8459</v>
      </c>
      <c r="B356" s="8" t="s">
        <v>8433</v>
      </c>
      <c r="C356" s="238">
        <v>2.50096490428</v>
      </c>
      <c r="D356" s="238">
        <v>2.4079725769199998</v>
      </c>
    </row>
    <row r="357" spans="1:4" ht="27.75" customHeight="1" x14ac:dyDescent="0.25">
      <c r="A357" s="7" t="s">
        <v>8460</v>
      </c>
      <c r="B357" s="8" t="s">
        <v>8433</v>
      </c>
      <c r="C357" s="238">
        <v>0.101186498254</v>
      </c>
      <c r="D357" s="238">
        <v>6.7748973911800006</v>
      </c>
    </row>
    <row r="358" spans="1:4" ht="27.75" customHeight="1" x14ac:dyDescent="0.25">
      <c r="A358" s="7" t="s">
        <v>8461</v>
      </c>
      <c r="B358" s="8" t="s">
        <v>8433</v>
      </c>
      <c r="C358" s="238">
        <v>0.94821325678300006</v>
      </c>
      <c r="D358" s="238">
        <v>4.0366630323599999</v>
      </c>
    </row>
    <row r="359" spans="1:4" ht="27.75" customHeight="1" x14ac:dyDescent="0.25">
      <c r="A359" s="7" t="s">
        <v>8462</v>
      </c>
      <c r="B359" s="8" t="s">
        <v>8433</v>
      </c>
      <c r="C359" s="238">
        <v>2.1023540131700003</v>
      </c>
      <c r="D359" s="238">
        <v>1.71172690607</v>
      </c>
    </row>
    <row r="360" spans="1:4" ht="27.75" customHeight="1" x14ac:dyDescent="0.25">
      <c r="A360" s="7" t="s">
        <v>8463</v>
      </c>
      <c r="B360" s="8" t="s">
        <v>8433</v>
      </c>
      <c r="C360" s="238">
        <v>0.41054018285799998</v>
      </c>
      <c r="D360" s="238">
        <v>1.2081453792100001</v>
      </c>
    </row>
    <row r="361" spans="1:4" ht="27.75" customHeight="1" x14ac:dyDescent="0.25">
      <c r="A361" s="7" t="s">
        <v>8464</v>
      </c>
      <c r="B361" s="8" t="s">
        <v>8433</v>
      </c>
      <c r="C361" s="238">
        <v>0.115853606894</v>
      </c>
      <c r="D361" s="238">
        <v>2.73021840508E-2</v>
      </c>
    </row>
    <row r="362" spans="1:4" ht="27.75" customHeight="1" x14ac:dyDescent="0.25">
      <c r="A362" s="7" t="s">
        <v>8465</v>
      </c>
      <c r="B362" s="8" t="s">
        <v>8433</v>
      </c>
      <c r="C362" s="238">
        <v>0.86303659074899997</v>
      </c>
      <c r="D362" s="238">
        <v>4.74812856426</v>
      </c>
    </row>
    <row r="363" spans="1:4" ht="27.75" customHeight="1" x14ac:dyDescent="0.25">
      <c r="A363" s="7" t="s">
        <v>8466</v>
      </c>
      <c r="B363" s="8" t="s">
        <v>8433</v>
      </c>
      <c r="C363" s="238">
        <v>3.5677097768300001</v>
      </c>
      <c r="D363" s="238">
        <v>2.9265130722200001</v>
      </c>
    </row>
    <row r="364" spans="1:4" ht="27.75" customHeight="1" x14ac:dyDescent="0.25">
      <c r="A364" s="7" t="s">
        <v>8467</v>
      </c>
      <c r="B364" s="8" t="s">
        <v>8433</v>
      </c>
      <c r="C364" s="238">
        <v>0.39599658646900004</v>
      </c>
      <c r="D364" s="238">
        <v>1.57484448974</v>
      </c>
    </row>
    <row r="365" spans="1:4" ht="27.75" customHeight="1" x14ac:dyDescent="0.25">
      <c r="A365" s="7" t="s">
        <v>8468</v>
      </c>
      <c r="B365" s="8" t="s">
        <v>8433</v>
      </c>
      <c r="C365" s="238">
        <v>1.4071461573999999</v>
      </c>
      <c r="D365" s="238">
        <v>1.7610655042200001</v>
      </c>
    </row>
    <row r="366" spans="1:4" ht="27.75" customHeight="1" x14ac:dyDescent="0.25">
      <c r="A366" s="7" t="s">
        <v>8469</v>
      </c>
      <c r="B366" s="8" t="s">
        <v>8433</v>
      </c>
      <c r="C366" s="238">
        <v>0.76420004671300001</v>
      </c>
      <c r="D366" s="238">
        <v>4.08792446058</v>
      </c>
    </row>
    <row r="367" spans="1:4" ht="27.75" customHeight="1" x14ac:dyDescent="0.25">
      <c r="A367" s="7" t="s">
        <v>8470</v>
      </c>
      <c r="B367" s="8" t="s">
        <v>8433</v>
      </c>
      <c r="C367" s="238">
        <v>0.32050962213</v>
      </c>
      <c r="D367" s="238">
        <v>2.29426223361</v>
      </c>
    </row>
    <row r="368" spans="1:4" ht="27.75" customHeight="1" x14ac:dyDescent="0.25">
      <c r="A368" s="7" t="s">
        <v>8471</v>
      </c>
      <c r="B368" s="8" t="s">
        <v>8433</v>
      </c>
      <c r="C368" s="238">
        <v>0</v>
      </c>
      <c r="D368" s="238">
        <v>1.0306568925199999</v>
      </c>
    </row>
    <row r="369" spans="1:4" ht="27.75" customHeight="1" x14ac:dyDescent="0.25">
      <c r="A369" s="7" t="s">
        <v>8472</v>
      </c>
      <c r="B369" s="8" t="s">
        <v>8433</v>
      </c>
      <c r="C369" s="238">
        <v>0.18964046527299999</v>
      </c>
      <c r="D369" s="238">
        <v>0.32815218346900005</v>
      </c>
    </row>
    <row r="370" spans="1:4" ht="27.75" customHeight="1" x14ac:dyDescent="0.25">
      <c r="A370" s="7" t="s">
        <v>8473</v>
      </c>
      <c r="B370" s="8" t="s">
        <v>8433</v>
      </c>
      <c r="C370" s="238">
        <v>0.14451939969299998</v>
      </c>
      <c r="D370" s="238">
        <v>0.116832149035</v>
      </c>
    </row>
    <row r="371" spans="1:4" ht="27.75" customHeight="1" x14ac:dyDescent="0.25">
      <c r="A371" s="7" t="s">
        <v>8474</v>
      </c>
      <c r="B371" s="8" t="s">
        <v>8433</v>
      </c>
      <c r="C371" s="238">
        <v>4.7800187347500002E-2</v>
      </c>
      <c r="D371" s="238">
        <v>0.15085069171200002</v>
      </c>
    </row>
    <row r="372" spans="1:4" ht="27.75" customHeight="1" x14ac:dyDescent="0.25">
      <c r="A372" s="7" t="s">
        <v>8475</v>
      </c>
      <c r="B372" s="8" t="s">
        <v>8433</v>
      </c>
      <c r="C372" s="238">
        <v>1.46195946407</v>
      </c>
      <c r="D372" s="238">
        <v>2.7902975805299999</v>
      </c>
    </row>
    <row r="373" spans="1:4" ht="27.75" customHeight="1" x14ac:dyDescent="0.25">
      <c r="A373" s="7" t="s">
        <v>8476</v>
      </c>
      <c r="B373" s="8" t="s">
        <v>8433</v>
      </c>
      <c r="C373" s="238">
        <v>1.7151452868300001</v>
      </c>
      <c r="D373" s="238">
        <v>6.2980500026800001</v>
      </c>
    </row>
    <row r="374" spans="1:4" ht="27.75" customHeight="1" x14ac:dyDescent="0.25">
      <c r="A374" s="7" t="s">
        <v>8477</v>
      </c>
      <c r="B374" s="8" t="s">
        <v>8433</v>
      </c>
      <c r="C374" s="238">
        <v>0.964945599466</v>
      </c>
      <c r="D374" s="238">
        <v>4.8603749856799991</v>
      </c>
    </row>
    <row r="375" spans="1:4" ht="27.75" customHeight="1" x14ac:dyDescent="0.25">
      <c r="A375" s="7" t="s">
        <v>8478</v>
      </c>
      <c r="B375" s="8" t="s">
        <v>8433</v>
      </c>
      <c r="C375" s="238">
        <v>1.28779954276</v>
      </c>
      <c r="D375" s="238">
        <v>3.1946458450900002</v>
      </c>
    </row>
    <row r="376" spans="1:4" ht="27.75" customHeight="1" x14ac:dyDescent="0.25">
      <c r="A376" s="7" t="s">
        <v>8479</v>
      </c>
      <c r="B376" s="8" t="s">
        <v>8433</v>
      </c>
      <c r="C376" s="238">
        <v>0.39619740476599996</v>
      </c>
      <c r="D376" s="238">
        <v>2.5453360245800001</v>
      </c>
    </row>
    <row r="377" spans="1:4" ht="27.75" customHeight="1" x14ac:dyDescent="0.25">
      <c r="A377" s="7" t="s">
        <v>8480</v>
      </c>
      <c r="B377" s="8" t="s">
        <v>8433</v>
      </c>
      <c r="C377" s="238">
        <v>1.7455592456600003E-2</v>
      </c>
      <c r="D377" s="238">
        <v>0.156699868933</v>
      </c>
    </row>
    <row r="378" spans="1:4" ht="27.75" customHeight="1" x14ac:dyDescent="0.25">
      <c r="A378" s="7" t="s">
        <v>8481</v>
      </c>
      <c r="B378" s="8" t="s">
        <v>8433</v>
      </c>
      <c r="C378" s="238">
        <v>0.88580608737900002</v>
      </c>
      <c r="D378" s="238">
        <v>4.2141486968099997</v>
      </c>
    </row>
    <row r="379" spans="1:4" ht="27.75" customHeight="1" x14ac:dyDescent="0.25">
      <c r="A379" s="7" t="s">
        <v>8482</v>
      </c>
      <c r="B379" s="8" t="s">
        <v>8433</v>
      </c>
      <c r="C379" s="238">
        <v>0.15747995157400002</v>
      </c>
      <c r="D379" s="238">
        <v>3.4291163179199997</v>
      </c>
    </row>
    <row r="380" spans="1:4" ht="27.75" customHeight="1" x14ac:dyDescent="0.25">
      <c r="A380" s="7" t="s">
        <v>8483</v>
      </c>
      <c r="B380" s="8" t="s">
        <v>8433</v>
      </c>
      <c r="C380" s="238">
        <v>1.6412684897600001</v>
      </c>
      <c r="D380" s="238">
        <v>1.3005554904700001</v>
      </c>
    </row>
    <row r="381" spans="1:4" ht="27.75" customHeight="1" x14ac:dyDescent="0.25">
      <c r="A381" s="7" t="s">
        <v>8484</v>
      </c>
      <c r="B381" s="8" t="s">
        <v>8485</v>
      </c>
      <c r="C381" s="238">
        <v>9.00145482523E-2</v>
      </c>
      <c r="D381" s="238">
        <v>0</v>
      </c>
    </row>
    <row r="382" spans="1:4" ht="27.75" customHeight="1" x14ac:dyDescent="0.25">
      <c r="A382" s="7" t="s">
        <v>8486</v>
      </c>
      <c r="B382" s="8" t="s">
        <v>8485</v>
      </c>
      <c r="C382" s="238">
        <v>0</v>
      </c>
      <c r="D382" s="238">
        <v>0</v>
      </c>
    </row>
    <row r="383" spans="1:4" ht="27.75" customHeight="1" x14ac:dyDescent="0.25">
      <c r="A383" s="7" t="s">
        <v>8487</v>
      </c>
      <c r="B383" s="8" t="s">
        <v>8485</v>
      </c>
      <c r="C383" s="238">
        <v>0</v>
      </c>
      <c r="D383" s="238">
        <v>4.3391183619300002E-3</v>
      </c>
    </row>
    <row r="384" spans="1:4" ht="27.75" customHeight="1" x14ac:dyDescent="0.25">
      <c r="A384" s="7" t="s">
        <v>8488</v>
      </c>
      <c r="B384" s="8" t="s">
        <v>8485</v>
      </c>
      <c r="C384" s="238">
        <v>3.9414162333399998E-3</v>
      </c>
      <c r="D384" s="238">
        <v>0</v>
      </c>
    </row>
    <row r="385" spans="1:4" ht="27.75" customHeight="1" x14ac:dyDescent="0.25">
      <c r="A385" s="7" t="s">
        <v>8489</v>
      </c>
      <c r="B385" s="8" t="s">
        <v>8485</v>
      </c>
      <c r="C385" s="238">
        <v>1.06311098467E-2</v>
      </c>
      <c r="D385" s="238">
        <v>0</v>
      </c>
    </row>
    <row r="386" spans="1:4" ht="27.75" customHeight="1" x14ac:dyDescent="0.25">
      <c r="A386" s="7" t="s">
        <v>8490</v>
      </c>
      <c r="B386" s="8" t="s">
        <v>8485</v>
      </c>
      <c r="C386" s="238">
        <v>0.48962852261699996</v>
      </c>
      <c r="D386" s="238">
        <v>0.10651737172</v>
      </c>
    </row>
    <row r="387" spans="1:4" ht="27.75" customHeight="1" x14ac:dyDescent="0.25">
      <c r="A387" s="7" t="s">
        <v>8491</v>
      </c>
      <c r="B387" s="8" t="s">
        <v>8485</v>
      </c>
      <c r="C387" s="238">
        <v>0.454620800421</v>
      </c>
      <c r="D387" s="238">
        <v>0.19606190238999999</v>
      </c>
    </row>
    <row r="388" spans="1:4" ht="27.75" customHeight="1" x14ac:dyDescent="0.25">
      <c r="A388" s="7" t="s">
        <v>8492</v>
      </c>
      <c r="B388" s="8" t="s">
        <v>8485</v>
      </c>
      <c r="C388" s="238">
        <v>0.128492759756</v>
      </c>
      <c r="D388" s="238">
        <v>0.188426173926</v>
      </c>
    </row>
    <row r="389" spans="1:4" ht="27.75" customHeight="1" x14ac:dyDescent="0.25">
      <c r="A389" s="7" t="s">
        <v>8493</v>
      </c>
      <c r="B389" s="8" t="s">
        <v>8485</v>
      </c>
      <c r="C389" s="238">
        <v>1.3150751355200001</v>
      </c>
      <c r="D389" s="238">
        <v>0.30665050193500004</v>
      </c>
    </row>
    <row r="390" spans="1:4" ht="27.75" customHeight="1" x14ac:dyDescent="0.25">
      <c r="A390" s="7" t="s">
        <v>8494</v>
      </c>
      <c r="B390" s="8" t="s">
        <v>8485</v>
      </c>
      <c r="C390" s="238">
        <v>0.47442639478600002</v>
      </c>
      <c r="D390" s="238">
        <v>0.134891164605</v>
      </c>
    </row>
    <row r="391" spans="1:4" ht="27.75" customHeight="1" x14ac:dyDescent="0.25">
      <c r="A391" s="7" t="s">
        <v>8495</v>
      </c>
      <c r="B391" s="8" t="s">
        <v>8485</v>
      </c>
      <c r="C391" s="238">
        <v>0.83775514122799999</v>
      </c>
      <c r="D391" s="238">
        <v>0.15904073012200001</v>
      </c>
    </row>
    <row r="392" spans="1:4" ht="27.75" customHeight="1" x14ac:dyDescent="0.25">
      <c r="A392" s="7" t="s">
        <v>8496</v>
      </c>
      <c r="B392" s="8" t="s">
        <v>8485</v>
      </c>
      <c r="C392" s="238">
        <v>1.02616499237</v>
      </c>
      <c r="D392" s="238">
        <v>0.93405545123199996</v>
      </c>
    </row>
    <row r="393" spans="1:4" ht="27.75" customHeight="1" x14ac:dyDescent="0.25">
      <c r="A393" s="7" t="s">
        <v>8497</v>
      </c>
      <c r="B393" s="8" t="s">
        <v>8485</v>
      </c>
      <c r="C393" s="238">
        <v>1.3142860635499999E-2</v>
      </c>
      <c r="D393" s="238">
        <v>1.4529410485700001</v>
      </c>
    </row>
    <row r="394" spans="1:4" ht="27.75" customHeight="1" x14ac:dyDescent="0.25">
      <c r="A394" s="7" t="s">
        <v>8498</v>
      </c>
      <c r="B394" s="8" t="s">
        <v>8485</v>
      </c>
      <c r="C394" s="238">
        <v>0.40330131614200004</v>
      </c>
      <c r="D394" s="238">
        <v>2.9662143301800001E-3</v>
      </c>
    </row>
    <row r="395" spans="1:4" ht="27.75" customHeight="1" x14ac:dyDescent="0.25">
      <c r="A395" s="7" t="s">
        <v>8499</v>
      </c>
      <c r="B395" s="8" t="s">
        <v>8485</v>
      </c>
      <c r="C395" s="238">
        <v>1.80402172631</v>
      </c>
      <c r="D395" s="238">
        <v>0.77920299558500006</v>
      </c>
    </row>
    <row r="396" spans="1:4" ht="27.75" customHeight="1" x14ac:dyDescent="0.25">
      <c r="A396" s="7" t="s">
        <v>8500</v>
      </c>
      <c r="B396" s="8" t="s">
        <v>8485</v>
      </c>
      <c r="C396" s="238">
        <v>7.3960354010299989E-2</v>
      </c>
      <c r="D396" s="238">
        <v>1.0531328955199998E-2</v>
      </c>
    </row>
    <row r="397" spans="1:4" ht="27.75" customHeight="1" x14ac:dyDescent="0.25">
      <c r="A397" s="7" t="s">
        <v>8501</v>
      </c>
      <c r="B397" s="8" t="s">
        <v>8502</v>
      </c>
      <c r="C397" s="238">
        <v>-9.8231339193599998E-2</v>
      </c>
      <c r="D397" s="238">
        <v>6.17335554087E-2</v>
      </c>
    </row>
    <row r="398" spans="1:4" ht="27.75" customHeight="1" x14ac:dyDescent="0.25">
      <c r="A398" s="7" t="s">
        <v>8503</v>
      </c>
      <c r="B398" s="8" t="s">
        <v>8502</v>
      </c>
      <c r="C398" s="238">
        <v>-9.8231339193599998E-2</v>
      </c>
      <c r="D398" s="238">
        <v>6.17335554087E-2</v>
      </c>
    </row>
    <row r="399" spans="1:4" ht="27.75" customHeight="1" x14ac:dyDescent="0.25">
      <c r="A399" s="7" t="s">
        <v>8504</v>
      </c>
      <c r="B399" s="8" t="s">
        <v>8502</v>
      </c>
      <c r="C399" s="238">
        <v>0.459215827701</v>
      </c>
      <c r="D399" s="238">
        <v>1.4484626927200001E-2</v>
      </c>
    </row>
    <row r="400" spans="1:4" ht="27.75" customHeight="1" x14ac:dyDescent="0.25">
      <c r="A400" s="7" t="s">
        <v>8505</v>
      </c>
      <c r="B400" s="8" t="s">
        <v>8502</v>
      </c>
      <c r="C400" s="238">
        <v>0.888659058517</v>
      </c>
      <c r="D400" s="238">
        <v>2.8945144147000001E-2</v>
      </c>
    </row>
    <row r="401" spans="1:4" ht="27.75" customHeight="1" x14ac:dyDescent="0.25">
      <c r="A401" s="7" t="s">
        <v>8506</v>
      </c>
      <c r="B401" s="8" t="s">
        <v>8502</v>
      </c>
      <c r="C401" s="238">
        <v>0.20167919131100001</v>
      </c>
      <c r="D401" s="238">
        <v>1.80794034798</v>
      </c>
    </row>
    <row r="402" spans="1:4" ht="27.75" customHeight="1" x14ac:dyDescent="0.25">
      <c r="A402" s="7" t="s">
        <v>8507</v>
      </c>
      <c r="B402" s="8" t="s">
        <v>8502</v>
      </c>
      <c r="C402" s="238">
        <v>0.39900092677100002</v>
      </c>
      <c r="D402" s="238">
        <v>0.19468832100899999</v>
      </c>
    </row>
    <row r="403" spans="1:4" ht="27.75" customHeight="1" x14ac:dyDescent="0.25">
      <c r="A403" s="7" t="s">
        <v>8508</v>
      </c>
      <c r="B403" s="8" t="s">
        <v>8502</v>
      </c>
      <c r="C403" s="238">
        <v>-3.5944566440099999E-4</v>
      </c>
      <c r="D403" s="238">
        <v>0.350404891454</v>
      </c>
    </row>
    <row r="404" spans="1:4" ht="27.75" customHeight="1" x14ac:dyDescent="0.25">
      <c r="A404" s="7" t="s">
        <v>8509</v>
      </c>
      <c r="B404" s="8" t="s">
        <v>8502</v>
      </c>
      <c r="C404" s="238">
        <v>0.83668124198299998</v>
      </c>
      <c r="D404" s="238">
        <v>2.7058877875600001E-2</v>
      </c>
    </row>
    <row r="405" spans="1:4" ht="27.75" customHeight="1" x14ac:dyDescent="0.25">
      <c r="A405" s="7" t="s">
        <v>8510</v>
      </c>
      <c r="B405" s="8" t="s">
        <v>8502</v>
      </c>
      <c r="C405" s="238">
        <v>0</v>
      </c>
      <c r="D405" s="238">
        <v>0</v>
      </c>
    </row>
    <row r="406" spans="1:4" ht="27.75" customHeight="1" x14ac:dyDescent="0.25">
      <c r="A406" s="7" t="s">
        <v>8511</v>
      </c>
      <c r="B406" s="8" t="s">
        <v>8502</v>
      </c>
      <c r="C406" s="238">
        <v>2.7970956237300001E-2</v>
      </c>
      <c r="D406" s="238">
        <v>-2.1627937851899999E-3</v>
      </c>
    </row>
    <row r="407" spans="1:4" ht="27.75" customHeight="1" x14ac:dyDescent="0.25">
      <c r="A407" s="7" t="s">
        <v>8512</v>
      </c>
      <c r="B407" s="8" t="s">
        <v>8502</v>
      </c>
      <c r="C407" s="238">
        <v>-9.5187369621700005E-2</v>
      </c>
      <c r="D407" s="238">
        <v>5.9682033952800001E-2</v>
      </c>
    </row>
    <row r="408" spans="1:4" ht="27.75" customHeight="1" x14ac:dyDescent="0.25">
      <c r="A408" s="7" t="s">
        <v>8513</v>
      </c>
      <c r="B408" s="8" t="s">
        <v>8502</v>
      </c>
      <c r="C408" s="238">
        <v>0.81208404433799997</v>
      </c>
      <c r="D408" s="238">
        <v>2.7670670463699998</v>
      </c>
    </row>
    <row r="409" spans="1:4" ht="27.75" customHeight="1" x14ac:dyDescent="0.25">
      <c r="A409" s="7" t="s">
        <v>8514</v>
      </c>
      <c r="B409" s="8" t="s">
        <v>8502</v>
      </c>
      <c r="C409" s="238">
        <v>0.35750988461799998</v>
      </c>
      <c r="D409" s="238">
        <v>2.26872113699</v>
      </c>
    </row>
    <row r="410" spans="1:4" ht="27.75" customHeight="1" x14ac:dyDescent="0.25">
      <c r="A410" s="7" t="s">
        <v>8515</v>
      </c>
      <c r="B410" s="8" t="s">
        <v>8502</v>
      </c>
      <c r="C410" s="238">
        <v>0.32351383665100003</v>
      </c>
      <c r="D410" s="238">
        <v>0.97592653489400005</v>
      </c>
    </row>
    <row r="411" spans="1:4" ht="27.75" customHeight="1" x14ac:dyDescent="0.25">
      <c r="A411" s="7" t="s">
        <v>8516</v>
      </c>
      <c r="B411" s="8" t="s">
        <v>8502</v>
      </c>
      <c r="C411" s="238">
        <v>0.30584563899400002</v>
      </c>
      <c r="D411" s="238">
        <v>0.45647120890500004</v>
      </c>
    </row>
    <row r="412" spans="1:4" ht="27.75" customHeight="1" x14ac:dyDescent="0.25">
      <c r="A412" s="7" t="s">
        <v>8517</v>
      </c>
      <c r="B412" s="8" t="s">
        <v>8502</v>
      </c>
      <c r="C412" s="238">
        <v>0.189427804699</v>
      </c>
      <c r="D412" s="238">
        <v>1.7987919865199999</v>
      </c>
    </row>
    <row r="413" spans="1:4" ht="27.75" customHeight="1" x14ac:dyDescent="0.25">
      <c r="A413" s="7" t="s">
        <v>8518</v>
      </c>
      <c r="B413" s="8" t="s">
        <v>8502</v>
      </c>
      <c r="C413" s="238">
        <v>1.3835642574</v>
      </c>
      <c r="D413" s="238">
        <v>1.23388905037</v>
      </c>
    </row>
    <row r="414" spans="1:4" ht="27.75" customHeight="1" x14ac:dyDescent="0.25">
      <c r="A414" s="7" t="s">
        <v>8519</v>
      </c>
      <c r="B414" s="8" t="s">
        <v>8502</v>
      </c>
      <c r="C414" s="238">
        <v>0.141524376334</v>
      </c>
      <c r="D414" s="238">
        <v>1.0217637878799999</v>
      </c>
    </row>
    <row r="415" spans="1:4" ht="27.75" customHeight="1" x14ac:dyDescent="0.25">
      <c r="A415" s="7" t="s">
        <v>8520</v>
      </c>
      <c r="B415" s="8" t="s">
        <v>8502</v>
      </c>
      <c r="C415" s="238">
        <v>1.5477365887999999</v>
      </c>
      <c r="D415" s="238">
        <v>3.7814132605499999</v>
      </c>
    </row>
    <row r="416" spans="1:4" ht="27.75" customHeight="1" x14ac:dyDescent="0.25">
      <c r="A416" s="7" t="s">
        <v>8521</v>
      </c>
      <c r="B416" s="8" t="s">
        <v>8502</v>
      </c>
      <c r="C416" s="238">
        <v>0.28980091233399996</v>
      </c>
      <c r="D416" s="238">
        <v>3.49571291536</v>
      </c>
    </row>
    <row r="417" spans="1:4" ht="27.75" customHeight="1" x14ac:dyDescent="0.25">
      <c r="A417" s="7" t="s">
        <v>8522</v>
      </c>
      <c r="B417" s="8" t="s">
        <v>8502</v>
      </c>
      <c r="C417" s="238">
        <v>0.72584143615000007</v>
      </c>
      <c r="D417" s="238">
        <v>0.29195751902799999</v>
      </c>
    </row>
    <row r="418" spans="1:4" ht="27.75" customHeight="1" x14ac:dyDescent="0.25">
      <c r="A418" s="7" t="s">
        <v>8523</v>
      </c>
      <c r="B418" s="8" t="s">
        <v>8502</v>
      </c>
      <c r="C418" s="238">
        <v>0.14873179904099998</v>
      </c>
      <c r="D418" s="238">
        <v>0.48200196116299998</v>
      </c>
    </row>
    <row r="419" spans="1:4" ht="27.75" customHeight="1" x14ac:dyDescent="0.25">
      <c r="A419" s="7" t="s">
        <v>8524</v>
      </c>
      <c r="B419" s="8" t="s">
        <v>8502</v>
      </c>
      <c r="C419" s="238">
        <v>0.30650937073300005</v>
      </c>
      <c r="D419" s="238">
        <v>0.40809724624299998</v>
      </c>
    </row>
    <row r="420" spans="1:4" ht="27.75" customHeight="1" x14ac:dyDescent="0.25">
      <c r="A420" s="7" t="s">
        <v>8525</v>
      </c>
      <c r="B420" s="8" t="s">
        <v>8502</v>
      </c>
      <c r="C420" s="238">
        <v>4.5889678216799998E-2</v>
      </c>
      <c r="D420" s="238">
        <v>0.385796025461</v>
      </c>
    </row>
    <row r="421" spans="1:4" ht="27.75" customHeight="1" x14ac:dyDescent="0.25">
      <c r="A421" s="7" t="s">
        <v>8526</v>
      </c>
      <c r="B421" s="8" t="s">
        <v>8502</v>
      </c>
      <c r="C421" s="238">
        <v>1.3688247737100001</v>
      </c>
      <c r="D421" s="238">
        <v>0.84782227825400003</v>
      </c>
    </row>
    <row r="422" spans="1:4" ht="27.75" customHeight="1" x14ac:dyDescent="0.25">
      <c r="A422" s="7" t="s">
        <v>8527</v>
      </c>
      <c r="B422" s="8" t="s">
        <v>8502</v>
      </c>
      <c r="C422" s="238">
        <v>1.43331621489E-2</v>
      </c>
      <c r="D422" s="238">
        <v>0.37314324455500003</v>
      </c>
    </row>
    <row r="423" spans="1:4" ht="27.75" customHeight="1" x14ac:dyDescent="0.25">
      <c r="A423" s="7" t="s">
        <v>8528</v>
      </c>
      <c r="B423" s="8" t="s">
        <v>8502</v>
      </c>
      <c r="C423" s="238">
        <v>5.6122054056599998E-3</v>
      </c>
      <c r="D423" s="238">
        <v>2.5515498601200002</v>
      </c>
    </row>
    <row r="424" spans="1:4" ht="27.75" customHeight="1" x14ac:dyDescent="0.25">
      <c r="A424" s="7" t="s">
        <v>8529</v>
      </c>
      <c r="B424" s="8" t="s">
        <v>8502</v>
      </c>
      <c r="C424" s="238">
        <v>0.27238720483499995</v>
      </c>
      <c r="D424" s="238">
        <v>0.52831403268700006</v>
      </c>
    </row>
    <row r="425" spans="1:4" ht="27.75" customHeight="1" x14ac:dyDescent="0.25">
      <c r="A425" s="7" t="s">
        <v>8530</v>
      </c>
      <c r="B425" s="8" t="s">
        <v>8502</v>
      </c>
      <c r="C425" s="238">
        <v>1.1851821604399999</v>
      </c>
      <c r="D425" s="238">
        <v>2.91089445183</v>
      </c>
    </row>
    <row r="426" spans="1:4" ht="27.75" customHeight="1" x14ac:dyDescent="0.25">
      <c r="A426" s="7" t="s">
        <v>8531</v>
      </c>
      <c r="B426" s="8" t="s">
        <v>8502</v>
      </c>
      <c r="C426" s="238">
        <v>0.14681033348299999</v>
      </c>
      <c r="D426" s="238">
        <v>1.45864609475</v>
      </c>
    </row>
    <row r="427" spans="1:4" ht="27.75" customHeight="1" x14ac:dyDescent="0.25">
      <c r="A427" s="7" t="s">
        <v>8532</v>
      </c>
      <c r="B427" s="8" t="s">
        <v>8502</v>
      </c>
      <c r="C427" s="238">
        <v>0</v>
      </c>
      <c r="D427" s="238">
        <v>0.25733082023699999</v>
      </c>
    </row>
    <row r="428" spans="1:4" ht="27.75" customHeight="1" x14ac:dyDescent="0.25">
      <c r="A428" s="7" t="s">
        <v>8533</v>
      </c>
      <c r="B428" s="8" t="s">
        <v>8502</v>
      </c>
      <c r="C428" s="238">
        <v>1.27057531342</v>
      </c>
      <c r="D428" s="238">
        <v>1.8979304531400001</v>
      </c>
    </row>
    <row r="429" spans="1:4" ht="27.75" customHeight="1" x14ac:dyDescent="0.25">
      <c r="A429" s="7" t="s">
        <v>8534</v>
      </c>
      <c r="B429" s="8" t="s">
        <v>8502</v>
      </c>
      <c r="C429" s="238">
        <v>0.81960256539800003</v>
      </c>
      <c r="D429" s="238">
        <v>2.6895256928600002</v>
      </c>
    </row>
    <row r="430" spans="1:4" ht="27.75" customHeight="1" x14ac:dyDescent="0.25">
      <c r="A430" s="7" t="s">
        <v>8535</v>
      </c>
      <c r="B430" s="8" t="s">
        <v>8502</v>
      </c>
      <c r="C430" s="238">
        <v>0.434267194799</v>
      </c>
      <c r="D430" s="238">
        <v>3.3650725884299999</v>
      </c>
    </row>
    <row r="431" spans="1:4" ht="27.75" customHeight="1" x14ac:dyDescent="0.25">
      <c r="A431" s="7" t="s">
        <v>8536</v>
      </c>
      <c r="B431" s="8" t="s">
        <v>8502</v>
      </c>
      <c r="C431" s="238">
        <v>0.434267194799</v>
      </c>
      <c r="D431" s="238">
        <v>3.3650725884299999</v>
      </c>
    </row>
    <row r="432" spans="1:4" ht="27.75" customHeight="1" x14ac:dyDescent="0.25">
      <c r="A432" s="7" t="s">
        <v>8537</v>
      </c>
      <c r="B432" s="8" t="s">
        <v>8502</v>
      </c>
      <c r="C432" s="238">
        <v>0.32706800991699997</v>
      </c>
      <c r="D432" s="238">
        <v>1.8891165992399999</v>
      </c>
    </row>
    <row r="433" spans="1:4" ht="27.75" customHeight="1" x14ac:dyDescent="0.25">
      <c r="A433" s="7" t="s">
        <v>8538</v>
      </c>
      <c r="B433" s="8" t="s">
        <v>8502</v>
      </c>
      <c r="C433" s="238">
        <v>0.22288764850999998</v>
      </c>
      <c r="D433" s="238">
        <v>1.7537510376700001</v>
      </c>
    </row>
    <row r="434" spans="1:4" ht="27.75" customHeight="1" x14ac:dyDescent="0.25">
      <c r="A434" s="7" t="s">
        <v>8539</v>
      </c>
      <c r="B434" s="8" t="s">
        <v>8502</v>
      </c>
      <c r="C434" s="238">
        <v>9.6219138742499988E-2</v>
      </c>
      <c r="D434" s="238">
        <v>0.26690471748900002</v>
      </c>
    </row>
    <row r="435" spans="1:4" ht="27.75" customHeight="1" x14ac:dyDescent="0.25">
      <c r="A435" s="7" t="s">
        <v>8540</v>
      </c>
      <c r="B435" s="8" t="s">
        <v>8502</v>
      </c>
      <c r="C435" s="238">
        <v>2.1427058057299997E-2</v>
      </c>
      <c r="D435" s="238">
        <v>0.266454566635</v>
      </c>
    </row>
    <row r="436" spans="1:4" ht="27.75" customHeight="1" x14ac:dyDescent="0.25">
      <c r="A436" s="7" t="s">
        <v>8541</v>
      </c>
      <c r="B436" s="8" t="s">
        <v>8502</v>
      </c>
      <c r="C436" s="238">
        <v>0.165781316984</v>
      </c>
      <c r="D436" s="238">
        <v>0.96612584562100001</v>
      </c>
    </row>
    <row r="437" spans="1:4" ht="27.75" customHeight="1" x14ac:dyDescent="0.25">
      <c r="A437" s="7" t="s">
        <v>8542</v>
      </c>
      <c r="B437" s="8" t="s">
        <v>8502</v>
      </c>
      <c r="C437" s="238">
        <v>0.13344271044699998</v>
      </c>
      <c r="D437" s="238">
        <v>5.4205246461599996</v>
      </c>
    </row>
    <row r="438" spans="1:4" ht="27.75" customHeight="1" x14ac:dyDescent="0.25">
      <c r="A438" s="7" t="s">
        <v>8543</v>
      </c>
      <c r="B438" s="8" t="s">
        <v>8502</v>
      </c>
      <c r="C438" s="238">
        <v>3.32739387145</v>
      </c>
      <c r="D438" s="238">
        <v>2.0267269785399997</v>
      </c>
    </row>
    <row r="439" spans="1:4" ht="27.75" customHeight="1" x14ac:dyDescent="0.25">
      <c r="A439" s="7" t="s">
        <v>8544</v>
      </c>
      <c r="B439" s="8" t="s">
        <v>8502</v>
      </c>
      <c r="C439" s="238">
        <v>0.70345225724799998</v>
      </c>
      <c r="D439" s="238">
        <v>2.1748722690499998</v>
      </c>
    </row>
    <row r="440" spans="1:4" ht="27.75" customHeight="1" x14ac:dyDescent="0.25">
      <c r="A440" s="7" t="s">
        <v>8545</v>
      </c>
      <c r="B440" s="8" t="s">
        <v>8502</v>
      </c>
      <c r="C440" s="238">
        <v>0.68833728262000005</v>
      </c>
      <c r="D440" s="238">
        <v>0.79905098983799994</v>
      </c>
    </row>
    <row r="441" spans="1:4" ht="27.75" customHeight="1" x14ac:dyDescent="0.25">
      <c r="A441" s="7" t="s">
        <v>8546</v>
      </c>
      <c r="B441" s="8" t="s">
        <v>8502</v>
      </c>
      <c r="C441" s="238">
        <v>0.78670673564299998</v>
      </c>
      <c r="D441" s="238">
        <v>0.399091975657</v>
      </c>
    </row>
    <row r="442" spans="1:4" ht="27.75" customHeight="1" x14ac:dyDescent="0.25">
      <c r="A442" s="7" t="s">
        <v>8547</v>
      </c>
      <c r="B442" s="8" t="s">
        <v>8502</v>
      </c>
      <c r="C442" s="238">
        <v>8.5602467162200005E-2</v>
      </c>
      <c r="D442" s="238">
        <v>0.509049995172</v>
      </c>
    </row>
    <row r="443" spans="1:4" ht="27.75" customHeight="1" x14ac:dyDescent="0.25">
      <c r="A443" s="7" t="s">
        <v>8548</v>
      </c>
      <c r="B443" s="8" t="s">
        <v>8502</v>
      </c>
      <c r="C443" s="238">
        <v>1.7729784174800001</v>
      </c>
      <c r="D443" s="238">
        <v>1.10816874586</v>
      </c>
    </row>
    <row r="444" spans="1:4" ht="27.75" customHeight="1" x14ac:dyDescent="0.25">
      <c r="A444" s="7" t="s">
        <v>8549</v>
      </c>
      <c r="B444" s="8" t="s">
        <v>8502</v>
      </c>
      <c r="C444" s="238">
        <v>-8.3867064406400002E-2</v>
      </c>
      <c r="D444" s="238">
        <v>7.2597329240700004E-2</v>
      </c>
    </row>
    <row r="445" spans="1:4" ht="27.75" customHeight="1" x14ac:dyDescent="0.25">
      <c r="A445" s="7" t="s">
        <v>8550</v>
      </c>
      <c r="B445" s="8" t="s">
        <v>8502</v>
      </c>
      <c r="C445" s="238">
        <v>9.2967627931600003E-2</v>
      </c>
      <c r="D445" s="238">
        <v>1.0609534918899999</v>
      </c>
    </row>
    <row r="446" spans="1:4" ht="27.75" customHeight="1" x14ac:dyDescent="0.25">
      <c r="A446" s="7" t="s">
        <v>8551</v>
      </c>
      <c r="B446" s="8" t="s">
        <v>8502</v>
      </c>
      <c r="C446" s="238">
        <v>0.40739629714699999</v>
      </c>
      <c r="D446" s="238">
        <v>0.40633454722400003</v>
      </c>
    </row>
    <row r="447" spans="1:4" ht="27.75" customHeight="1" x14ac:dyDescent="0.25">
      <c r="A447" s="7" t="s">
        <v>8552</v>
      </c>
      <c r="B447" s="8" t="s">
        <v>8502</v>
      </c>
      <c r="C447" s="238">
        <v>0.28888773059</v>
      </c>
      <c r="D447" s="238">
        <v>2.5799313294899999</v>
      </c>
    </row>
    <row r="448" spans="1:4" ht="27.75" customHeight="1" x14ac:dyDescent="0.25">
      <c r="A448" s="7" t="s">
        <v>8553</v>
      </c>
      <c r="B448" s="8" t="s">
        <v>8502</v>
      </c>
      <c r="C448" s="238">
        <v>1.09024680736</v>
      </c>
      <c r="D448" s="238">
        <v>0.43379907882999996</v>
      </c>
    </row>
    <row r="449" spans="1:4" ht="27.75" customHeight="1" x14ac:dyDescent="0.25">
      <c r="A449" s="7" t="s">
        <v>8554</v>
      </c>
      <c r="B449" s="8" t="s">
        <v>8502</v>
      </c>
      <c r="C449" s="238">
        <v>2.03750479185</v>
      </c>
      <c r="D449" s="238">
        <v>0.44254464550700001</v>
      </c>
    </row>
    <row r="450" spans="1:4" ht="27.75" customHeight="1" x14ac:dyDescent="0.25">
      <c r="A450" s="7" t="s">
        <v>8555</v>
      </c>
      <c r="B450" s="8" t="s">
        <v>8502</v>
      </c>
      <c r="C450" s="238">
        <v>7.0178968669900005E-2</v>
      </c>
      <c r="D450" s="238">
        <v>1.04988234945</v>
      </c>
    </row>
    <row r="451" spans="1:4" ht="27.75" customHeight="1" x14ac:dyDescent="0.25">
      <c r="A451" s="7" t="s">
        <v>8556</v>
      </c>
      <c r="B451" s="8" t="s">
        <v>8502</v>
      </c>
      <c r="C451" s="238">
        <v>2.9053264914999999</v>
      </c>
      <c r="D451" s="238">
        <v>0.57621621429100001</v>
      </c>
    </row>
    <row r="452" spans="1:4" ht="27.75" customHeight="1" x14ac:dyDescent="0.25">
      <c r="A452" s="7" t="s">
        <v>8557</v>
      </c>
      <c r="B452" s="8" t="s">
        <v>8502</v>
      </c>
      <c r="C452" s="238">
        <v>2.72858803416</v>
      </c>
      <c r="D452" s="238">
        <v>4.3153679580899995</v>
      </c>
    </row>
    <row r="453" spans="1:4" ht="27.75" customHeight="1" x14ac:dyDescent="0.25">
      <c r="A453" s="7" t="s">
        <v>8558</v>
      </c>
      <c r="B453" s="8" t="s">
        <v>8502</v>
      </c>
      <c r="C453" s="238">
        <v>6.946298706899999E-2</v>
      </c>
      <c r="D453" s="238">
        <v>0.38484022454900002</v>
      </c>
    </row>
    <row r="454" spans="1:4" ht="27.75" customHeight="1" x14ac:dyDescent="0.25">
      <c r="A454" s="7" t="s">
        <v>8559</v>
      </c>
      <c r="B454" s="8" t="s">
        <v>8502</v>
      </c>
      <c r="C454" s="238">
        <v>1.8082076725</v>
      </c>
      <c r="D454" s="238">
        <v>3.8513048623099997</v>
      </c>
    </row>
    <row r="455" spans="1:4" ht="27.75" customHeight="1" x14ac:dyDescent="0.25">
      <c r="A455" s="7" t="s">
        <v>8560</v>
      </c>
      <c r="B455" s="8" t="s">
        <v>8502</v>
      </c>
      <c r="C455" s="238">
        <v>0.32671273826999997</v>
      </c>
      <c r="D455" s="238">
        <v>9.0178913804999997E-2</v>
      </c>
    </row>
    <row r="456" spans="1:4" ht="27.75" customHeight="1" x14ac:dyDescent="0.25">
      <c r="A456" s="7" t="s">
        <v>8561</v>
      </c>
      <c r="B456" s="8" t="s">
        <v>8502</v>
      </c>
      <c r="C456" s="238">
        <v>0.29948275386900003</v>
      </c>
      <c r="D456" s="238">
        <v>1.1275792931599999</v>
      </c>
    </row>
    <row r="457" spans="1:4" ht="27.75" customHeight="1" x14ac:dyDescent="0.25">
      <c r="A457" s="7" t="s">
        <v>8562</v>
      </c>
      <c r="B457" s="8" t="s">
        <v>8502</v>
      </c>
      <c r="C457" s="238">
        <v>0.17521132162</v>
      </c>
      <c r="D457" s="238">
        <v>0.47356142306599996</v>
      </c>
    </row>
    <row r="458" spans="1:4" ht="27.75" customHeight="1" x14ac:dyDescent="0.25">
      <c r="A458" s="7" t="s">
        <v>8563</v>
      </c>
      <c r="B458" s="8" t="s">
        <v>8502</v>
      </c>
      <c r="C458" s="238">
        <v>2.5836673015599998</v>
      </c>
      <c r="D458" s="238">
        <v>2.77031388204</v>
      </c>
    </row>
    <row r="459" spans="1:4" ht="27.75" customHeight="1" x14ac:dyDescent="0.25">
      <c r="A459" s="7" t="s">
        <v>8564</v>
      </c>
      <c r="B459" s="8" t="s">
        <v>8502</v>
      </c>
      <c r="C459" s="238">
        <v>0.63533232493399994</v>
      </c>
      <c r="D459" s="238">
        <v>0.52440006821600005</v>
      </c>
    </row>
    <row r="460" spans="1:4" ht="27.75" customHeight="1" x14ac:dyDescent="0.25">
      <c r="A460" s="7" t="s">
        <v>8565</v>
      </c>
      <c r="B460" s="8" t="s">
        <v>8502</v>
      </c>
      <c r="C460" s="238">
        <v>2.14104165005</v>
      </c>
      <c r="D460" s="238">
        <v>0.17595031111200002</v>
      </c>
    </row>
    <row r="461" spans="1:4" ht="27.75" customHeight="1" x14ac:dyDescent="0.25">
      <c r="A461" s="7" t="s">
        <v>8566</v>
      </c>
      <c r="B461" s="8" t="s">
        <v>8502</v>
      </c>
      <c r="C461" s="238">
        <v>2.51586918141E-2</v>
      </c>
      <c r="D461" s="238">
        <v>0.39552088931700002</v>
      </c>
    </row>
    <row r="462" spans="1:4" ht="27.75" customHeight="1" x14ac:dyDescent="0.25">
      <c r="A462" s="7" t="s">
        <v>8567</v>
      </c>
      <c r="B462" s="8" t="s">
        <v>8502</v>
      </c>
      <c r="C462" s="238">
        <v>0.57725359935800002</v>
      </c>
      <c r="D462" s="238">
        <v>1.9178379114599999</v>
      </c>
    </row>
    <row r="463" spans="1:4" ht="27.75" customHeight="1" x14ac:dyDescent="0.25">
      <c r="A463" s="7" t="s">
        <v>8568</v>
      </c>
      <c r="B463" s="8" t="s">
        <v>8502</v>
      </c>
      <c r="C463" s="238">
        <v>0.10108771928900001</v>
      </c>
      <c r="D463" s="238">
        <v>1.2768950271199999</v>
      </c>
    </row>
    <row r="464" spans="1:4" ht="27.75" customHeight="1" x14ac:dyDescent="0.25">
      <c r="A464" s="7" t="s">
        <v>8569</v>
      </c>
      <c r="B464" s="8" t="s">
        <v>8502</v>
      </c>
      <c r="C464" s="238">
        <v>1.5024488819600001</v>
      </c>
      <c r="D464" s="238">
        <v>2.9136488923999999</v>
      </c>
    </row>
    <row r="465" spans="1:4" ht="27.75" customHeight="1" x14ac:dyDescent="0.25">
      <c r="A465" s="7" t="s">
        <v>8570</v>
      </c>
      <c r="B465" s="8" t="s">
        <v>8502</v>
      </c>
      <c r="C465" s="238">
        <v>1.18870244055</v>
      </c>
      <c r="D465" s="238">
        <v>1.7885305178200002</v>
      </c>
    </row>
    <row r="466" spans="1:4" ht="27.75" customHeight="1" x14ac:dyDescent="0.25">
      <c r="A466" s="7" t="s">
        <v>8571</v>
      </c>
      <c r="B466" s="8" t="s">
        <v>8502</v>
      </c>
      <c r="C466" s="238">
        <v>0.26910474949500002</v>
      </c>
      <c r="D466" s="238">
        <v>0.93971292587200006</v>
      </c>
    </row>
    <row r="467" spans="1:4" ht="27.75" customHeight="1" x14ac:dyDescent="0.25">
      <c r="A467" s="7" t="s">
        <v>8572</v>
      </c>
      <c r="B467" s="8" t="s">
        <v>8502</v>
      </c>
      <c r="C467" s="238">
        <v>1.01061392863</v>
      </c>
      <c r="D467" s="238">
        <v>2.6301327970900004</v>
      </c>
    </row>
    <row r="468" spans="1:4" ht="27.75" customHeight="1" x14ac:dyDescent="0.25">
      <c r="A468" s="7" t="s">
        <v>8573</v>
      </c>
      <c r="B468" s="8" t="s">
        <v>8502</v>
      </c>
      <c r="C468" s="238">
        <v>0.39421214986000003</v>
      </c>
      <c r="D468" s="238">
        <v>0.54836013519000004</v>
      </c>
    </row>
    <row r="469" spans="1:4" ht="27.75" customHeight="1" x14ac:dyDescent="0.25">
      <c r="A469" s="7" t="s">
        <v>8574</v>
      </c>
      <c r="B469" s="8" t="s">
        <v>8502</v>
      </c>
      <c r="C469" s="238">
        <v>0.35290331093999999</v>
      </c>
      <c r="D469" s="238">
        <v>1.8786610634799998</v>
      </c>
    </row>
    <row r="470" spans="1:4" ht="27.75" customHeight="1" x14ac:dyDescent="0.25">
      <c r="A470" s="7" t="s">
        <v>8575</v>
      </c>
      <c r="B470" s="8" t="s">
        <v>8502</v>
      </c>
      <c r="C470" s="238">
        <v>0.88304281647600003</v>
      </c>
      <c r="D470" s="238">
        <v>3.98506669994</v>
      </c>
    </row>
    <row r="471" spans="1:4" ht="27.75" customHeight="1" x14ac:dyDescent="0.25">
      <c r="A471" s="7" t="s">
        <v>8576</v>
      </c>
      <c r="B471" s="8" t="s">
        <v>8502</v>
      </c>
      <c r="C471" s="238">
        <v>2.36535115551</v>
      </c>
      <c r="D471" s="238">
        <v>2.67153443093</v>
      </c>
    </row>
    <row r="472" spans="1:4" ht="27.75" customHeight="1" x14ac:dyDescent="0.25">
      <c r="A472" s="7" t="s">
        <v>8577</v>
      </c>
      <c r="B472" s="8" t="s">
        <v>8502</v>
      </c>
      <c r="C472" s="238">
        <v>0.86260222114500007</v>
      </c>
      <c r="D472" s="238">
        <v>2.7502145410300001</v>
      </c>
    </row>
    <row r="473" spans="1:4" ht="27.75" customHeight="1" x14ac:dyDescent="0.25">
      <c r="A473" s="7" t="s">
        <v>8578</v>
      </c>
      <c r="B473" s="8" t="s">
        <v>8579</v>
      </c>
      <c r="C473" s="238">
        <v>0</v>
      </c>
      <c r="D473" s="238">
        <v>0</v>
      </c>
    </row>
    <row r="474" spans="1:4" ht="27.75" customHeight="1" x14ac:dyDescent="0.25">
      <c r="A474" s="7" t="s">
        <v>8580</v>
      </c>
      <c r="B474" s="8" t="s">
        <v>8579</v>
      </c>
      <c r="C474" s="238">
        <v>3.7606532813599998E-2</v>
      </c>
      <c r="D474" s="238">
        <v>7.4055177507300007E-2</v>
      </c>
    </row>
    <row r="475" spans="1:4" ht="27.75" customHeight="1" x14ac:dyDescent="0.25">
      <c r="A475" s="7" t="s">
        <v>8581</v>
      </c>
      <c r="B475" s="8" t="s">
        <v>8579</v>
      </c>
      <c r="C475" s="238">
        <v>1.72695430749E-3</v>
      </c>
      <c r="D475" s="238">
        <v>4.2026584550899998E-2</v>
      </c>
    </row>
    <row r="476" spans="1:4" ht="27.75" customHeight="1" x14ac:dyDescent="0.25">
      <c r="A476" s="7" t="s">
        <v>8582</v>
      </c>
      <c r="B476" s="8" t="s">
        <v>8579</v>
      </c>
      <c r="C476" s="238">
        <v>0.249736175384</v>
      </c>
      <c r="D476" s="238">
        <v>8.1917901726300008E-2</v>
      </c>
    </row>
    <row r="477" spans="1:4" ht="27.75" customHeight="1" x14ac:dyDescent="0.25">
      <c r="A477" s="7" t="s">
        <v>8583</v>
      </c>
      <c r="B477" s="8" t="s">
        <v>8579</v>
      </c>
      <c r="C477" s="238">
        <v>6.8436164634000001E-3</v>
      </c>
      <c r="D477" s="238">
        <v>2.0456407010900002E-2</v>
      </c>
    </row>
  </sheetData>
  <sheetProtection selectLockedCells="1" selectUnlockedCells="1"/>
  <mergeCells count="1">
    <mergeCell ref="A2:D2"/>
  </mergeCells>
  <hyperlinks>
    <hyperlink ref="A1" location="Overview!A1" display="Back to Overview" xr:uid="{00000000-0004-0000-3D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11">
    <pageSetUpPr fitToPage="1"/>
  </sheetPr>
  <dimension ref="A1:H764"/>
  <sheetViews>
    <sheetView zoomScale="90" zoomScaleNormal="90" zoomScaleSheetLayoutView="100" workbookViewId="0"/>
  </sheetViews>
  <sheetFormatPr defaultColWidth="11.54296875" defaultRowHeight="12.5" x14ac:dyDescent="0.25"/>
  <cols>
    <col min="1" max="1" width="13.81640625" style="156" customWidth="1"/>
    <col min="2" max="2" width="37.453125" style="156" bestFit="1" customWidth="1"/>
    <col min="3" max="3" width="19" style="157" customWidth="1"/>
    <col min="4" max="4" width="5.26953125" style="156" bestFit="1" customWidth="1"/>
    <col min="5" max="5" width="4.7265625" style="156" customWidth="1"/>
    <col min="6" max="6" width="29.1796875" style="156" bestFit="1" customWidth="1"/>
    <col min="7" max="7" width="11.54296875" style="156"/>
    <col min="8" max="8" width="64.54296875" style="156" bestFit="1" customWidth="1"/>
    <col min="9" max="16384" width="11.54296875" style="156"/>
  </cols>
  <sheetData>
    <row r="1" spans="1:8" ht="26.25" customHeight="1" x14ac:dyDescent="0.5">
      <c r="A1" s="167" t="s">
        <v>34</v>
      </c>
      <c r="H1" s="158"/>
    </row>
    <row r="2" spans="1:8" ht="12.75" customHeight="1" x14ac:dyDescent="0.25">
      <c r="A2" s="159"/>
    </row>
    <row r="3" spans="1:8" ht="12.75" customHeight="1" x14ac:dyDescent="0.25">
      <c r="A3" s="159"/>
    </row>
    <row r="4" spans="1:8" ht="12.75" customHeight="1" x14ac:dyDescent="0.25">
      <c r="A4" s="159"/>
    </row>
    <row r="5" spans="1:8" ht="12.75" customHeight="1" x14ac:dyDescent="0.25">
      <c r="A5" s="159"/>
    </row>
    <row r="6" spans="1:8" ht="12.75" customHeight="1" x14ac:dyDescent="0.25">
      <c r="A6" s="159"/>
    </row>
    <row r="7" spans="1:8" ht="12.75" customHeight="1" x14ac:dyDescent="0.25">
      <c r="A7" s="159"/>
    </row>
    <row r="8" spans="1:8" ht="12.75" customHeight="1" x14ac:dyDescent="0.25">
      <c r="A8" s="159"/>
    </row>
    <row r="9" spans="1:8" ht="12.75" customHeight="1" x14ac:dyDescent="0.25">
      <c r="A9" s="159"/>
    </row>
    <row r="10" spans="1:8" ht="12.75" customHeight="1" x14ac:dyDescent="0.25">
      <c r="A10" s="159"/>
    </row>
    <row r="11" spans="1:8" ht="12.75" customHeight="1" x14ac:dyDescent="0.25">
      <c r="A11" s="159"/>
    </row>
    <row r="12" spans="1:8" ht="12.75" customHeight="1" x14ac:dyDescent="0.25">
      <c r="A12" s="159"/>
    </row>
    <row r="13" spans="1:8" ht="12.75" customHeight="1" x14ac:dyDescent="0.25">
      <c r="A13" s="159"/>
    </row>
    <row r="14" spans="1:8" ht="12.75" customHeight="1" x14ac:dyDescent="0.25">
      <c r="A14" s="159"/>
    </row>
    <row r="15" spans="1:8" ht="12.75" customHeight="1" x14ac:dyDescent="0.25">
      <c r="A15" s="159"/>
    </row>
    <row r="16" spans="1:8" ht="12.75" customHeight="1" x14ac:dyDescent="0.25">
      <c r="A16" s="159"/>
    </row>
    <row r="17" spans="1:8" ht="12.75" customHeight="1" x14ac:dyDescent="0.25">
      <c r="A17" s="159"/>
    </row>
    <row r="18" spans="1:8" ht="12.75" customHeight="1" x14ac:dyDescent="0.25">
      <c r="A18" s="159"/>
    </row>
    <row r="19" spans="1:8" ht="12.75" customHeight="1" x14ac:dyDescent="0.25">
      <c r="A19" s="159"/>
    </row>
    <row r="20" spans="1:8" ht="12.75" customHeight="1" x14ac:dyDescent="0.25">
      <c r="A20" s="159"/>
    </row>
    <row r="21" spans="1:8" ht="12.75" customHeight="1" x14ac:dyDescent="0.25">
      <c r="A21" s="159"/>
    </row>
    <row r="22" spans="1:8" ht="12.75" customHeight="1" x14ac:dyDescent="0.25">
      <c r="A22" s="159"/>
    </row>
    <row r="23" spans="1:8" ht="12.75" customHeight="1" x14ac:dyDescent="0.25">
      <c r="A23" s="159"/>
    </row>
    <row r="24" spans="1:8" ht="12.75" customHeight="1" x14ac:dyDescent="0.25">
      <c r="A24" s="159"/>
    </row>
    <row r="25" spans="1:8" ht="12.75" customHeight="1" x14ac:dyDescent="0.25">
      <c r="A25" s="159"/>
    </row>
    <row r="26" spans="1:8" ht="12.75" customHeight="1" x14ac:dyDescent="0.25">
      <c r="A26" s="159"/>
    </row>
    <row r="27" spans="1:8" ht="12.75" customHeight="1" x14ac:dyDescent="0.25">
      <c r="A27" s="159"/>
    </row>
    <row r="28" spans="1:8" s="161" customFormat="1" ht="52" x14ac:dyDescent="0.25">
      <c r="A28" s="56" t="s">
        <v>8584</v>
      </c>
      <c r="B28" s="56" t="s">
        <v>8585</v>
      </c>
      <c r="C28" s="56" t="s">
        <v>8586</v>
      </c>
      <c r="D28" s="160"/>
      <c r="E28" s="160"/>
      <c r="F28" s="56" t="s">
        <v>8587</v>
      </c>
      <c r="G28" s="56" t="s">
        <v>8588</v>
      </c>
      <c r="H28" s="56" t="s">
        <v>8589</v>
      </c>
    </row>
    <row r="29" spans="1:8" x14ac:dyDescent="0.25">
      <c r="A29" s="169">
        <v>3</v>
      </c>
      <c r="B29" s="162" t="s">
        <v>8590</v>
      </c>
      <c r="C29" s="168" t="s">
        <v>8591</v>
      </c>
      <c r="F29" s="156" t="s">
        <v>8592</v>
      </c>
      <c r="G29" s="163">
        <v>43626</v>
      </c>
      <c r="H29" s="156" t="s">
        <v>8593</v>
      </c>
    </row>
    <row r="30" spans="1:8" x14ac:dyDescent="0.25">
      <c r="A30" s="169">
        <v>4</v>
      </c>
      <c r="B30" s="162" t="s">
        <v>8590</v>
      </c>
      <c r="C30" s="168" t="s">
        <v>8591</v>
      </c>
      <c r="F30" s="156" t="s">
        <v>8594</v>
      </c>
      <c r="G30" s="163">
        <v>43626</v>
      </c>
      <c r="H30" s="156" t="s">
        <v>8593</v>
      </c>
    </row>
    <row r="31" spans="1:8" x14ac:dyDescent="0.25">
      <c r="A31" s="169">
        <v>5</v>
      </c>
      <c r="B31" s="162" t="s">
        <v>8595</v>
      </c>
      <c r="C31" s="168" t="s">
        <v>8591</v>
      </c>
      <c r="F31" s="156" t="s">
        <v>8596</v>
      </c>
      <c r="G31" s="163">
        <v>43626</v>
      </c>
      <c r="H31" s="156" t="s">
        <v>8593</v>
      </c>
    </row>
    <row r="32" spans="1:8" x14ac:dyDescent="0.25">
      <c r="A32" s="169">
        <v>6</v>
      </c>
      <c r="B32" s="162" t="s">
        <v>8597</v>
      </c>
      <c r="C32" s="168" t="s">
        <v>8591</v>
      </c>
      <c r="F32" s="156" t="s">
        <v>8598</v>
      </c>
      <c r="G32" s="163">
        <v>43626</v>
      </c>
      <c r="H32" s="156" t="s">
        <v>8599</v>
      </c>
    </row>
    <row r="33" spans="1:8" x14ac:dyDescent="0.25">
      <c r="A33" s="169">
        <v>7</v>
      </c>
      <c r="B33" s="162" t="s">
        <v>8597</v>
      </c>
      <c r="C33" s="168" t="s">
        <v>8591</v>
      </c>
      <c r="F33" s="166"/>
      <c r="G33" s="163"/>
      <c r="H33" s="165"/>
    </row>
    <row r="34" spans="1:8" x14ac:dyDescent="0.25">
      <c r="A34" s="169">
        <v>8</v>
      </c>
      <c r="B34" s="162" t="s">
        <v>8597</v>
      </c>
      <c r="C34" s="168" t="s">
        <v>8591</v>
      </c>
      <c r="F34" s="164"/>
      <c r="G34" s="163"/>
    </row>
    <row r="35" spans="1:8" x14ac:dyDescent="0.25">
      <c r="A35" s="169">
        <v>9</v>
      </c>
      <c r="B35" s="162" t="s">
        <v>8597</v>
      </c>
      <c r="C35" s="168" t="s">
        <v>8591</v>
      </c>
      <c r="G35" s="163"/>
      <c r="H35" s="164"/>
    </row>
    <row r="36" spans="1:8" x14ac:dyDescent="0.25">
      <c r="A36" s="169">
        <v>10</v>
      </c>
      <c r="B36" s="162" t="s">
        <v>8597</v>
      </c>
      <c r="C36" s="168" t="s">
        <v>8591</v>
      </c>
      <c r="G36" s="163"/>
      <c r="H36" s="164"/>
    </row>
    <row r="37" spans="1:8" x14ac:dyDescent="0.25">
      <c r="A37" s="169">
        <v>11</v>
      </c>
      <c r="B37" s="162" t="s">
        <v>8597</v>
      </c>
      <c r="C37" s="168" t="s">
        <v>8591</v>
      </c>
      <c r="G37" s="163"/>
    </row>
    <row r="38" spans="1:8" x14ac:dyDescent="0.25">
      <c r="A38" s="169">
        <v>12</v>
      </c>
      <c r="B38" s="162" t="s">
        <v>8597</v>
      </c>
      <c r="C38" s="168" t="s">
        <v>8591</v>
      </c>
      <c r="G38" s="163"/>
    </row>
    <row r="39" spans="1:8" x14ac:dyDescent="0.25">
      <c r="A39" s="169">
        <v>13</v>
      </c>
      <c r="B39" s="162" t="s">
        <v>8600</v>
      </c>
      <c r="C39" s="168" t="s">
        <v>8591</v>
      </c>
      <c r="G39" s="163"/>
    </row>
    <row r="40" spans="1:8" x14ac:dyDescent="0.25">
      <c r="A40" s="169">
        <v>15</v>
      </c>
      <c r="B40" s="162" t="s">
        <v>8600</v>
      </c>
      <c r="C40" s="168" t="s">
        <v>8591</v>
      </c>
      <c r="F40" s="164"/>
      <c r="G40" s="163"/>
      <c r="H40" s="164"/>
    </row>
    <row r="41" spans="1:8" x14ac:dyDescent="0.25">
      <c r="A41" s="169">
        <v>16</v>
      </c>
      <c r="B41" s="162" t="s">
        <v>8601</v>
      </c>
      <c r="C41" s="168" t="s">
        <v>8591</v>
      </c>
      <c r="G41" s="163"/>
      <c r="H41" s="164"/>
    </row>
    <row r="42" spans="1:8" x14ac:dyDescent="0.25">
      <c r="A42" s="169">
        <v>17</v>
      </c>
      <c r="B42" s="162" t="s">
        <v>8601</v>
      </c>
      <c r="C42" s="168" t="s">
        <v>8591</v>
      </c>
      <c r="G42" s="163"/>
    </row>
    <row r="43" spans="1:8" x14ac:dyDescent="0.25">
      <c r="A43" s="169">
        <v>18</v>
      </c>
      <c r="B43" s="162" t="s">
        <v>8601</v>
      </c>
      <c r="C43" s="168" t="s">
        <v>8591</v>
      </c>
      <c r="G43" s="163"/>
    </row>
    <row r="44" spans="1:8" x14ac:dyDescent="0.25">
      <c r="A44" s="169">
        <v>19</v>
      </c>
      <c r="B44" s="162" t="s">
        <v>8601</v>
      </c>
      <c r="C44" s="168" t="s">
        <v>8591</v>
      </c>
      <c r="G44" s="163"/>
    </row>
    <row r="45" spans="1:8" x14ac:dyDescent="0.25">
      <c r="A45" s="169">
        <v>20</v>
      </c>
      <c r="B45" s="162" t="s">
        <v>8601</v>
      </c>
      <c r="C45" s="168" t="s">
        <v>8591</v>
      </c>
      <c r="G45" s="163"/>
    </row>
    <row r="46" spans="1:8" x14ac:dyDescent="0.25">
      <c r="A46" s="169">
        <v>21</v>
      </c>
      <c r="B46" s="162" t="s">
        <v>8601</v>
      </c>
      <c r="C46" s="168" t="s">
        <v>8591</v>
      </c>
      <c r="G46" s="163"/>
    </row>
    <row r="47" spans="1:8" x14ac:dyDescent="0.25">
      <c r="A47" s="169">
        <v>22</v>
      </c>
      <c r="B47" s="162" t="s">
        <v>8601</v>
      </c>
      <c r="C47" s="168" t="s">
        <v>8591</v>
      </c>
      <c r="G47" s="163"/>
    </row>
    <row r="48" spans="1:8" x14ac:dyDescent="0.25">
      <c r="A48" s="169">
        <v>23</v>
      </c>
      <c r="B48" s="162" t="s">
        <v>8602</v>
      </c>
      <c r="C48" s="168" t="s">
        <v>8591</v>
      </c>
      <c r="G48" s="163"/>
    </row>
    <row r="49" spans="1:8" x14ac:dyDescent="0.25">
      <c r="A49" s="169">
        <v>24</v>
      </c>
      <c r="B49" s="162" t="s">
        <v>8602</v>
      </c>
      <c r="C49" s="168" t="s">
        <v>8591</v>
      </c>
      <c r="G49" s="163"/>
    </row>
    <row r="50" spans="1:8" x14ac:dyDescent="0.25">
      <c r="A50" s="169">
        <v>25</v>
      </c>
      <c r="B50" s="162" t="s">
        <v>8602</v>
      </c>
      <c r="C50" s="168" t="s">
        <v>8591</v>
      </c>
      <c r="G50" s="163"/>
    </row>
    <row r="51" spans="1:8" x14ac:dyDescent="0.25">
      <c r="A51" s="169">
        <v>26</v>
      </c>
      <c r="B51" s="162" t="s">
        <v>8602</v>
      </c>
      <c r="C51" s="168" t="s">
        <v>8591</v>
      </c>
      <c r="G51" s="163"/>
    </row>
    <row r="52" spans="1:8" x14ac:dyDescent="0.25">
      <c r="A52" s="169">
        <v>28</v>
      </c>
      <c r="B52" s="162" t="s">
        <v>8602</v>
      </c>
      <c r="C52" s="168" t="s">
        <v>8591</v>
      </c>
      <c r="G52" s="163"/>
    </row>
    <row r="53" spans="1:8" x14ac:dyDescent="0.25">
      <c r="A53" s="169">
        <v>29</v>
      </c>
      <c r="B53" s="162" t="s">
        <v>8602</v>
      </c>
      <c r="C53" s="168" t="s">
        <v>8591</v>
      </c>
      <c r="G53" s="163"/>
    </row>
    <row r="54" spans="1:8" x14ac:dyDescent="0.25">
      <c r="A54" s="169">
        <v>30</v>
      </c>
      <c r="B54" s="162" t="s">
        <v>8602</v>
      </c>
      <c r="C54" s="168" t="s">
        <v>8591</v>
      </c>
      <c r="G54" s="163"/>
    </row>
    <row r="55" spans="1:8" x14ac:dyDescent="0.25">
      <c r="A55" s="169">
        <v>31</v>
      </c>
      <c r="B55" s="162" t="s">
        <v>8602</v>
      </c>
      <c r="C55" s="168" t="s">
        <v>8591</v>
      </c>
      <c r="G55" s="163"/>
    </row>
    <row r="56" spans="1:8" x14ac:dyDescent="0.25">
      <c r="A56" s="169">
        <v>32</v>
      </c>
      <c r="B56" s="162" t="s">
        <v>8602</v>
      </c>
      <c r="C56" s="168" t="s">
        <v>8591</v>
      </c>
      <c r="F56" s="164"/>
      <c r="G56" s="163"/>
      <c r="H56" s="164"/>
    </row>
    <row r="57" spans="1:8" x14ac:dyDescent="0.25">
      <c r="A57" s="169">
        <v>33</v>
      </c>
      <c r="B57" s="162" t="s">
        <v>8602</v>
      </c>
      <c r="C57" s="168" t="s">
        <v>8591</v>
      </c>
      <c r="F57" s="164"/>
      <c r="G57" s="163"/>
      <c r="H57" s="164"/>
    </row>
    <row r="58" spans="1:8" x14ac:dyDescent="0.25">
      <c r="A58" s="169">
        <v>34</v>
      </c>
      <c r="B58" s="162" t="s">
        <v>8602</v>
      </c>
      <c r="C58" s="168" t="s">
        <v>8591</v>
      </c>
      <c r="F58" s="164"/>
      <c r="G58" s="163"/>
      <c r="H58" s="164"/>
    </row>
    <row r="59" spans="1:8" x14ac:dyDescent="0.25">
      <c r="A59" s="169">
        <v>35</v>
      </c>
      <c r="B59" s="162" t="s">
        <v>8602</v>
      </c>
      <c r="C59" s="168" t="s">
        <v>8591</v>
      </c>
      <c r="F59" s="164"/>
      <c r="G59" s="163"/>
      <c r="H59" s="164"/>
    </row>
    <row r="60" spans="1:8" x14ac:dyDescent="0.25">
      <c r="A60" s="169">
        <v>36</v>
      </c>
      <c r="B60" s="162" t="s">
        <v>8602</v>
      </c>
      <c r="C60" s="168" t="s">
        <v>8591</v>
      </c>
      <c r="F60" s="164"/>
      <c r="G60" s="163"/>
      <c r="H60" s="164"/>
    </row>
    <row r="61" spans="1:8" x14ac:dyDescent="0.25">
      <c r="A61" s="169">
        <v>37</v>
      </c>
      <c r="B61" s="162" t="s">
        <v>8602</v>
      </c>
      <c r="C61" s="168" t="s">
        <v>8591</v>
      </c>
      <c r="F61" s="164"/>
      <c r="G61" s="163"/>
      <c r="H61" s="164"/>
    </row>
    <row r="62" spans="1:8" x14ac:dyDescent="0.25">
      <c r="A62" s="169">
        <v>38</v>
      </c>
      <c r="B62" s="162" t="s">
        <v>8602</v>
      </c>
      <c r="C62" s="168" t="s">
        <v>8591</v>
      </c>
      <c r="F62" s="164"/>
      <c r="G62" s="163"/>
      <c r="H62" s="164"/>
    </row>
    <row r="63" spans="1:8" x14ac:dyDescent="0.25">
      <c r="A63" s="169">
        <v>39</v>
      </c>
      <c r="B63" s="162" t="s">
        <v>8602</v>
      </c>
      <c r="C63" s="168" t="s">
        <v>8591</v>
      </c>
      <c r="F63" s="164"/>
      <c r="G63" s="163"/>
      <c r="H63" s="164"/>
    </row>
    <row r="64" spans="1:8" x14ac:dyDescent="0.25">
      <c r="A64" s="169">
        <v>40</v>
      </c>
      <c r="B64" s="162" t="s">
        <v>8601</v>
      </c>
      <c r="C64" s="168" t="s">
        <v>8591</v>
      </c>
      <c r="F64" s="164"/>
      <c r="G64" s="163"/>
      <c r="H64" s="164"/>
    </row>
    <row r="65" spans="1:8" x14ac:dyDescent="0.25">
      <c r="A65" s="169">
        <v>41</v>
      </c>
      <c r="B65" s="162" t="s">
        <v>8603</v>
      </c>
      <c r="C65" s="168" t="s">
        <v>8591</v>
      </c>
      <c r="F65" s="164"/>
      <c r="G65" s="163"/>
      <c r="H65" s="164"/>
    </row>
    <row r="66" spans="1:8" x14ac:dyDescent="0.25">
      <c r="A66" s="169">
        <v>42</v>
      </c>
      <c r="B66" s="162" t="s">
        <v>8604</v>
      </c>
      <c r="C66" s="168" t="s">
        <v>8591</v>
      </c>
      <c r="F66" s="164"/>
      <c r="G66" s="163"/>
      <c r="H66" s="164"/>
    </row>
    <row r="67" spans="1:8" x14ac:dyDescent="0.25">
      <c r="A67" s="169">
        <v>43</v>
      </c>
      <c r="B67" s="162" t="s">
        <v>8604</v>
      </c>
      <c r="C67" s="168" t="s">
        <v>8591</v>
      </c>
      <c r="F67" s="164"/>
      <c r="G67" s="163"/>
      <c r="H67" s="164"/>
    </row>
    <row r="68" spans="1:8" x14ac:dyDescent="0.25">
      <c r="A68" s="169">
        <v>44</v>
      </c>
      <c r="B68" s="162" t="s">
        <v>8603</v>
      </c>
      <c r="C68" s="168" t="s">
        <v>8591</v>
      </c>
      <c r="F68" s="164"/>
      <c r="G68" s="163"/>
      <c r="H68" s="164"/>
    </row>
    <row r="69" spans="1:8" x14ac:dyDescent="0.25">
      <c r="A69" s="169">
        <v>45</v>
      </c>
      <c r="B69" s="162" t="s">
        <v>8605</v>
      </c>
      <c r="C69" s="168" t="s">
        <v>8591</v>
      </c>
      <c r="F69" s="164"/>
      <c r="G69" s="163"/>
      <c r="H69" s="164"/>
    </row>
    <row r="70" spans="1:8" x14ac:dyDescent="0.25">
      <c r="A70" s="169">
        <v>46</v>
      </c>
      <c r="B70" s="162" t="s">
        <v>8606</v>
      </c>
      <c r="C70" s="168" t="s">
        <v>8591</v>
      </c>
      <c r="F70" s="164"/>
      <c r="G70" s="163"/>
      <c r="H70" s="164"/>
    </row>
    <row r="71" spans="1:8" x14ac:dyDescent="0.25">
      <c r="A71" s="169">
        <v>47</v>
      </c>
      <c r="B71" s="162" t="s">
        <v>8607</v>
      </c>
      <c r="C71" s="168" t="s">
        <v>8591</v>
      </c>
      <c r="F71" s="164"/>
      <c r="G71" s="163"/>
      <c r="H71" s="164"/>
    </row>
    <row r="72" spans="1:8" x14ac:dyDescent="0.25">
      <c r="A72" s="169">
        <v>48</v>
      </c>
      <c r="B72" s="162" t="s">
        <v>8608</v>
      </c>
      <c r="C72" s="168" t="s">
        <v>8591</v>
      </c>
      <c r="F72" s="164"/>
      <c r="G72" s="163"/>
      <c r="H72" s="164"/>
    </row>
    <row r="73" spans="1:8" x14ac:dyDescent="0.25">
      <c r="A73" s="169">
        <v>49</v>
      </c>
      <c r="B73" s="162" t="s">
        <v>8601</v>
      </c>
      <c r="C73" s="168" t="s">
        <v>8591</v>
      </c>
      <c r="F73" s="164"/>
      <c r="G73" s="163"/>
      <c r="H73" s="164"/>
    </row>
    <row r="74" spans="1:8" x14ac:dyDescent="0.25">
      <c r="A74" s="169">
        <v>50</v>
      </c>
      <c r="B74" s="162" t="s">
        <v>8609</v>
      </c>
      <c r="C74" s="168" t="s">
        <v>8591</v>
      </c>
      <c r="F74" s="164"/>
      <c r="G74" s="163"/>
      <c r="H74" s="164"/>
    </row>
    <row r="75" spans="1:8" x14ac:dyDescent="0.25">
      <c r="A75" s="169">
        <v>51</v>
      </c>
      <c r="B75" s="162" t="s">
        <v>8610</v>
      </c>
      <c r="C75" s="168" t="s">
        <v>8611</v>
      </c>
      <c r="F75" s="164"/>
      <c r="G75" s="163"/>
      <c r="H75" s="164"/>
    </row>
    <row r="76" spans="1:8" x14ac:dyDescent="0.25">
      <c r="A76" s="169">
        <v>52</v>
      </c>
      <c r="B76" s="162" t="s">
        <v>8612</v>
      </c>
      <c r="C76" s="168" t="s">
        <v>8591</v>
      </c>
      <c r="F76" s="164"/>
      <c r="G76" s="163"/>
      <c r="H76" s="164"/>
    </row>
    <row r="77" spans="1:8" x14ac:dyDescent="0.25">
      <c r="A77" s="169">
        <v>53</v>
      </c>
      <c r="B77" s="162" t="s">
        <v>8612</v>
      </c>
      <c r="C77" s="168" t="s">
        <v>8591</v>
      </c>
      <c r="F77" s="164"/>
      <c r="G77" s="163"/>
      <c r="H77" s="164"/>
    </row>
    <row r="78" spans="1:8" x14ac:dyDescent="0.25">
      <c r="A78" s="169">
        <v>55</v>
      </c>
      <c r="B78" s="162" t="s">
        <v>8612</v>
      </c>
      <c r="C78" s="168" t="s">
        <v>8591</v>
      </c>
      <c r="F78" s="164"/>
      <c r="G78" s="163"/>
      <c r="H78" s="164"/>
    </row>
    <row r="79" spans="1:8" x14ac:dyDescent="0.25">
      <c r="A79" s="169">
        <v>56</v>
      </c>
      <c r="B79" s="162" t="s">
        <v>8612</v>
      </c>
      <c r="C79" s="168" t="s">
        <v>8591</v>
      </c>
      <c r="F79" s="164"/>
      <c r="G79" s="163"/>
      <c r="H79" s="164"/>
    </row>
    <row r="80" spans="1:8" x14ac:dyDescent="0.25">
      <c r="A80" s="169">
        <v>57</v>
      </c>
      <c r="B80" s="162" t="s">
        <v>8612</v>
      </c>
      <c r="C80" s="168" t="s">
        <v>8591</v>
      </c>
      <c r="F80" s="164"/>
      <c r="G80" s="163"/>
      <c r="H80" s="164"/>
    </row>
    <row r="81" spans="1:8" x14ac:dyDescent="0.25">
      <c r="A81" s="169">
        <v>58</v>
      </c>
      <c r="B81" s="162" t="s">
        <v>8613</v>
      </c>
      <c r="C81" s="168" t="s">
        <v>8611</v>
      </c>
      <c r="F81" s="164"/>
      <c r="G81" s="163"/>
      <c r="H81" s="164"/>
    </row>
    <row r="82" spans="1:8" x14ac:dyDescent="0.25">
      <c r="A82" s="169">
        <v>59</v>
      </c>
      <c r="B82" s="162" t="s">
        <v>8612</v>
      </c>
      <c r="C82" s="168" t="s">
        <v>8591</v>
      </c>
      <c r="F82" s="164"/>
      <c r="G82" s="163"/>
      <c r="H82" s="164"/>
    </row>
    <row r="83" spans="1:8" x14ac:dyDescent="0.25">
      <c r="A83" s="169">
        <v>60</v>
      </c>
      <c r="B83" s="162" t="s">
        <v>8612</v>
      </c>
      <c r="C83" s="168" t="s">
        <v>8591</v>
      </c>
      <c r="F83" s="164"/>
      <c r="G83" s="163"/>
      <c r="H83" s="164"/>
    </row>
    <row r="84" spans="1:8" x14ac:dyDescent="0.25">
      <c r="A84" s="169">
        <v>62</v>
      </c>
      <c r="B84" s="162" t="s">
        <v>8614</v>
      </c>
      <c r="C84" s="168" t="s">
        <v>8611</v>
      </c>
    </row>
    <row r="85" spans="1:8" x14ac:dyDescent="0.25">
      <c r="A85" s="169">
        <v>63</v>
      </c>
      <c r="B85" s="162" t="s">
        <v>8604</v>
      </c>
      <c r="C85" s="168" t="s">
        <v>8591</v>
      </c>
    </row>
    <row r="86" spans="1:8" x14ac:dyDescent="0.25">
      <c r="A86" s="169">
        <v>64</v>
      </c>
      <c r="B86" s="162" t="s">
        <v>8612</v>
      </c>
      <c r="C86" s="168" t="s">
        <v>8591</v>
      </c>
    </row>
    <row r="87" spans="1:8" x14ac:dyDescent="0.25">
      <c r="A87" s="169">
        <v>65</v>
      </c>
      <c r="B87" s="162" t="s">
        <v>8615</v>
      </c>
      <c r="C87" s="168" t="s">
        <v>8591</v>
      </c>
    </row>
    <row r="88" spans="1:8" x14ac:dyDescent="0.25">
      <c r="A88" s="169">
        <v>66</v>
      </c>
      <c r="B88" s="162" t="s">
        <v>8615</v>
      </c>
      <c r="C88" s="168" t="s">
        <v>8591</v>
      </c>
    </row>
    <row r="89" spans="1:8" x14ac:dyDescent="0.25">
      <c r="A89" s="169">
        <v>67</v>
      </c>
      <c r="B89" s="162" t="s">
        <v>8616</v>
      </c>
      <c r="C89" s="168" t="s">
        <v>8591</v>
      </c>
    </row>
    <row r="90" spans="1:8" x14ac:dyDescent="0.25">
      <c r="A90" s="169">
        <v>71</v>
      </c>
      <c r="B90" s="162" t="s">
        <v>8616</v>
      </c>
      <c r="C90" s="168" t="s">
        <v>8591</v>
      </c>
    </row>
    <row r="91" spans="1:8" x14ac:dyDescent="0.25">
      <c r="A91" s="169">
        <v>72</v>
      </c>
      <c r="B91" s="162" t="s">
        <v>8616</v>
      </c>
      <c r="C91" s="168" t="s">
        <v>8591</v>
      </c>
    </row>
    <row r="92" spans="1:8" x14ac:dyDescent="0.25">
      <c r="A92" s="169">
        <v>73</v>
      </c>
      <c r="B92" s="162" t="s">
        <v>8616</v>
      </c>
      <c r="C92" s="168" t="s">
        <v>8591</v>
      </c>
    </row>
    <row r="93" spans="1:8" x14ac:dyDescent="0.25">
      <c r="A93" s="169">
        <v>74</v>
      </c>
      <c r="B93" s="162" t="s">
        <v>8617</v>
      </c>
      <c r="C93" s="168" t="s">
        <v>8591</v>
      </c>
    </row>
    <row r="94" spans="1:8" x14ac:dyDescent="0.25">
      <c r="A94" s="169">
        <v>75</v>
      </c>
      <c r="B94" s="162" t="s">
        <v>8618</v>
      </c>
      <c r="C94" s="168" t="s">
        <v>8591</v>
      </c>
    </row>
    <row r="95" spans="1:8" x14ac:dyDescent="0.25">
      <c r="A95" s="169">
        <v>76</v>
      </c>
      <c r="B95" s="162" t="s">
        <v>8618</v>
      </c>
      <c r="C95" s="168" t="s">
        <v>8591</v>
      </c>
    </row>
    <row r="96" spans="1:8" x14ac:dyDescent="0.25">
      <c r="A96" s="169">
        <v>77</v>
      </c>
      <c r="B96" s="162" t="s">
        <v>8618</v>
      </c>
      <c r="C96" s="168" t="s">
        <v>8591</v>
      </c>
    </row>
    <row r="97" spans="1:3" x14ac:dyDescent="0.25">
      <c r="A97" s="169">
        <v>78</v>
      </c>
      <c r="B97" s="162" t="s">
        <v>8619</v>
      </c>
      <c r="C97" s="168" t="s">
        <v>8591</v>
      </c>
    </row>
    <row r="98" spans="1:3" x14ac:dyDescent="0.25">
      <c r="A98" s="169">
        <v>79</v>
      </c>
      <c r="B98" s="162" t="s">
        <v>8620</v>
      </c>
      <c r="C98" s="168" t="s">
        <v>8611</v>
      </c>
    </row>
    <row r="99" spans="1:3" x14ac:dyDescent="0.25">
      <c r="A99" s="169">
        <v>80</v>
      </c>
      <c r="B99" s="162" t="s">
        <v>8621</v>
      </c>
      <c r="C99" s="168" t="s">
        <v>8591</v>
      </c>
    </row>
    <row r="100" spans="1:3" x14ac:dyDescent="0.25">
      <c r="A100" s="169">
        <v>81</v>
      </c>
      <c r="B100" s="162" t="s">
        <v>8622</v>
      </c>
      <c r="C100" s="168" t="s">
        <v>8591</v>
      </c>
    </row>
    <row r="101" spans="1:3" x14ac:dyDescent="0.25">
      <c r="A101" s="169">
        <v>82</v>
      </c>
      <c r="B101" s="162" t="s">
        <v>8623</v>
      </c>
      <c r="C101" s="168" t="s">
        <v>8591</v>
      </c>
    </row>
    <row r="102" spans="1:3" x14ac:dyDescent="0.25">
      <c r="A102" s="169">
        <v>83</v>
      </c>
      <c r="B102" s="162" t="s">
        <v>8623</v>
      </c>
      <c r="C102" s="168" t="s">
        <v>8591</v>
      </c>
    </row>
    <row r="103" spans="1:3" x14ac:dyDescent="0.25">
      <c r="A103" s="169">
        <v>84</v>
      </c>
      <c r="B103" s="162" t="s">
        <v>8623</v>
      </c>
      <c r="C103" s="168" t="s">
        <v>8591</v>
      </c>
    </row>
    <row r="104" spans="1:3" x14ac:dyDescent="0.25">
      <c r="A104" s="169">
        <v>85</v>
      </c>
      <c r="B104" s="162" t="s">
        <v>8623</v>
      </c>
      <c r="C104" s="168" t="s">
        <v>8591</v>
      </c>
    </row>
    <row r="105" spans="1:3" x14ac:dyDescent="0.25">
      <c r="A105" s="169">
        <v>86</v>
      </c>
      <c r="B105" s="162" t="s">
        <v>8623</v>
      </c>
      <c r="C105" s="168" t="s">
        <v>8591</v>
      </c>
    </row>
    <row r="106" spans="1:3" x14ac:dyDescent="0.25">
      <c r="A106" s="169">
        <v>87</v>
      </c>
      <c r="B106" s="162" t="s">
        <v>8623</v>
      </c>
      <c r="C106" s="168" t="s">
        <v>8591</v>
      </c>
    </row>
    <row r="107" spans="1:3" x14ac:dyDescent="0.25">
      <c r="A107" s="169">
        <v>88</v>
      </c>
      <c r="B107" s="162" t="s">
        <v>8623</v>
      </c>
      <c r="C107" s="168" t="s">
        <v>8591</v>
      </c>
    </row>
    <row r="108" spans="1:3" x14ac:dyDescent="0.25">
      <c r="A108" s="169">
        <v>91</v>
      </c>
      <c r="B108" s="162" t="s">
        <v>8624</v>
      </c>
      <c r="C108" s="168" t="s">
        <v>8591</v>
      </c>
    </row>
    <row r="109" spans="1:3" x14ac:dyDescent="0.25">
      <c r="A109" s="169">
        <v>92</v>
      </c>
      <c r="B109" s="162" t="s">
        <v>8624</v>
      </c>
      <c r="C109" s="168" t="s">
        <v>8591</v>
      </c>
    </row>
    <row r="110" spans="1:3" x14ac:dyDescent="0.25">
      <c r="A110" s="169">
        <v>93</v>
      </c>
      <c r="B110" s="162" t="s">
        <v>8625</v>
      </c>
      <c r="C110" s="168" t="s">
        <v>8611</v>
      </c>
    </row>
    <row r="111" spans="1:3" x14ac:dyDescent="0.25">
      <c r="A111" s="169">
        <v>94</v>
      </c>
      <c r="B111" s="162" t="s">
        <v>8624</v>
      </c>
      <c r="C111" s="168" t="s">
        <v>8591</v>
      </c>
    </row>
    <row r="112" spans="1:3" x14ac:dyDescent="0.25">
      <c r="A112" s="169">
        <v>95</v>
      </c>
      <c r="B112" s="162" t="s">
        <v>8624</v>
      </c>
      <c r="C112" s="168" t="s">
        <v>8591</v>
      </c>
    </row>
    <row r="113" spans="1:3" x14ac:dyDescent="0.25">
      <c r="A113" s="169">
        <v>96</v>
      </c>
      <c r="B113" s="162" t="s">
        <v>8624</v>
      </c>
      <c r="C113" s="168" t="s">
        <v>8591</v>
      </c>
    </row>
    <row r="114" spans="1:3" x14ac:dyDescent="0.25">
      <c r="A114" s="169">
        <v>97</v>
      </c>
      <c r="B114" s="162" t="s">
        <v>8626</v>
      </c>
      <c r="C114" s="168" t="s">
        <v>8591</v>
      </c>
    </row>
    <row r="115" spans="1:3" x14ac:dyDescent="0.25">
      <c r="A115" s="169">
        <v>98</v>
      </c>
      <c r="B115" s="162" t="s">
        <v>8627</v>
      </c>
      <c r="C115" s="168" t="s">
        <v>8591</v>
      </c>
    </row>
    <row r="116" spans="1:3" x14ac:dyDescent="0.25">
      <c r="A116" s="169">
        <v>99</v>
      </c>
      <c r="B116" s="162" t="s">
        <v>8628</v>
      </c>
      <c r="C116" s="168" t="s">
        <v>8591</v>
      </c>
    </row>
    <row r="117" spans="1:3" x14ac:dyDescent="0.25">
      <c r="A117" s="169">
        <v>100</v>
      </c>
      <c r="B117" s="162" t="s">
        <v>8628</v>
      </c>
      <c r="C117" s="168" t="s">
        <v>8591</v>
      </c>
    </row>
    <row r="118" spans="1:3" x14ac:dyDescent="0.25">
      <c r="A118" s="169">
        <v>101</v>
      </c>
      <c r="B118" s="162" t="s">
        <v>8629</v>
      </c>
      <c r="C118" s="168" t="s">
        <v>8591</v>
      </c>
    </row>
    <row r="119" spans="1:3" x14ac:dyDescent="0.25">
      <c r="A119" s="169">
        <v>102</v>
      </c>
      <c r="B119" s="162" t="s">
        <v>8629</v>
      </c>
      <c r="C119" s="168" t="s">
        <v>8591</v>
      </c>
    </row>
    <row r="120" spans="1:3" x14ac:dyDescent="0.25">
      <c r="A120" s="169">
        <v>103</v>
      </c>
      <c r="B120" s="162" t="s">
        <v>8629</v>
      </c>
      <c r="C120" s="168" t="s">
        <v>8591</v>
      </c>
    </row>
    <row r="121" spans="1:3" x14ac:dyDescent="0.25">
      <c r="A121" s="169">
        <v>104</v>
      </c>
      <c r="B121" s="162" t="s">
        <v>8630</v>
      </c>
      <c r="C121" s="168" t="s">
        <v>8591</v>
      </c>
    </row>
    <row r="122" spans="1:3" x14ac:dyDescent="0.25">
      <c r="A122" s="169">
        <v>105</v>
      </c>
      <c r="B122" s="162" t="s">
        <v>8630</v>
      </c>
      <c r="C122" s="168" t="s">
        <v>8591</v>
      </c>
    </row>
    <row r="123" spans="1:3" x14ac:dyDescent="0.25">
      <c r="A123" s="169">
        <v>106</v>
      </c>
      <c r="B123" s="162" t="s">
        <v>8630</v>
      </c>
      <c r="C123" s="168" t="s">
        <v>8591</v>
      </c>
    </row>
    <row r="124" spans="1:3" x14ac:dyDescent="0.25">
      <c r="A124" s="169">
        <v>107</v>
      </c>
      <c r="B124" s="162" t="s">
        <v>8630</v>
      </c>
      <c r="C124" s="168" t="s">
        <v>8591</v>
      </c>
    </row>
    <row r="125" spans="1:3" x14ac:dyDescent="0.25">
      <c r="A125" s="169">
        <v>108</v>
      </c>
      <c r="B125" s="162" t="s">
        <v>8630</v>
      </c>
      <c r="C125" s="168" t="s">
        <v>8591</v>
      </c>
    </row>
    <row r="126" spans="1:3" x14ac:dyDescent="0.25">
      <c r="A126" s="169">
        <v>109</v>
      </c>
      <c r="B126" s="162" t="s">
        <v>8630</v>
      </c>
      <c r="C126" s="168" t="s">
        <v>8591</v>
      </c>
    </row>
    <row r="127" spans="1:3" x14ac:dyDescent="0.25">
      <c r="A127" s="169">
        <v>110</v>
      </c>
      <c r="B127" s="162" t="s">
        <v>8630</v>
      </c>
      <c r="C127" s="168" t="s">
        <v>8591</v>
      </c>
    </row>
    <row r="128" spans="1:3" x14ac:dyDescent="0.25">
      <c r="A128" s="169">
        <v>111</v>
      </c>
      <c r="B128" s="162" t="s">
        <v>8631</v>
      </c>
      <c r="C128" s="168" t="s">
        <v>8591</v>
      </c>
    </row>
    <row r="129" spans="1:3" x14ac:dyDescent="0.25">
      <c r="A129" s="169">
        <v>112</v>
      </c>
      <c r="B129" s="162" t="s">
        <v>8632</v>
      </c>
      <c r="C129" s="168" t="s">
        <v>8591</v>
      </c>
    </row>
    <row r="130" spans="1:3" x14ac:dyDescent="0.25">
      <c r="A130" s="169">
        <v>113</v>
      </c>
      <c r="B130" s="162" t="s">
        <v>8632</v>
      </c>
      <c r="C130" s="168" t="s">
        <v>8591</v>
      </c>
    </row>
    <row r="131" spans="1:3" x14ac:dyDescent="0.25">
      <c r="A131" s="169">
        <v>115</v>
      </c>
      <c r="B131" s="162" t="s">
        <v>8632</v>
      </c>
      <c r="C131" s="168" t="s">
        <v>8591</v>
      </c>
    </row>
    <row r="132" spans="1:3" x14ac:dyDescent="0.25">
      <c r="A132" s="169">
        <v>116</v>
      </c>
      <c r="B132" s="162" t="s">
        <v>8632</v>
      </c>
      <c r="C132" s="168" t="s">
        <v>8591</v>
      </c>
    </row>
    <row r="133" spans="1:3" x14ac:dyDescent="0.25">
      <c r="A133" s="169">
        <v>117</v>
      </c>
      <c r="B133" s="162" t="s">
        <v>8632</v>
      </c>
      <c r="C133" s="168" t="s">
        <v>8591</v>
      </c>
    </row>
    <row r="134" spans="1:3" x14ac:dyDescent="0.25">
      <c r="A134" s="169">
        <v>118</v>
      </c>
      <c r="B134" s="162" t="s">
        <v>8633</v>
      </c>
      <c r="C134" s="168" t="s">
        <v>8591</v>
      </c>
    </row>
    <row r="135" spans="1:3" x14ac:dyDescent="0.25">
      <c r="A135" s="169">
        <v>119</v>
      </c>
      <c r="B135" s="162" t="s">
        <v>8633</v>
      </c>
      <c r="C135" s="168" t="s">
        <v>8591</v>
      </c>
    </row>
    <row r="136" spans="1:3" x14ac:dyDescent="0.25">
      <c r="A136" s="169">
        <v>120</v>
      </c>
      <c r="B136" s="162" t="s">
        <v>8604</v>
      </c>
      <c r="C136" s="168" t="s">
        <v>8591</v>
      </c>
    </row>
    <row r="137" spans="1:3" x14ac:dyDescent="0.25">
      <c r="A137" s="169">
        <v>121</v>
      </c>
      <c r="B137" s="162" t="s">
        <v>8634</v>
      </c>
      <c r="C137" s="168" t="s">
        <v>8611</v>
      </c>
    </row>
    <row r="138" spans="1:3" x14ac:dyDescent="0.25">
      <c r="A138" s="169">
        <v>122</v>
      </c>
      <c r="B138" s="162" t="s">
        <v>8635</v>
      </c>
      <c r="C138" s="168" t="s">
        <v>8611</v>
      </c>
    </row>
    <row r="139" spans="1:3" x14ac:dyDescent="0.25">
      <c r="A139" s="169">
        <v>123</v>
      </c>
      <c r="B139" s="162" t="s">
        <v>8636</v>
      </c>
      <c r="C139" s="168" t="s">
        <v>8611</v>
      </c>
    </row>
    <row r="140" spans="1:3" x14ac:dyDescent="0.25">
      <c r="A140" s="169">
        <v>124</v>
      </c>
      <c r="B140" s="162" t="s">
        <v>8636</v>
      </c>
      <c r="C140" s="168" t="s">
        <v>8611</v>
      </c>
    </row>
    <row r="141" spans="1:3" x14ac:dyDescent="0.25">
      <c r="A141" s="169">
        <v>125</v>
      </c>
      <c r="B141" s="162" t="s">
        <v>8636</v>
      </c>
      <c r="C141" s="168" t="s">
        <v>8611</v>
      </c>
    </row>
    <row r="142" spans="1:3" x14ac:dyDescent="0.25">
      <c r="A142" s="169">
        <v>126</v>
      </c>
      <c r="B142" s="162" t="s">
        <v>8637</v>
      </c>
      <c r="C142" s="168" t="s">
        <v>8611</v>
      </c>
    </row>
    <row r="143" spans="1:3" x14ac:dyDescent="0.25">
      <c r="A143" s="169">
        <v>127</v>
      </c>
      <c r="B143" s="162" t="s">
        <v>8638</v>
      </c>
      <c r="C143" s="168" t="s">
        <v>8611</v>
      </c>
    </row>
    <row r="144" spans="1:3" x14ac:dyDescent="0.25">
      <c r="A144" s="169">
        <v>128</v>
      </c>
      <c r="B144" s="162" t="s">
        <v>8639</v>
      </c>
      <c r="C144" s="168" t="s">
        <v>8611</v>
      </c>
    </row>
    <row r="145" spans="1:3" x14ac:dyDescent="0.25">
      <c r="A145" s="169">
        <v>129</v>
      </c>
      <c r="B145" s="162" t="s">
        <v>8638</v>
      </c>
      <c r="C145" s="168" t="s">
        <v>8611</v>
      </c>
    </row>
    <row r="146" spans="1:3" x14ac:dyDescent="0.25">
      <c r="A146" s="169">
        <v>130</v>
      </c>
      <c r="B146" s="162" t="s">
        <v>8640</v>
      </c>
      <c r="C146" s="168" t="s">
        <v>8611</v>
      </c>
    </row>
    <row r="147" spans="1:3" x14ac:dyDescent="0.25">
      <c r="A147" s="169">
        <v>131</v>
      </c>
      <c r="B147" s="162" t="s">
        <v>8640</v>
      </c>
      <c r="C147" s="168" t="s">
        <v>8611</v>
      </c>
    </row>
    <row r="148" spans="1:3" x14ac:dyDescent="0.25">
      <c r="A148" s="169">
        <v>132</v>
      </c>
      <c r="B148" s="162" t="s">
        <v>8641</v>
      </c>
      <c r="C148" s="168" t="s">
        <v>8611</v>
      </c>
    </row>
    <row r="149" spans="1:3" x14ac:dyDescent="0.25">
      <c r="A149" s="169">
        <v>133</v>
      </c>
      <c r="B149" s="162" t="s">
        <v>8641</v>
      </c>
      <c r="C149" s="168" t="s">
        <v>8611</v>
      </c>
    </row>
    <row r="150" spans="1:3" x14ac:dyDescent="0.25">
      <c r="A150" s="169">
        <v>134</v>
      </c>
      <c r="B150" s="162" t="s">
        <v>8641</v>
      </c>
      <c r="C150" s="168" t="s">
        <v>8611</v>
      </c>
    </row>
    <row r="151" spans="1:3" x14ac:dyDescent="0.25">
      <c r="A151" s="169">
        <v>135</v>
      </c>
      <c r="B151" s="162" t="s">
        <v>8641</v>
      </c>
      <c r="C151" s="168" t="s">
        <v>8611</v>
      </c>
    </row>
    <row r="152" spans="1:3" x14ac:dyDescent="0.25">
      <c r="A152" s="169">
        <v>136</v>
      </c>
      <c r="B152" s="162" t="s">
        <v>8641</v>
      </c>
      <c r="C152" s="168" t="s">
        <v>8611</v>
      </c>
    </row>
    <row r="153" spans="1:3" x14ac:dyDescent="0.25">
      <c r="A153" s="169">
        <v>137</v>
      </c>
      <c r="B153" s="162" t="s">
        <v>8641</v>
      </c>
      <c r="C153" s="168" t="s">
        <v>8611</v>
      </c>
    </row>
    <row r="154" spans="1:3" x14ac:dyDescent="0.25">
      <c r="A154" s="169">
        <v>138</v>
      </c>
      <c r="B154" s="162" t="s">
        <v>8641</v>
      </c>
      <c r="C154" s="168" t="s">
        <v>8611</v>
      </c>
    </row>
    <row r="155" spans="1:3" x14ac:dyDescent="0.25">
      <c r="A155" s="169">
        <v>140</v>
      </c>
      <c r="B155" s="162" t="s">
        <v>8625</v>
      </c>
      <c r="C155" s="168" t="s">
        <v>8611</v>
      </c>
    </row>
    <row r="156" spans="1:3" x14ac:dyDescent="0.25">
      <c r="A156" s="169">
        <v>141</v>
      </c>
      <c r="B156" s="162" t="s">
        <v>8642</v>
      </c>
      <c r="C156" s="168" t="s">
        <v>8611</v>
      </c>
    </row>
    <row r="157" spans="1:3" x14ac:dyDescent="0.25">
      <c r="A157" s="169">
        <v>142</v>
      </c>
      <c r="B157" s="162" t="s">
        <v>8642</v>
      </c>
      <c r="C157" s="168" t="s">
        <v>8611</v>
      </c>
    </row>
    <row r="158" spans="1:3" x14ac:dyDescent="0.25">
      <c r="A158" s="169">
        <v>143</v>
      </c>
      <c r="B158" s="162" t="s">
        <v>8628</v>
      </c>
      <c r="C158" s="168" t="s">
        <v>8591</v>
      </c>
    </row>
    <row r="159" spans="1:3" x14ac:dyDescent="0.25">
      <c r="A159" s="169">
        <v>144</v>
      </c>
      <c r="B159" s="162" t="s">
        <v>8643</v>
      </c>
      <c r="C159" s="168" t="s">
        <v>8611</v>
      </c>
    </row>
    <row r="160" spans="1:3" x14ac:dyDescent="0.25">
      <c r="A160" s="169">
        <v>145</v>
      </c>
      <c r="B160" s="162" t="s">
        <v>8643</v>
      </c>
      <c r="C160" s="168" t="s">
        <v>8611</v>
      </c>
    </row>
    <row r="161" spans="1:3" x14ac:dyDescent="0.25">
      <c r="A161" s="169">
        <v>146</v>
      </c>
      <c r="B161" s="162" t="s">
        <v>8643</v>
      </c>
      <c r="C161" s="168" t="s">
        <v>8611</v>
      </c>
    </row>
    <row r="162" spans="1:3" x14ac:dyDescent="0.25">
      <c r="A162" s="169">
        <v>147</v>
      </c>
      <c r="B162" s="162" t="s">
        <v>8643</v>
      </c>
      <c r="C162" s="168" t="s">
        <v>8611</v>
      </c>
    </row>
    <row r="163" spans="1:3" x14ac:dyDescent="0.25">
      <c r="A163" s="169">
        <v>148</v>
      </c>
      <c r="B163" s="162" t="s">
        <v>8644</v>
      </c>
      <c r="C163" s="168" t="s">
        <v>8611</v>
      </c>
    </row>
    <row r="164" spans="1:3" x14ac:dyDescent="0.25">
      <c r="A164" s="169">
        <v>149</v>
      </c>
      <c r="B164" s="162" t="s">
        <v>8645</v>
      </c>
      <c r="C164" s="168" t="s">
        <v>8611</v>
      </c>
    </row>
    <row r="165" spans="1:3" x14ac:dyDescent="0.25">
      <c r="A165" s="169">
        <v>150</v>
      </c>
      <c r="B165" s="162" t="s">
        <v>8637</v>
      </c>
      <c r="C165" s="168" t="s">
        <v>8611</v>
      </c>
    </row>
    <row r="166" spans="1:3" x14ac:dyDescent="0.25">
      <c r="A166" s="169">
        <v>151</v>
      </c>
      <c r="B166" s="162" t="s">
        <v>8637</v>
      </c>
      <c r="C166" s="168" t="s">
        <v>8611</v>
      </c>
    </row>
    <row r="167" spans="1:3" x14ac:dyDescent="0.25">
      <c r="A167" s="169">
        <v>152</v>
      </c>
      <c r="B167" s="162" t="s">
        <v>8637</v>
      </c>
      <c r="C167" s="168" t="s">
        <v>8611</v>
      </c>
    </row>
    <row r="168" spans="1:3" x14ac:dyDescent="0.25">
      <c r="A168" s="169">
        <v>153</v>
      </c>
      <c r="B168" s="162" t="s">
        <v>8637</v>
      </c>
      <c r="C168" s="168" t="s">
        <v>8611</v>
      </c>
    </row>
    <row r="169" spans="1:3" x14ac:dyDescent="0.25">
      <c r="A169" s="169">
        <v>154</v>
      </c>
      <c r="B169" s="162" t="s">
        <v>8637</v>
      </c>
      <c r="C169" s="168" t="s">
        <v>8611</v>
      </c>
    </row>
    <row r="170" spans="1:3" x14ac:dyDescent="0.25">
      <c r="A170" s="169">
        <v>155</v>
      </c>
      <c r="B170" s="162" t="s">
        <v>8625</v>
      </c>
      <c r="C170" s="168" t="s">
        <v>8591</v>
      </c>
    </row>
    <row r="171" spans="1:3" x14ac:dyDescent="0.25">
      <c r="A171" s="169">
        <v>156</v>
      </c>
      <c r="B171" s="162" t="s">
        <v>8637</v>
      </c>
      <c r="C171" s="168" t="s">
        <v>8611</v>
      </c>
    </row>
    <row r="172" spans="1:3" x14ac:dyDescent="0.25">
      <c r="A172" s="169">
        <v>157</v>
      </c>
      <c r="B172" s="162" t="s">
        <v>8637</v>
      </c>
      <c r="C172" s="168" t="s">
        <v>8611</v>
      </c>
    </row>
    <row r="173" spans="1:3" x14ac:dyDescent="0.25">
      <c r="A173" s="169">
        <v>158</v>
      </c>
      <c r="B173" s="162" t="s">
        <v>8637</v>
      </c>
      <c r="C173" s="168" t="s">
        <v>8611</v>
      </c>
    </row>
    <row r="174" spans="1:3" x14ac:dyDescent="0.25">
      <c r="A174" s="169">
        <v>159</v>
      </c>
      <c r="B174" s="162" t="s">
        <v>8612</v>
      </c>
      <c r="C174" s="168" t="s">
        <v>8591</v>
      </c>
    </row>
    <row r="175" spans="1:3" x14ac:dyDescent="0.25">
      <c r="A175" s="169">
        <v>160</v>
      </c>
      <c r="B175" s="162" t="s">
        <v>8637</v>
      </c>
      <c r="C175" s="168" t="s">
        <v>8611</v>
      </c>
    </row>
    <row r="176" spans="1:3" x14ac:dyDescent="0.25">
      <c r="A176" s="169">
        <v>161</v>
      </c>
      <c r="B176" s="162" t="s">
        <v>8637</v>
      </c>
      <c r="C176" s="168" t="s">
        <v>8611</v>
      </c>
    </row>
    <row r="177" spans="1:3" x14ac:dyDescent="0.25">
      <c r="A177" s="169">
        <v>162</v>
      </c>
      <c r="B177" s="162" t="s">
        <v>8637</v>
      </c>
      <c r="C177" s="168" t="s">
        <v>8611</v>
      </c>
    </row>
    <row r="178" spans="1:3" x14ac:dyDescent="0.25">
      <c r="A178" s="169">
        <v>163</v>
      </c>
      <c r="B178" s="162" t="s">
        <v>8637</v>
      </c>
      <c r="C178" s="168" t="s">
        <v>8611</v>
      </c>
    </row>
    <row r="179" spans="1:3" x14ac:dyDescent="0.25">
      <c r="A179" s="169">
        <v>164</v>
      </c>
      <c r="B179" s="162" t="s">
        <v>8637</v>
      </c>
      <c r="C179" s="168" t="s">
        <v>8611</v>
      </c>
    </row>
    <row r="180" spans="1:3" x14ac:dyDescent="0.25">
      <c r="A180" s="169">
        <v>165</v>
      </c>
      <c r="B180" s="162" t="s">
        <v>8637</v>
      </c>
      <c r="C180" s="168" t="s">
        <v>8611</v>
      </c>
    </row>
    <row r="181" spans="1:3" x14ac:dyDescent="0.25">
      <c r="A181" s="169">
        <v>166</v>
      </c>
      <c r="B181" s="162" t="s">
        <v>8637</v>
      </c>
      <c r="C181" s="168" t="s">
        <v>8611</v>
      </c>
    </row>
    <row r="182" spans="1:3" x14ac:dyDescent="0.25">
      <c r="A182" s="169">
        <v>167</v>
      </c>
      <c r="B182" s="162" t="s">
        <v>8637</v>
      </c>
      <c r="C182" s="168" t="s">
        <v>8611</v>
      </c>
    </row>
    <row r="183" spans="1:3" x14ac:dyDescent="0.25">
      <c r="A183" s="169">
        <v>168</v>
      </c>
      <c r="B183" s="162" t="s">
        <v>8637</v>
      </c>
      <c r="C183" s="168" t="s">
        <v>8611</v>
      </c>
    </row>
    <row r="184" spans="1:3" x14ac:dyDescent="0.25">
      <c r="A184" s="169">
        <v>169</v>
      </c>
      <c r="B184" s="162" t="s">
        <v>8637</v>
      </c>
      <c r="C184" s="168" t="s">
        <v>8611</v>
      </c>
    </row>
    <row r="185" spans="1:3" x14ac:dyDescent="0.25">
      <c r="A185" s="169">
        <v>170</v>
      </c>
      <c r="B185" s="162" t="s">
        <v>8637</v>
      </c>
      <c r="C185" s="168" t="s">
        <v>8611</v>
      </c>
    </row>
    <row r="186" spans="1:3" x14ac:dyDescent="0.25">
      <c r="A186" s="169">
        <v>171</v>
      </c>
      <c r="B186" s="162" t="s">
        <v>8637</v>
      </c>
      <c r="C186" s="168" t="s">
        <v>8611</v>
      </c>
    </row>
    <row r="187" spans="1:3" x14ac:dyDescent="0.25">
      <c r="A187" s="169">
        <v>172</v>
      </c>
      <c r="B187" s="162" t="s">
        <v>8637</v>
      </c>
      <c r="C187" s="168" t="s">
        <v>8611</v>
      </c>
    </row>
    <row r="188" spans="1:3" x14ac:dyDescent="0.25">
      <c r="A188" s="169">
        <v>173</v>
      </c>
      <c r="B188" s="162" t="s">
        <v>8637</v>
      </c>
      <c r="C188" s="168" t="s">
        <v>8611</v>
      </c>
    </row>
    <row r="189" spans="1:3" x14ac:dyDescent="0.25">
      <c r="A189" s="169">
        <v>174</v>
      </c>
      <c r="B189" s="162" t="s">
        <v>8637</v>
      </c>
      <c r="C189" s="168" t="s">
        <v>8611</v>
      </c>
    </row>
    <row r="190" spans="1:3" x14ac:dyDescent="0.25">
      <c r="A190" s="169">
        <v>175</v>
      </c>
      <c r="B190" s="162" t="s">
        <v>8637</v>
      </c>
      <c r="C190" s="168" t="s">
        <v>8611</v>
      </c>
    </row>
    <row r="191" spans="1:3" x14ac:dyDescent="0.25">
      <c r="A191" s="169">
        <v>176</v>
      </c>
      <c r="B191" s="162" t="s">
        <v>8637</v>
      </c>
      <c r="C191" s="168" t="s">
        <v>8611</v>
      </c>
    </row>
    <row r="192" spans="1:3" x14ac:dyDescent="0.25">
      <c r="A192" s="169">
        <v>177</v>
      </c>
      <c r="B192" s="162" t="s">
        <v>8637</v>
      </c>
      <c r="C192" s="168" t="s">
        <v>8611</v>
      </c>
    </row>
    <row r="193" spans="1:3" x14ac:dyDescent="0.25">
      <c r="A193" s="169">
        <v>178</v>
      </c>
      <c r="B193" s="162" t="s">
        <v>8646</v>
      </c>
      <c r="C193" s="168" t="s">
        <v>8611</v>
      </c>
    </row>
    <row r="194" spans="1:3" x14ac:dyDescent="0.25">
      <c r="A194" s="169">
        <v>179</v>
      </c>
      <c r="B194" s="162" t="s">
        <v>8637</v>
      </c>
      <c r="C194" s="168" t="s">
        <v>8611</v>
      </c>
    </row>
    <row r="195" spans="1:3" x14ac:dyDescent="0.25">
      <c r="A195" s="169">
        <v>180</v>
      </c>
      <c r="B195" s="162" t="s">
        <v>8637</v>
      </c>
      <c r="C195" s="168" t="s">
        <v>8611</v>
      </c>
    </row>
    <row r="196" spans="1:3" x14ac:dyDescent="0.25">
      <c r="A196" s="169">
        <v>181</v>
      </c>
      <c r="B196" s="162" t="s">
        <v>8637</v>
      </c>
      <c r="C196" s="168" t="s">
        <v>8611</v>
      </c>
    </row>
    <row r="197" spans="1:3" x14ac:dyDescent="0.25">
      <c r="A197" s="169">
        <v>182</v>
      </c>
      <c r="B197" s="162" t="s">
        <v>8637</v>
      </c>
      <c r="C197" s="168" t="s">
        <v>8611</v>
      </c>
    </row>
    <row r="198" spans="1:3" x14ac:dyDescent="0.25">
      <c r="A198" s="169">
        <v>183</v>
      </c>
      <c r="B198" s="162" t="s">
        <v>8637</v>
      </c>
      <c r="C198" s="168" t="s">
        <v>8611</v>
      </c>
    </row>
    <row r="199" spans="1:3" x14ac:dyDescent="0.25">
      <c r="A199" s="169">
        <v>184</v>
      </c>
      <c r="B199" s="162" t="s">
        <v>8637</v>
      </c>
      <c r="C199" s="168" t="s">
        <v>8611</v>
      </c>
    </row>
    <row r="200" spans="1:3" x14ac:dyDescent="0.25">
      <c r="A200" s="169">
        <v>185</v>
      </c>
      <c r="B200" s="162" t="s">
        <v>8637</v>
      </c>
      <c r="C200" s="168" t="s">
        <v>8611</v>
      </c>
    </row>
    <row r="201" spans="1:3" x14ac:dyDescent="0.25">
      <c r="A201" s="169">
        <v>186</v>
      </c>
      <c r="B201" s="162" t="s">
        <v>8637</v>
      </c>
      <c r="C201" s="168" t="s">
        <v>8611</v>
      </c>
    </row>
    <row r="202" spans="1:3" x14ac:dyDescent="0.25">
      <c r="A202" s="169">
        <v>187</v>
      </c>
      <c r="B202" s="162" t="s">
        <v>8637</v>
      </c>
      <c r="C202" s="168" t="s">
        <v>8611</v>
      </c>
    </row>
    <row r="203" spans="1:3" x14ac:dyDescent="0.25">
      <c r="A203" s="169">
        <v>188</v>
      </c>
      <c r="B203" s="162" t="s">
        <v>8637</v>
      </c>
      <c r="C203" s="168" t="s">
        <v>8611</v>
      </c>
    </row>
    <row r="204" spans="1:3" x14ac:dyDescent="0.25">
      <c r="A204" s="169">
        <v>189</v>
      </c>
      <c r="B204" s="162" t="s">
        <v>8637</v>
      </c>
      <c r="C204" s="168" t="s">
        <v>8591</v>
      </c>
    </row>
    <row r="205" spans="1:3" x14ac:dyDescent="0.25">
      <c r="A205" s="169">
        <v>190</v>
      </c>
      <c r="B205" s="162" t="s">
        <v>8637</v>
      </c>
      <c r="C205" s="168" t="s">
        <v>8591</v>
      </c>
    </row>
    <row r="206" spans="1:3" x14ac:dyDescent="0.25">
      <c r="A206" s="169">
        <v>191</v>
      </c>
      <c r="B206" s="162" t="s">
        <v>8637</v>
      </c>
      <c r="C206" s="168" t="s">
        <v>8591</v>
      </c>
    </row>
    <row r="207" spans="1:3" x14ac:dyDescent="0.25">
      <c r="A207" s="169">
        <v>192</v>
      </c>
      <c r="B207" s="162" t="s">
        <v>8637</v>
      </c>
      <c r="C207" s="168" t="s">
        <v>8591</v>
      </c>
    </row>
    <row r="208" spans="1:3" x14ac:dyDescent="0.25">
      <c r="A208" s="169">
        <v>193</v>
      </c>
      <c r="B208" s="162" t="s">
        <v>8637</v>
      </c>
      <c r="C208" s="168" t="s">
        <v>8591</v>
      </c>
    </row>
    <row r="209" spans="1:3" x14ac:dyDescent="0.25">
      <c r="A209" s="169">
        <v>194</v>
      </c>
      <c r="B209" s="162" t="s">
        <v>8637</v>
      </c>
      <c r="C209" s="168" t="s">
        <v>8591</v>
      </c>
    </row>
    <row r="210" spans="1:3" x14ac:dyDescent="0.25">
      <c r="A210" s="169">
        <v>195</v>
      </c>
      <c r="B210" s="162" t="s">
        <v>8637</v>
      </c>
      <c r="C210" s="168" t="s">
        <v>8591</v>
      </c>
    </row>
    <row r="211" spans="1:3" x14ac:dyDescent="0.25">
      <c r="A211" s="169">
        <v>196</v>
      </c>
      <c r="B211" s="162" t="s">
        <v>8637</v>
      </c>
      <c r="C211" s="168" t="s">
        <v>8591</v>
      </c>
    </row>
    <row r="212" spans="1:3" x14ac:dyDescent="0.25">
      <c r="A212" s="169">
        <v>197</v>
      </c>
      <c r="B212" s="162" t="s">
        <v>8637</v>
      </c>
      <c r="C212" s="168" t="s">
        <v>8591</v>
      </c>
    </row>
    <row r="213" spans="1:3" x14ac:dyDescent="0.25">
      <c r="A213" s="169">
        <v>198</v>
      </c>
      <c r="B213" s="162" t="s">
        <v>8637</v>
      </c>
      <c r="C213" s="168" t="s">
        <v>8591</v>
      </c>
    </row>
    <row r="214" spans="1:3" x14ac:dyDescent="0.25">
      <c r="A214" s="169">
        <v>199</v>
      </c>
      <c r="B214" s="162" t="s">
        <v>8637</v>
      </c>
      <c r="C214" s="168" t="s">
        <v>8591</v>
      </c>
    </row>
    <row r="215" spans="1:3" x14ac:dyDescent="0.25">
      <c r="A215" s="169">
        <v>201</v>
      </c>
      <c r="B215" s="162" t="s">
        <v>8637</v>
      </c>
      <c r="C215" s="168" t="s">
        <v>8591</v>
      </c>
    </row>
    <row r="216" spans="1:3" x14ac:dyDescent="0.25">
      <c r="A216" s="169">
        <v>202</v>
      </c>
      <c r="B216" s="162" t="s">
        <v>8637</v>
      </c>
      <c r="C216" s="168" t="s">
        <v>8591</v>
      </c>
    </row>
    <row r="217" spans="1:3" x14ac:dyDescent="0.25">
      <c r="A217" s="169">
        <v>203</v>
      </c>
      <c r="B217" s="162" t="s">
        <v>8637</v>
      </c>
      <c r="C217" s="168" t="s">
        <v>8591</v>
      </c>
    </row>
    <row r="218" spans="1:3" x14ac:dyDescent="0.25">
      <c r="A218" s="169">
        <v>204</v>
      </c>
      <c r="B218" s="162" t="s">
        <v>8637</v>
      </c>
      <c r="C218" s="168" t="s">
        <v>8591</v>
      </c>
    </row>
    <row r="219" spans="1:3" x14ac:dyDescent="0.25">
      <c r="A219" s="169">
        <v>205</v>
      </c>
      <c r="B219" s="162" t="s">
        <v>8637</v>
      </c>
      <c r="C219" s="168" t="s">
        <v>8591</v>
      </c>
    </row>
    <row r="220" spans="1:3" x14ac:dyDescent="0.25">
      <c r="A220" s="169">
        <v>206</v>
      </c>
      <c r="B220" s="162" t="s">
        <v>8637</v>
      </c>
      <c r="C220" s="168" t="s">
        <v>8591</v>
      </c>
    </row>
    <row r="221" spans="1:3" x14ac:dyDescent="0.25">
      <c r="A221" s="169">
        <v>207</v>
      </c>
      <c r="B221" s="162" t="s">
        <v>8637</v>
      </c>
      <c r="C221" s="168" t="s">
        <v>8591</v>
      </c>
    </row>
    <row r="222" spans="1:3" x14ac:dyDescent="0.25">
      <c r="A222" s="169">
        <v>208</v>
      </c>
      <c r="B222" s="162" t="s">
        <v>8637</v>
      </c>
      <c r="C222" s="168" t="s">
        <v>8591</v>
      </c>
    </row>
    <row r="223" spans="1:3" x14ac:dyDescent="0.25">
      <c r="A223" s="169">
        <v>209</v>
      </c>
      <c r="B223" s="162" t="s">
        <v>8637</v>
      </c>
      <c r="C223" s="168" t="s">
        <v>8611</v>
      </c>
    </row>
    <row r="224" spans="1:3" x14ac:dyDescent="0.25">
      <c r="A224" s="169">
        <v>210</v>
      </c>
      <c r="B224" s="162" t="s">
        <v>8637</v>
      </c>
      <c r="C224" s="168" t="s">
        <v>8611</v>
      </c>
    </row>
    <row r="225" spans="1:3" x14ac:dyDescent="0.25">
      <c r="A225" s="169">
        <v>211</v>
      </c>
      <c r="B225" s="162" t="s">
        <v>8637</v>
      </c>
      <c r="C225" s="168" t="s">
        <v>8611</v>
      </c>
    </row>
    <row r="226" spans="1:3" x14ac:dyDescent="0.25">
      <c r="A226" s="169">
        <v>212</v>
      </c>
      <c r="B226" s="162" t="s">
        <v>8637</v>
      </c>
      <c r="C226" s="168" t="s">
        <v>8611</v>
      </c>
    </row>
    <row r="227" spans="1:3" x14ac:dyDescent="0.25">
      <c r="A227" s="169">
        <v>213</v>
      </c>
      <c r="B227" s="162" t="s">
        <v>8637</v>
      </c>
      <c r="C227" s="168" t="s">
        <v>8611</v>
      </c>
    </row>
    <row r="228" spans="1:3" x14ac:dyDescent="0.25">
      <c r="A228" s="169">
        <v>214</v>
      </c>
      <c r="B228" s="162" t="s">
        <v>8637</v>
      </c>
      <c r="C228" s="168" t="s">
        <v>8611</v>
      </c>
    </row>
    <row r="229" spans="1:3" x14ac:dyDescent="0.25">
      <c r="A229" s="169">
        <v>215</v>
      </c>
      <c r="B229" s="162" t="s">
        <v>8637</v>
      </c>
      <c r="C229" s="168" t="s">
        <v>8611</v>
      </c>
    </row>
    <row r="230" spans="1:3" x14ac:dyDescent="0.25">
      <c r="A230" s="169">
        <v>216</v>
      </c>
      <c r="B230" s="162" t="s">
        <v>8637</v>
      </c>
      <c r="C230" s="168" t="s">
        <v>8611</v>
      </c>
    </row>
    <row r="231" spans="1:3" x14ac:dyDescent="0.25">
      <c r="A231" s="169">
        <v>217</v>
      </c>
      <c r="B231" s="162" t="s">
        <v>8637</v>
      </c>
      <c r="C231" s="168" t="s">
        <v>8611</v>
      </c>
    </row>
    <row r="232" spans="1:3" x14ac:dyDescent="0.25">
      <c r="A232" s="169">
        <v>218</v>
      </c>
      <c r="B232" s="162" t="s">
        <v>8637</v>
      </c>
      <c r="C232" s="168" t="s">
        <v>8611</v>
      </c>
    </row>
    <row r="233" spans="1:3" x14ac:dyDescent="0.25">
      <c r="A233" s="169">
        <v>219</v>
      </c>
      <c r="B233" s="162" t="s">
        <v>8637</v>
      </c>
      <c r="C233" s="168" t="s">
        <v>8611</v>
      </c>
    </row>
    <row r="234" spans="1:3" x14ac:dyDescent="0.25">
      <c r="A234" s="169">
        <v>220</v>
      </c>
      <c r="B234" s="162" t="s">
        <v>8637</v>
      </c>
      <c r="C234" s="168" t="s">
        <v>8611</v>
      </c>
    </row>
    <row r="235" spans="1:3" x14ac:dyDescent="0.25">
      <c r="A235" s="169">
        <v>221</v>
      </c>
      <c r="B235" s="162" t="s">
        <v>8637</v>
      </c>
      <c r="C235" s="168" t="s">
        <v>8611</v>
      </c>
    </row>
    <row r="236" spans="1:3" x14ac:dyDescent="0.25">
      <c r="A236" s="169">
        <v>222</v>
      </c>
      <c r="B236" s="162" t="s">
        <v>8637</v>
      </c>
      <c r="C236" s="168" t="s">
        <v>8611</v>
      </c>
    </row>
    <row r="237" spans="1:3" x14ac:dyDescent="0.25">
      <c r="A237" s="169">
        <v>223</v>
      </c>
      <c r="B237" s="162" t="s">
        <v>8637</v>
      </c>
      <c r="C237" s="168" t="s">
        <v>8611</v>
      </c>
    </row>
    <row r="238" spans="1:3" x14ac:dyDescent="0.25">
      <c r="A238" s="169">
        <v>224</v>
      </c>
      <c r="B238" s="162" t="s">
        <v>8637</v>
      </c>
      <c r="C238" s="168" t="s">
        <v>8611</v>
      </c>
    </row>
    <row r="239" spans="1:3" x14ac:dyDescent="0.25">
      <c r="A239" s="169">
        <v>225</v>
      </c>
      <c r="B239" s="162" t="s">
        <v>8637</v>
      </c>
      <c r="C239" s="168" t="s">
        <v>8611</v>
      </c>
    </row>
    <row r="240" spans="1:3" x14ac:dyDescent="0.25">
      <c r="A240" s="169">
        <v>226</v>
      </c>
      <c r="B240" s="162" t="s">
        <v>8637</v>
      </c>
      <c r="C240" s="168" t="s">
        <v>8611</v>
      </c>
    </row>
    <row r="241" spans="1:3" x14ac:dyDescent="0.25">
      <c r="A241" s="169">
        <v>227</v>
      </c>
      <c r="B241" s="162" t="s">
        <v>8637</v>
      </c>
      <c r="C241" s="168" t="s">
        <v>8611</v>
      </c>
    </row>
    <row r="242" spans="1:3" x14ac:dyDescent="0.25">
      <c r="A242" s="169">
        <v>228</v>
      </c>
      <c r="B242" s="162" t="s">
        <v>8647</v>
      </c>
      <c r="C242" s="168" t="s">
        <v>8591</v>
      </c>
    </row>
    <row r="243" spans="1:3" x14ac:dyDescent="0.25">
      <c r="A243" s="169">
        <v>229</v>
      </c>
      <c r="B243" s="162" t="s">
        <v>8647</v>
      </c>
      <c r="C243" s="168" t="s">
        <v>8591</v>
      </c>
    </row>
    <row r="244" spans="1:3" x14ac:dyDescent="0.25">
      <c r="A244" s="169">
        <v>230</v>
      </c>
      <c r="B244" s="162" t="s">
        <v>8637</v>
      </c>
      <c r="C244" s="168" t="s">
        <v>8591</v>
      </c>
    </row>
    <row r="245" spans="1:3" x14ac:dyDescent="0.25">
      <c r="A245" s="169">
        <v>231</v>
      </c>
      <c r="B245" s="162" t="s">
        <v>8625</v>
      </c>
      <c r="C245" s="168" t="s">
        <v>8611</v>
      </c>
    </row>
    <row r="246" spans="1:3" x14ac:dyDescent="0.25">
      <c r="A246" s="169">
        <v>233</v>
      </c>
      <c r="B246" s="162" t="s">
        <v>8625</v>
      </c>
      <c r="C246" s="168" t="s">
        <v>8611</v>
      </c>
    </row>
    <row r="247" spans="1:3" x14ac:dyDescent="0.25">
      <c r="A247" s="169">
        <v>234</v>
      </c>
      <c r="B247" s="162" t="s">
        <v>8625</v>
      </c>
      <c r="C247" s="168" t="s">
        <v>8611</v>
      </c>
    </row>
    <row r="248" spans="1:3" x14ac:dyDescent="0.25">
      <c r="A248" s="169">
        <v>235</v>
      </c>
      <c r="B248" s="162" t="s">
        <v>8625</v>
      </c>
      <c r="C248" s="168" t="s">
        <v>8611</v>
      </c>
    </row>
    <row r="249" spans="1:3" x14ac:dyDescent="0.25">
      <c r="A249" s="169">
        <v>236</v>
      </c>
      <c r="B249" s="162" t="s">
        <v>8625</v>
      </c>
      <c r="C249" s="168" t="s">
        <v>8611</v>
      </c>
    </row>
    <row r="250" spans="1:3" x14ac:dyDescent="0.25">
      <c r="A250" s="169">
        <v>237</v>
      </c>
      <c r="B250" s="162" t="s">
        <v>8625</v>
      </c>
      <c r="C250" s="168" t="s">
        <v>8611</v>
      </c>
    </row>
    <row r="251" spans="1:3" x14ac:dyDescent="0.25">
      <c r="A251" s="169">
        <v>238</v>
      </c>
      <c r="B251" s="162" t="s">
        <v>8637</v>
      </c>
      <c r="C251" s="168" t="s">
        <v>8611</v>
      </c>
    </row>
    <row r="252" spans="1:3" x14ac:dyDescent="0.25">
      <c r="A252" s="169">
        <v>241</v>
      </c>
      <c r="B252" s="162" t="s">
        <v>8648</v>
      </c>
      <c r="C252" s="168" t="s">
        <v>8611</v>
      </c>
    </row>
    <row r="253" spans="1:3" x14ac:dyDescent="0.25">
      <c r="A253" s="169">
        <v>242</v>
      </c>
      <c r="B253" s="162" t="s">
        <v>8649</v>
      </c>
      <c r="C253" s="168" t="s">
        <v>8611</v>
      </c>
    </row>
    <row r="254" spans="1:3" x14ac:dyDescent="0.25">
      <c r="A254" s="169">
        <v>243</v>
      </c>
      <c r="B254" s="162" t="s">
        <v>8613</v>
      </c>
      <c r="C254" s="168" t="s">
        <v>8611</v>
      </c>
    </row>
    <row r="255" spans="1:3" x14ac:dyDescent="0.25">
      <c r="A255" s="169">
        <v>244</v>
      </c>
      <c r="B255" s="162" t="s">
        <v>8637</v>
      </c>
      <c r="C255" s="168" t="s">
        <v>8611</v>
      </c>
    </row>
    <row r="256" spans="1:3" x14ac:dyDescent="0.25">
      <c r="A256" s="169">
        <v>245</v>
      </c>
      <c r="B256" s="162" t="s">
        <v>8649</v>
      </c>
      <c r="C256" s="168" t="s">
        <v>8611</v>
      </c>
    </row>
    <row r="257" spans="1:3" x14ac:dyDescent="0.25">
      <c r="A257" s="169">
        <v>246</v>
      </c>
      <c r="B257" s="162" t="s">
        <v>8650</v>
      </c>
      <c r="C257" s="168" t="s">
        <v>8611</v>
      </c>
    </row>
    <row r="258" spans="1:3" x14ac:dyDescent="0.25">
      <c r="A258" s="169">
        <v>247</v>
      </c>
      <c r="B258" s="162" t="s">
        <v>8649</v>
      </c>
      <c r="C258" s="168" t="s">
        <v>8611</v>
      </c>
    </row>
    <row r="259" spans="1:3" x14ac:dyDescent="0.25">
      <c r="A259" s="169">
        <v>248</v>
      </c>
      <c r="B259" s="162" t="s">
        <v>8637</v>
      </c>
      <c r="C259" s="168" t="s">
        <v>8611</v>
      </c>
    </row>
    <row r="260" spans="1:3" x14ac:dyDescent="0.25">
      <c r="A260" s="169">
        <v>249</v>
      </c>
      <c r="B260" s="162" t="s">
        <v>8649</v>
      </c>
      <c r="C260" s="168" t="s">
        <v>8611</v>
      </c>
    </row>
    <row r="261" spans="1:3" x14ac:dyDescent="0.25">
      <c r="A261" s="169">
        <v>250</v>
      </c>
      <c r="B261" s="162" t="s">
        <v>8651</v>
      </c>
      <c r="C261" s="168" t="s">
        <v>8591</v>
      </c>
    </row>
    <row r="262" spans="1:3" x14ac:dyDescent="0.25">
      <c r="A262" s="169">
        <v>251</v>
      </c>
      <c r="B262" s="162" t="s">
        <v>8651</v>
      </c>
      <c r="C262" s="168" t="s">
        <v>8591</v>
      </c>
    </row>
    <row r="263" spans="1:3" x14ac:dyDescent="0.25">
      <c r="A263" s="169">
        <v>252</v>
      </c>
      <c r="B263" s="162" t="s">
        <v>8651</v>
      </c>
      <c r="C263" s="168" t="s">
        <v>8591</v>
      </c>
    </row>
    <row r="264" spans="1:3" x14ac:dyDescent="0.25">
      <c r="A264" s="169">
        <v>253</v>
      </c>
      <c r="B264" s="162" t="s">
        <v>8651</v>
      </c>
      <c r="C264" s="168" t="s">
        <v>8591</v>
      </c>
    </row>
    <row r="265" spans="1:3" x14ac:dyDescent="0.25">
      <c r="A265" s="169">
        <v>254</v>
      </c>
      <c r="B265" s="162" t="s">
        <v>8652</v>
      </c>
      <c r="C265" s="168" t="s">
        <v>8611</v>
      </c>
    </row>
    <row r="266" spans="1:3" x14ac:dyDescent="0.25">
      <c r="A266" s="169">
        <v>255</v>
      </c>
      <c r="B266" s="162" t="s">
        <v>8653</v>
      </c>
      <c r="C266" s="168" t="s">
        <v>8611</v>
      </c>
    </row>
    <row r="267" spans="1:3" x14ac:dyDescent="0.25">
      <c r="A267" s="169">
        <v>257</v>
      </c>
      <c r="B267" s="162" t="s">
        <v>8654</v>
      </c>
      <c r="C267" s="168" t="s">
        <v>8611</v>
      </c>
    </row>
    <row r="268" spans="1:3" x14ac:dyDescent="0.25">
      <c r="A268" s="169">
        <v>258</v>
      </c>
      <c r="B268" s="162" t="s">
        <v>8655</v>
      </c>
      <c r="C268" s="168" t="s">
        <v>8611</v>
      </c>
    </row>
    <row r="269" spans="1:3" x14ac:dyDescent="0.25">
      <c r="A269" s="169">
        <v>259</v>
      </c>
      <c r="B269" s="162" t="s">
        <v>8656</v>
      </c>
      <c r="C269" s="168" t="s">
        <v>8611</v>
      </c>
    </row>
    <row r="270" spans="1:3" x14ac:dyDescent="0.25">
      <c r="A270" s="169">
        <v>260</v>
      </c>
      <c r="B270" s="162" t="s">
        <v>8655</v>
      </c>
      <c r="C270" s="168" t="s">
        <v>8591</v>
      </c>
    </row>
    <row r="271" spans="1:3" x14ac:dyDescent="0.25">
      <c r="A271" s="169">
        <v>261</v>
      </c>
      <c r="B271" s="162" t="s">
        <v>8655</v>
      </c>
      <c r="C271" s="168" t="s">
        <v>8611</v>
      </c>
    </row>
    <row r="272" spans="1:3" x14ac:dyDescent="0.25">
      <c r="A272" s="169">
        <v>262</v>
      </c>
      <c r="B272" s="162" t="s">
        <v>8655</v>
      </c>
      <c r="C272" s="168" t="s">
        <v>8611</v>
      </c>
    </row>
    <row r="273" spans="1:3" x14ac:dyDescent="0.25">
      <c r="A273" s="169">
        <v>263</v>
      </c>
      <c r="B273" s="162" t="s">
        <v>8655</v>
      </c>
      <c r="C273" s="168" t="s">
        <v>8611</v>
      </c>
    </row>
    <row r="274" spans="1:3" x14ac:dyDescent="0.25">
      <c r="A274" s="169">
        <v>264</v>
      </c>
      <c r="B274" s="162" t="s">
        <v>8655</v>
      </c>
      <c r="C274" s="168" t="s">
        <v>8611</v>
      </c>
    </row>
    <row r="275" spans="1:3" x14ac:dyDescent="0.25">
      <c r="A275" s="169">
        <v>265</v>
      </c>
      <c r="B275" s="162" t="s">
        <v>8657</v>
      </c>
      <c r="C275" s="168" t="s">
        <v>8591</v>
      </c>
    </row>
    <row r="276" spans="1:3" x14ac:dyDescent="0.25">
      <c r="A276" s="169">
        <v>266</v>
      </c>
      <c r="B276" s="162" t="s">
        <v>8657</v>
      </c>
      <c r="C276" s="168" t="s">
        <v>8591</v>
      </c>
    </row>
    <row r="277" spans="1:3" x14ac:dyDescent="0.25">
      <c r="A277" s="169">
        <v>267</v>
      </c>
      <c r="B277" s="162" t="s">
        <v>8657</v>
      </c>
      <c r="C277" s="168" t="s">
        <v>8591</v>
      </c>
    </row>
    <row r="278" spans="1:3" x14ac:dyDescent="0.25">
      <c r="A278" s="169">
        <v>268</v>
      </c>
      <c r="B278" s="162" t="s">
        <v>8657</v>
      </c>
      <c r="C278" s="168" t="s">
        <v>8591</v>
      </c>
    </row>
    <row r="279" spans="1:3" x14ac:dyDescent="0.25">
      <c r="A279" s="169">
        <v>269</v>
      </c>
      <c r="B279" s="162" t="s">
        <v>8657</v>
      </c>
      <c r="C279" s="168" t="s">
        <v>8591</v>
      </c>
    </row>
    <row r="280" spans="1:3" x14ac:dyDescent="0.25">
      <c r="A280" s="169">
        <v>270</v>
      </c>
      <c r="B280" s="162" t="s">
        <v>8657</v>
      </c>
      <c r="C280" s="168" t="s">
        <v>8591</v>
      </c>
    </row>
    <row r="281" spans="1:3" x14ac:dyDescent="0.25">
      <c r="A281" s="169">
        <v>271</v>
      </c>
      <c r="B281" s="162" t="s">
        <v>8657</v>
      </c>
      <c r="C281" s="168" t="s">
        <v>8591</v>
      </c>
    </row>
    <row r="282" spans="1:3" x14ac:dyDescent="0.25">
      <c r="A282" s="169">
        <v>272</v>
      </c>
      <c r="B282" s="162" t="s">
        <v>8657</v>
      </c>
      <c r="C282" s="168" t="s">
        <v>8591</v>
      </c>
    </row>
    <row r="283" spans="1:3" x14ac:dyDescent="0.25">
      <c r="A283" s="169">
        <v>273</v>
      </c>
      <c r="B283" s="162" t="s">
        <v>8657</v>
      </c>
      <c r="C283" s="168" t="s">
        <v>8591</v>
      </c>
    </row>
    <row r="284" spans="1:3" x14ac:dyDescent="0.25">
      <c r="A284" s="169">
        <v>274</v>
      </c>
      <c r="B284" s="162" t="s">
        <v>8657</v>
      </c>
      <c r="C284" s="168" t="s">
        <v>8591</v>
      </c>
    </row>
    <row r="285" spans="1:3" x14ac:dyDescent="0.25">
      <c r="A285" s="169">
        <v>276</v>
      </c>
      <c r="B285" s="162" t="s">
        <v>8657</v>
      </c>
      <c r="C285" s="168" t="s">
        <v>8591</v>
      </c>
    </row>
    <row r="286" spans="1:3" x14ac:dyDescent="0.25">
      <c r="A286" s="169">
        <v>277</v>
      </c>
      <c r="B286" s="162" t="s">
        <v>8658</v>
      </c>
      <c r="C286" s="168" t="s">
        <v>8591</v>
      </c>
    </row>
    <row r="287" spans="1:3" x14ac:dyDescent="0.25">
      <c r="A287" s="169">
        <v>278</v>
      </c>
      <c r="B287" s="162" t="s">
        <v>8659</v>
      </c>
      <c r="C287" s="168" t="s">
        <v>8591</v>
      </c>
    </row>
    <row r="288" spans="1:3" x14ac:dyDescent="0.25">
      <c r="A288" s="169">
        <v>279</v>
      </c>
      <c r="B288" s="162" t="s">
        <v>8660</v>
      </c>
      <c r="C288" s="168" t="s">
        <v>8591</v>
      </c>
    </row>
    <row r="289" spans="1:3" x14ac:dyDescent="0.25">
      <c r="A289" s="169">
        <v>280</v>
      </c>
      <c r="B289" s="162" t="s">
        <v>8661</v>
      </c>
      <c r="C289" s="168" t="s">
        <v>8591</v>
      </c>
    </row>
    <row r="290" spans="1:3" x14ac:dyDescent="0.25">
      <c r="A290" s="169">
        <v>281</v>
      </c>
      <c r="B290" s="162" t="s">
        <v>8662</v>
      </c>
      <c r="C290" s="168" t="s">
        <v>8611</v>
      </c>
    </row>
    <row r="291" spans="1:3" x14ac:dyDescent="0.25">
      <c r="A291" s="169">
        <v>283</v>
      </c>
      <c r="B291" s="162" t="s">
        <v>8663</v>
      </c>
      <c r="C291" s="168" t="s">
        <v>8611</v>
      </c>
    </row>
    <row r="292" spans="1:3" x14ac:dyDescent="0.25">
      <c r="A292" s="169">
        <v>284</v>
      </c>
      <c r="B292" s="162" t="s">
        <v>8604</v>
      </c>
      <c r="C292" s="168" t="s">
        <v>8591</v>
      </c>
    </row>
    <row r="293" spans="1:3" x14ac:dyDescent="0.25">
      <c r="A293" s="169">
        <v>285</v>
      </c>
      <c r="B293" s="162" t="s">
        <v>8604</v>
      </c>
      <c r="C293" s="168" t="s">
        <v>8591</v>
      </c>
    </row>
    <row r="294" spans="1:3" x14ac:dyDescent="0.25">
      <c r="A294" s="169">
        <v>286</v>
      </c>
      <c r="B294" s="162" t="s">
        <v>8664</v>
      </c>
      <c r="C294" s="168" t="s">
        <v>8591</v>
      </c>
    </row>
    <row r="295" spans="1:3" x14ac:dyDescent="0.25">
      <c r="A295" s="169">
        <v>287</v>
      </c>
      <c r="B295" s="162" t="s">
        <v>8665</v>
      </c>
      <c r="C295" s="168" t="s">
        <v>8591</v>
      </c>
    </row>
    <row r="296" spans="1:3" x14ac:dyDescent="0.25">
      <c r="A296" s="169">
        <v>288</v>
      </c>
      <c r="B296" s="162" t="s">
        <v>8666</v>
      </c>
      <c r="C296" s="168" t="s">
        <v>8591</v>
      </c>
    </row>
    <row r="297" spans="1:3" x14ac:dyDescent="0.25">
      <c r="A297" s="169">
        <v>289</v>
      </c>
      <c r="B297" s="162" t="s">
        <v>8666</v>
      </c>
      <c r="C297" s="168" t="s">
        <v>8591</v>
      </c>
    </row>
    <row r="298" spans="1:3" x14ac:dyDescent="0.25">
      <c r="A298" s="169">
        <v>290</v>
      </c>
      <c r="B298" s="162" t="s">
        <v>8666</v>
      </c>
      <c r="C298" s="168" t="s">
        <v>8591</v>
      </c>
    </row>
    <row r="299" spans="1:3" x14ac:dyDescent="0.25">
      <c r="A299" s="169">
        <v>291</v>
      </c>
      <c r="B299" s="162" t="s">
        <v>8666</v>
      </c>
      <c r="C299" s="168" t="s">
        <v>8591</v>
      </c>
    </row>
    <row r="300" spans="1:3" x14ac:dyDescent="0.25">
      <c r="A300" s="169">
        <v>292</v>
      </c>
      <c r="B300" s="162" t="s">
        <v>8666</v>
      </c>
      <c r="C300" s="168" t="s">
        <v>8591</v>
      </c>
    </row>
    <row r="301" spans="1:3" x14ac:dyDescent="0.25">
      <c r="A301" s="169">
        <v>297</v>
      </c>
      <c r="B301" s="162" t="s">
        <v>8666</v>
      </c>
      <c r="C301" s="168" t="s">
        <v>8591</v>
      </c>
    </row>
    <row r="302" spans="1:3" x14ac:dyDescent="0.25">
      <c r="A302" s="169">
        <v>298</v>
      </c>
      <c r="B302" s="162" t="s">
        <v>8666</v>
      </c>
      <c r="C302" s="168" t="s">
        <v>8591</v>
      </c>
    </row>
    <row r="303" spans="1:3" x14ac:dyDescent="0.25">
      <c r="A303" s="169">
        <v>299</v>
      </c>
      <c r="B303" s="162" t="s">
        <v>8666</v>
      </c>
      <c r="C303" s="168" t="s">
        <v>8591</v>
      </c>
    </row>
    <row r="304" spans="1:3" x14ac:dyDescent="0.25">
      <c r="A304" s="169">
        <v>300</v>
      </c>
      <c r="B304" s="162" t="s">
        <v>8667</v>
      </c>
      <c r="C304" s="168" t="s">
        <v>8611</v>
      </c>
    </row>
    <row r="305" spans="1:3" x14ac:dyDescent="0.25">
      <c r="A305" s="169">
        <v>301</v>
      </c>
      <c r="B305" s="162" t="s">
        <v>8668</v>
      </c>
      <c r="C305" s="168" t="s">
        <v>8611</v>
      </c>
    </row>
    <row r="306" spans="1:3" x14ac:dyDescent="0.25">
      <c r="A306" s="169">
        <v>302</v>
      </c>
      <c r="B306" s="162" t="s">
        <v>8669</v>
      </c>
      <c r="C306" s="168" t="s">
        <v>8611</v>
      </c>
    </row>
    <row r="307" spans="1:3" x14ac:dyDescent="0.25">
      <c r="A307" s="169">
        <v>303</v>
      </c>
      <c r="B307" s="162" t="s">
        <v>8666</v>
      </c>
      <c r="C307" s="168" t="s">
        <v>8591</v>
      </c>
    </row>
    <row r="308" spans="1:3" x14ac:dyDescent="0.25">
      <c r="A308" s="169">
        <v>304</v>
      </c>
      <c r="B308" s="162" t="s">
        <v>8666</v>
      </c>
      <c r="C308" s="168" t="s">
        <v>8591</v>
      </c>
    </row>
    <row r="309" spans="1:3" x14ac:dyDescent="0.25">
      <c r="A309" s="169">
        <v>305</v>
      </c>
      <c r="B309" s="162" t="s">
        <v>8670</v>
      </c>
      <c r="C309" s="168" t="s">
        <v>8611</v>
      </c>
    </row>
    <row r="310" spans="1:3" x14ac:dyDescent="0.25">
      <c r="A310" s="169">
        <v>306</v>
      </c>
      <c r="B310" s="162" t="s">
        <v>8670</v>
      </c>
      <c r="C310" s="168" t="s">
        <v>8611</v>
      </c>
    </row>
    <row r="311" spans="1:3" x14ac:dyDescent="0.25">
      <c r="A311" s="169">
        <v>307</v>
      </c>
      <c r="B311" s="162" t="s">
        <v>8670</v>
      </c>
      <c r="C311" s="168" t="s">
        <v>8611</v>
      </c>
    </row>
    <row r="312" spans="1:3" x14ac:dyDescent="0.25">
      <c r="A312" s="169">
        <v>308</v>
      </c>
      <c r="B312" s="162" t="s">
        <v>8670</v>
      </c>
      <c r="C312" s="168" t="s">
        <v>8611</v>
      </c>
    </row>
    <row r="313" spans="1:3" x14ac:dyDescent="0.25">
      <c r="A313" s="169">
        <v>309</v>
      </c>
      <c r="B313" s="162" t="s">
        <v>8671</v>
      </c>
      <c r="C313" s="168" t="s">
        <v>8611</v>
      </c>
    </row>
    <row r="314" spans="1:3" x14ac:dyDescent="0.25">
      <c r="A314" s="169">
        <v>310</v>
      </c>
      <c r="B314" s="162" t="s">
        <v>8672</v>
      </c>
      <c r="C314" s="168" t="s">
        <v>8611</v>
      </c>
    </row>
    <row r="315" spans="1:3" x14ac:dyDescent="0.25">
      <c r="A315" s="169">
        <v>312</v>
      </c>
      <c r="B315" s="162" t="s">
        <v>8673</v>
      </c>
      <c r="C315" s="168" t="s">
        <v>8611</v>
      </c>
    </row>
    <row r="316" spans="1:3" x14ac:dyDescent="0.25">
      <c r="A316" s="169">
        <v>313</v>
      </c>
      <c r="B316" s="162" t="s">
        <v>8674</v>
      </c>
      <c r="C316" s="168" t="s">
        <v>8591</v>
      </c>
    </row>
    <row r="317" spans="1:3" x14ac:dyDescent="0.25">
      <c r="A317" s="169">
        <v>314</v>
      </c>
      <c r="B317" s="162" t="s">
        <v>8675</v>
      </c>
      <c r="C317" s="168" t="s">
        <v>8591</v>
      </c>
    </row>
    <row r="318" spans="1:3" x14ac:dyDescent="0.25">
      <c r="A318" s="169">
        <v>315</v>
      </c>
      <c r="B318" s="162" t="s">
        <v>8676</v>
      </c>
      <c r="C318" s="168" t="s">
        <v>8591</v>
      </c>
    </row>
    <row r="319" spans="1:3" x14ac:dyDescent="0.25">
      <c r="A319" s="169">
        <v>316</v>
      </c>
      <c r="B319" s="162" t="s">
        <v>8677</v>
      </c>
      <c r="C319" s="168" t="s">
        <v>8611</v>
      </c>
    </row>
    <row r="320" spans="1:3" x14ac:dyDescent="0.25">
      <c r="A320" s="169">
        <v>317</v>
      </c>
      <c r="B320" s="162" t="s">
        <v>8677</v>
      </c>
      <c r="C320" s="168" t="s">
        <v>8611</v>
      </c>
    </row>
    <row r="321" spans="1:3" x14ac:dyDescent="0.25">
      <c r="A321" s="169">
        <v>318</v>
      </c>
      <c r="B321" s="162" t="s">
        <v>8677</v>
      </c>
      <c r="C321" s="168" t="s">
        <v>8611</v>
      </c>
    </row>
    <row r="322" spans="1:3" x14ac:dyDescent="0.25">
      <c r="A322" s="169">
        <v>319</v>
      </c>
      <c r="B322" s="162" t="s">
        <v>8678</v>
      </c>
      <c r="C322" s="168" t="s">
        <v>8611</v>
      </c>
    </row>
    <row r="323" spans="1:3" x14ac:dyDescent="0.25">
      <c r="A323" s="169">
        <v>320</v>
      </c>
      <c r="B323" s="162" t="s">
        <v>8677</v>
      </c>
      <c r="C323" s="168" t="s">
        <v>8611</v>
      </c>
    </row>
    <row r="324" spans="1:3" x14ac:dyDescent="0.25">
      <c r="A324" s="169">
        <v>321</v>
      </c>
      <c r="B324" s="162" t="s">
        <v>8677</v>
      </c>
      <c r="C324" s="168" t="s">
        <v>8611</v>
      </c>
    </row>
    <row r="325" spans="1:3" x14ac:dyDescent="0.25">
      <c r="A325" s="169">
        <v>322</v>
      </c>
      <c r="B325" s="162" t="s">
        <v>8677</v>
      </c>
      <c r="C325" s="168" t="s">
        <v>8611</v>
      </c>
    </row>
    <row r="326" spans="1:3" x14ac:dyDescent="0.25">
      <c r="A326" s="169">
        <v>323</v>
      </c>
      <c r="B326" s="162" t="s">
        <v>8677</v>
      </c>
      <c r="C326" s="168" t="s">
        <v>8611</v>
      </c>
    </row>
    <row r="327" spans="1:3" x14ac:dyDescent="0.25">
      <c r="A327" s="169">
        <v>324</v>
      </c>
      <c r="B327" s="162" t="s">
        <v>8679</v>
      </c>
      <c r="C327" s="168" t="s">
        <v>8611</v>
      </c>
    </row>
    <row r="328" spans="1:3" x14ac:dyDescent="0.25">
      <c r="A328" s="169">
        <v>325</v>
      </c>
      <c r="B328" s="162" t="s">
        <v>8680</v>
      </c>
      <c r="C328" s="168" t="s">
        <v>8611</v>
      </c>
    </row>
    <row r="329" spans="1:3" x14ac:dyDescent="0.25">
      <c r="A329" s="169">
        <v>326</v>
      </c>
      <c r="B329" s="162" t="s">
        <v>8680</v>
      </c>
      <c r="C329" s="168" t="s">
        <v>8611</v>
      </c>
    </row>
    <row r="330" spans="1:3" x14ac:dyDescent="0.25">
      <c r="A330" s="169">
        <v>327</v>
      </c>
      <c r="B330" s="162" t="s">
        <v>8680</v>
      </c>
      <c r="C330" s="168" t="s">
        <v>8611</v>
      </c>
    </row>
    <row r="331" spans="1:3" x14ac:dyDescent="0.25">
      <c r="A331" s="169">
        <v>328</v>
      </c>
      <c r="B331" s="162" t="s">
        <v>8680</v>
      </c>
      <c r="C331" s="168" t="s">
        <v>8611</v>
      </c>
    </row>
    <row r="332" spans="1:3" x14ac:dyDescent="0.25">
      <c r="A332" s="169">
        <v>329</v>
      </c>
      <c r="B332" s="162" t="s">
        <v>8680</v>
      </c>
      <c r="C332" s="168" t="s">
        <v>8611</v>
      </c>
    </row>
    <row r="333" spans="1:3" x14ac:dyDescent="0.25">
      <c r="A333" s="169">
        <v>330</v>
      </c>
      <c r="B333" s="162" t="s">
        <v>8680</v>
      </c>
      <c r="C333" s="168" t="s">
        <v>8611</v>
      </c>
    </row>
    <row r="334" spans="1:3" x14ac:dyDescent="0.25">
      <c r="A334" s="169">
        <v>331</v>
      </c>
      <c r="B334" s="162" t="s">
        <v>8680</v>
      </c>
      <c r="C334" s="168" t="s">
        <v>8611</v>
      </c>
    </row>
    <row r="335" spans="1:3" x14ac:dyDescent="0.25">
      <c r="A335" s="169">
        <v>332</v>
      </c>
      <c r="B335" s="162" t="s">
        <v>8680</v>
      </c>
      <c r="C335" s="168" t="s">
        <v>8591</v>
      </c>
    </row>
    <row r="336" spans="1:3" x14ac:dyDescent="0.25">
      <c r="A336" s="169">
        <v>334</v>
      </c>
      <c r="B336" s="162" t="s">
        <v>8681</v>
      </c>
      <c r="C336" s="168" t="s">
        <v>8611</v>
      </c>
    </row>
    <row r="337" spans="1:3" x14ac:dyDescent="0.25">
      <c r="A337" s="169">
        <v>335</v>
      </c>
      <c r="B337" s="162" t="s">
        <v>8682</v>
      </c>
      <c r="C337" s="168" t="s">
        <v>8611</v>
      </c>
    </row>
    <row r="338" spans="1:3" x14ac:dyDescent="0.25">
      <c r="A338" s="169">
        <v>336</v>
      </c>
      <c r="B338" s="162" t="s">
        <v>8683</v>
      </c>
      <c r="C338" s="168" t="s">
        <v>8591</v>
      </c>
    </row>
    <row r="339" spans="1:3" x14ac:dyDescent="0.25">
      <c r="A339" s="169">
        <v>337</v>
      </c>
      <c r="B339" s="162" t="s">
        <v>8683</v>
      </c>
      <c r="C339" s="168" t="s">
        <v>8591</v>
      </c>
    </row>
    <row r="340" spans="1:3" x14ac:dyDescent="0.25">
      <c r="A340" s="169">
        <v>338</v>
      </c>
      <c r="B340" s="162" t="s">
        <v>8684</v>
      </c>
      <c r="C340" s="168" t="s">
        <v>8611</v>
      </c>
    </row>
    <row r="341" spans="1:3" x14ac:dyDescent="0.25">
      <c r="A341" s="169">
        <v>339</v>
      </c>
      <c r="B341" s="162" t="s">
        <v>8685</v>
      </c>
      <c r="C341" s="168" t="s">
        <v>8591</v>
      </c>
    </row>
    <row r="342" spans="1:3" x14ac:dyDescent="0.25">
      <c r="A342" s="169">
        <v>340</v>
      </c>
      <c r="B342" s="162" t="s">
        <v>8685</v>
      </c>
      <c r="C342" s="168" t="s">
        <v>8591</v>
      </c>
    </row>
    <row r="343" spans="1:3" x14ac:dyDescent="0.25">
      <c r="A343" s="169">
        <v>341</v>
      </c>
      <c r="B343" s="162" t="s">
        <v>8685</v>
      </c>
      <c r="C343" s="168" t="s">
        <v>8591</v>
      </c>
    </row>
    <row r="344" spans="1:3" x14ac:dyDescent="0.25">
      <c r="A344" s="169">
        <v>342</v>
      </c>
      <c r="B344" s="162" t="s">
        <v>8686</v>
      </c>
      <c r="C344" s="168" t="s">
        <v>8611</v>
      </c>
    </row>
    <row r="345" spans="1:3" x14ac:dyDescent="0.25">
      <c r="A345" s="169">
        <v>343</v>
      </c>
      <c r="B345" s="162" t="s">
        <v>8687</v>
      </c>
      <c r="C345" s="168" t="s">
        <v>8611</v>
      </c>
    </row>
    <row r="346" spans="1:3" x14ac:dyDescent="0.25">
      <c r="A346" s="169">
        <v>344</v>
      </c>
      <c r="B346" s="162" t="s">
        <v>8688</v>
      </c>
      <c r="C346" s="168" t="s">
        <v>8611</v>
      </c>
    </row>
    <row r="347" spans="1:3" x14ac:dyDescent="0.25">
      <c r="A347" s="169">
        <v>344</v>
      </c>
      <c r="B347" s="162" t="s">
        <v>8688</v>
      </c>
      <c r="C347" s="168" t="s">
        <v>8591</v>
      </c>
    </row>
    <row r="348" spans="1:3" x14ac:dyDescent="0.25">
      <c r="A348" s="169">
        <v>345</v>
      </c>
      <c r="B348" s="162" t="s">
        <v>8689</v>
      </c>
      <c r="C348" s="168" t="s">
        <v>8611</v>
      </c>
    </row>
    <row r="349" spans="1:3" x14ac:dyDescent="0.25">
      <c r="A349" s="169">
        <v>346</v>
      </c>
      <c r="B349" s="162" t="s">
        <v>8690</v>
      </c>
      <c r="C349" s="168" t="s">
        <v>8591</v>
      </c>
    </row>
    <row r="350" spans="1:3" x14ac:dyDescent="0.25">
      <c r="A350" s="169">
        <v>347</v>
      </c>
      <c r="B350" s="162" t="s">
        <v>8691</v>
      </c>
      <c r="C350" s="168" t="s">
        <v>8591</v>
      </c>
    </row>
    <row r="351" spans="1:3" x14ac:dyDescent="0.25">
      <c r="A351" s="169">
        <v>348</v>
      </c>
      <c r="B351" s="162" t="s">
        <v>8691</v>
      </c>
      <c r="C351" s="168" t="s">
        <v>8591</v>
      </c>
    </row>
    <row r="352" spans="1:3" x14ac:dyDescent="0.25">
      <c r="A352" s="169">
        <v>349</v>
      </c>
      <c r="B352" s="162" t="s">
        <v>8637</v>
      </c>
      <c r="C352" s="168" t="s">
        <v>8611</v>
      </c>
    </row>
    <row r="353" spans="1:3" x14ac:dyDescent="0.25">
      <c r="A353" s="169">
        <v>350</v>
      </c>
      <c r="B353" s="162" t="s">
        <v>8692</v>
      </c>
      <c r="C353" s="168" t="s">
        <v>8591</v>
      </c>
    </row>
    <row r="354" spans="1:3" x14ac:dyDescent="0.25">
      <c r="A354" s="169">
        <v>351</v>
      </c>
      <c r="B354" s="162" t="s">
        <v>8693</v>
      </c>
      <c r="C354" s="168" t="s">
        <v>8611</v>
      </c>
    </row>
    <row r="355" spans="1:3" x14ac:dyDescent="0.25">
      <c r="A355" s="169">
        <v>352</v>
      </c>
      <c r="B355" s="162" t="s">
        <v>8694</v>
      </c>
      <c r="C355" s="168" t="s">
        <v>8611</v>
      </c>
    </row>
    <row r="356" spans="1:3" x14ac:dyDescent="0.25">
      <c r="A356" s="169">
        <v>353</v>
      </c>
      <c r="B356" s="162" t="s">
        <v>8695</v>
      </c>
      <c r="C356" s="168" t="s">
        <v>8611</v>
      </c>
    </row>
    <row r="357" spans="1:3" x14ac:dyDescent="0.25">
      <c r="A357" s="169">
        <v>354</v>
      </c>
      <c r="B357" s="162" t="s">
        <v>8612</v>
      </c>
      <c r="C357" s="168" t="s">
        <v>8591</v>
      </c>
    </row>
    <row r="358" spans="1:3" x14ac:dyDescent="0.25">
      <c r="A358" s="169">
        <v>355</v>
      </c>
      <c r="B358" s="162" t="s">
        <v>8696</v>
      </c>
      <c r="C358" s="168" t="s">
        <v>8611</v>
      </c>
    </row>
    <row r="359" spans="1:3" x14ac:dyDescent="0.25">
      <c r="A359" s="169">
        <v>357</v>
      </c>
      <c r="B359" s="162" t="s">
        <v>8697</v>
      </c>
      <c r="C359" s="168" t="s">
        <v>8591</v>
      </c>
    </row>
    <row r="360" spans="1:3" x14ac:dyDescent="0.25">
      <c r="A360" s="169">
        <v>358</v>
      </c>
      <c r="B360" s="162" t="s">
        <v>8697</v>
      </c>
      <c r="C360" s="168" t="s">
        <v>8591</v>
      </c>
    </row>
    <row r="361" spans="1:3" x14ac:dyDescent="0.25">
      <c r="A361" s="169">
        <v>359</v>
      </c>
      <c r="B361" s="162" t="s">
        <v>8697</v>
      </c>
      <c r="C361" s="168" t="s">
        <v>8591</v>
      </c>
    </row>
    <row r="362" spans="1:3" x14ac:dyDescent="0.25">
      <c r="A362" s="169">
        <v>360</v>
      </c>
      <c r="B362" s="162" t="s">
        <v>8697</v>
      </c>
      <c r="C362" s="168" t="s">
        <v>8591</v>
      </c>
    </row>
    <row r="363" spans="1:3" x14ac:dyDescent="0.25">
      <c r="A363" s="169">
        <v>361</v>
      </c>
      <c r="B363" s="162" t="s">
        <v>8697</v>
      </c>
      <c r="C363" s="168" t="s">
        <v>8591</v>
      </c>
    </row>
    <row r="364" spans="1:3" x14ac:dyDescent="0.25">
      <c r="A364" s="169">
        <v>362</v>
      </c>
      <c r="B364" s="162" t="s">
        <v>8697</v>
      </c>
      <c r="C364" s="168" t="s">
        <v>8591</v>
      </c>
    </row>
    <row r="365" spans="1:3" x14ac:dyDescent="0.25">
      <c r="A365" s="169">
        <v>363</v>
      </c>
      <c r="B365" s="162" t="s">
        <v>8697</v>
      </c>
      <c r="C365" s="168" t="s">
        <v>8591</v>
      </c>
    </row>
    <row r="366" spans="1:3" x14ac:dyDescent="0.25">
      <c r="A366" s="169">
        <v>364</v>
      </c>
      <c r="B366" s="162" t="s">
        <v>8697</v>
      </c>
      <c r="C366" s="168" t="s">
        <v>8591</v>
      </c>
    </row>
    <row r="367" spans="1:3" x14ac:dyDescent="0.25">
      <c r="A367" s="169">
        <v>365</v>
      </c>
      <c r="B367" s="162" t="s">
        <v>8697</v>
      </c>
      <c r="C367" s="168" t="s">
        <v>8591</v>
      </c>
    </row>
    <row r="368" spans="1:3" x14ac:dyDescent="0.25">
      <c r="A368" s="169">
        <v>366</v>
      </c>
      <c r="B368" s="162" t="s">
        <v>8697</v>
      </c>
      <c r="C368" s="168" t="s">
        <v>8591</v>
      </c>
    </row>
    <row r="369" spans="1:3" x14ac:dyDescent="0.25">
      <c r="A369" s="169">
        <v>367</v>
      </c>
      <c r="B369" s="162" t="s">
        <v>8697</v>
      </c>
      <c r="C369" s="168" t="s">
        <v>8591</v>
      </c>
    </row>
    <row r="370" spans="1:3" x14ac:dyDescent="0.25">
      <c r="A370" s="169">
        <v>368</v>
      </c>
      <c r="B370" s="162" t="s">
        <v>8697</v>
      </c>
      <c r="C370" s="168" t="s">
        <v>8591</v>
      </c>
    </row>
    <row r="371" spans="1:3" x14ac:dyDescent="0.25">
      <c r="A371" s="169">
        <v>369</v>
      </c>
      <c r="B371" s="162" t="s">
        <v>8697</v>
      </c>
      <c r="C371" s="168" t="s">
        <v>8591</v>
      </c>
    </row>
    <row r="372" spans="1:3" x14ac:dyDescent="0.25">
      <c r="A372" s="169">
        <v>370</v>
      </c>
      <c r="B372" s="162" t="s">
        <v>8697</v>
      </c>
      <c r="C372" s="168" t="s">
        <v>8591</v>
      </c>
    </row>
    <row r="373" spans="1:3" x14ac:dyDescent="0.25">
      <c r="A373" s="169">
        <v>371</v>
      </c>
      <c r="B373" s="162" t="s">
        <v>8697</v>
      </c>
      <c r="C373" s="168" t="s">
        <v>8591</v>
      </c>
    </row>
    <row r="374" spans="1:3" x14ac:dyDescent="0.25">
      <c r="A374" s="169">
        <v>372</v>
      </c>
      <c r="B374" s="162" t="s">
        <v>8677</v>
      </c>
      <c r="C374" s="168" t="s">
        <v>8611</v>
      </c>
    </row>
    <row r="375" spans="1:3" x14ac:dyDescent="0.25">
      <c r="A375" s="169">
        <v>373</v>
      </c>
      <c r="B375" s="162" t="s">
        <v>8625</v>
      </c>
      <c r="C375" s="168" t="s">
        <v>8611</v>
      </c>
    </row>
    <row r="376" spans="1:3" x14ac:dyDescent="0.25">
      <c r="A376" s="169">
        <v>374</v>
      </c>
      <c r="B376" s="162" t="s">
        <v>8625</v>
      </c>
      <c r="C376" s="168" t="s">
        <v>8611</v>
      </c>
    </row>
    <row r="377" spans="1:3" x14ac:dyDescent="0.25">
      <c r="A377" s="169">
        <v>375</v>
      </c>
      <c r="B377" s="162" t="s">
        <v>8625</v>
      </c>
      <c r="C377" s="168" t="s">
        <v>8611</v>
      </c>
    </row>
    <row r="378" spans="1:3" x14ac:dyDescent="0.25">
      <c r="A378" s="169">
        <v>376</v>
      </c>
      <c r="B378" s="162" t="s">
        <v>8625</v>
      </c>
      <c r="C378" s="168" t="s">
        <v>8611</v>
      </c>
    </row>
    <row r="379" spans="1:3" x14ac:dyDescent="0.25">
      <c r="A379" s="169">
        <v>377</v>
      </c>
      <c r="B379" s="162" t="s">
        <v>8625</v>
      </c>
      <c r="C379" s="168" t="s">
        <v>8611</v>
      </c>
    </row>
    <row r="380" spans="1:3" x14ac:dyDescent="0.25">
      <c r="A380" s="169">
        <v>378</v>
      </c>
      <c r="B380" s="162" t="s">
        <v>8625</v>
      </c>
      <c r="C380" s="168" t="s">
        <v>8611</v>
      </c>
    </row>
    <row r="381" spans="1:3" x14ac:dyDescent="0.25">
      <c r="A381" s="169">
        <v>380</v>
      </c>
      <c r="B381" s="162" t="s">
        <v>8625</v>
      </c>
      <c r="C381" s="168" t="s">
        <v>8611</v>
      </c>
    </row>
    <row r="382" spans="1:3" x14ac:dyDescent="0.25">
      <c r="A382" s="169">
        <v>381</v>
      </c>
      <c r="B382" s="162" t="s">
        <v>8625</v>
      </c>
      <c r="C382" s="168" t="s">
        <v>8611</v>
      </c>
    </row>
    <row r="383" spans="1:3" x14ac:dyDescent="0.25">
      <c r="A383" s="169">
        <v>382</v>
      </c>
      <c r="B383" s="162" t="s">
        <v>8625</v>
      </c>
      <c r="C383" s="168" t="s">
        <v>8611</v>
      </c>
    </row>
    <row r="384" spans="1:3" x14ac:dyDescent="0.25">
      <c r="A384" s="169">
        <v>384</v>
      </c>
      <c r="B384" s="162" t="s">
        <v>8637</v>
      </c>
      <c r="C384" s="168" t="s">
        <v>8611</v>
      </c>
    </row>
    <row r="385" spans="1:3" x14ac:dyDescent="0.25">
      <c r="A385" s="169">
        <v>385</v>
      </c>
      <c r="B385" s="162" t="s">
        <v>8625</v>
      </c>
      <c r="C385" s="168" t="s">
        <v>8591</v>
      </c>
    </row>
    <row r="386" spans="1:3" x14ac:dyDescent="0.25">
      <c r="A386" s="169">
        <v>386</v>
      </c>
      <c r="B386" s="162" t="s">
        <v>8604</v>
      </c>
      <c r="C386" s="168" t="s">
        <v>8591</v>
      </c>
    </row>
    <row r="387" spans="1:3" x14ac:dyDescent="0.25">
      <c r="A387" s="169">
        <v>387</v>
      </c>
      <c r="B387" s="162" t="s">
        <v>8630</v>
      </c>
      <c r="C387" s="168" t="s">
        <v>8591</v>
      </c>
    </row>
    <row r="388" spans="1:3" x14ac:dyDescent="0.25">
      <c r="A388" s="169">
        <v>388</v>
      </c>
      <c r="B388" s="162" t="s">
        <v>8625</v>
      </c>
      <c r="C388" s="168" t="s">
        <v>8591</v>
      </c>
    </row>
    <row r="389" spans="1:3" x14ac:dyDescent="0.25">
      <c r="A389" s="169">
        <v>389</v>
      </c>
      <c r="B389" s="162" t="s">
        <v>8616</v>
      </c>
      <c r="C389" s="168" t="s">
        <v>8591</v>
      </c>
    </row>
    <row r="390" spans="1:3" x14ac:dyDescent="0.25">
      <c r="A390" s="169">
        <v>390</v>
      </c>
      <c r="B390" s="162" t="s">
        <v>8625</v>
      </c>
      <c r="C390" s="168" t="s">
        <v>8611</v>
      </c>
    </row>
    <row r="391" spans="1:3" x14ac:dyDescent="0.25">
      <c r="A391" s="169">
        <v>391</v>
      </c>
      <c r="B391" s="162" t="s">
        <v>8698</v>
      </c>
      <c r="C391" s="168" t="s">
        <v>8591</v>
      </c>
    </row>
    <row r="392" spans="1:3" x14ac:dyDescent="0.25">
      <c r="A392" s="169">
        <v>392</v>
      </c>
      <c r="B392" s="162" t="s">
        <v>8699</v>
      </c>
      <c r="C392" s="168" t="s">
        <v>8611</v>
      </c>
    </row>
    <row r="393" spans="1:3" x14ac:dyDescent="0.25">
      <c r="A393" s="169">
        <v>393</v>
      </c>
      <c r="B393" s="162" t="s">
        <v>8700</v>
      </c>
      <c r="C393" s="168" t="s">
        <v>8611</v>
      </c>
    </row>
    <row r="394" spans="1:3" x14ac:dyDescent="0.25">
      <c r="A394" s="169">
        <v>394</v>
      </c>
      <c r="B394" s="162" t="s">
        <v>8656</v>
      </c>
      <c r="C394" s="168" t="s">
        <v>8611</v>
      </c>
    </row>
    <row r="395" spans="1:3" x14ac:dyDescent="0.25">
      <c r="A395" s="169">
        <v>395</v>
      </c>
      <c r="B395" s="162" t="s">
        <v>8701</v>
      </c>
      <c r="C395" s="168" t="s">
        <v>8611</v>
      </c>
    </row>
    <row r="396" spans="1:3" x14ac:dyDescent="0.25">
      <c r="A396" s="169">
        <v>396</v>
      </c>
      <c r="B396" s="162" t="s">
        <v>8635</v>
      </c>
      <c r="C396" s="168" t="s">
        <v>8611</v>
      </c>
    </row>
    <row r="397" spans="1:3" x14ac:dyDescent="0.25">
      <c r="A397" s="169">
        <v>397</v>
      </c>
      <c r="B397" s="162" t="s">
        <v>8702</v>
      </c>
      <c r="C397" s="168" t="s">
        <v>8611</v>
      </c>
    </row>
    <row r="398" spans="1:3" x14ac:dyDescent="0.25">
      <c r="A398" s="169">
        <v>398</v>
      </c>
      <c r="B398" s="162" t="s">
        <v>8703</v>
      </c>
      <c r="C398" s="168" t="s">
        <v>8611</v>
      </c>
    </row>
    <row r="399" spans="1:3" x14ac:dyDescent="0.25">
      <c r="A399" s="169">
        <v>399</v>
      </c>
      <c r="B399" s="162" t="s">
        <v>8704</v>
      </c>
      <c r="C399" s="168" t="s">
        <v>8591</v>
      </c>
    </row>
    <row r="400" spans="1:3" x14ac:dyDescent="0.25">
      <c r="A400" s="169">
        <v>400</v>
      </c>
      <c r="B400" s="162" t="s">
        <v>8655</v>
      </c>
      <c r="C400" s="168" t="s">
        <v>8611</v>
      </c>
    </row>
    <row r="401" spans="1:3" x14ac:dyDescent="0.25">
      <c r="A401" s="169">
        <v>401</v>
      </c>
      <c r="B401" s="162" t="s">
        <v>8705</v>
      </c>
      <c r="C401" s="168" t="s">
        <v>8591</v>
      </c>
    </row>
    <row r="402" spans="1:3" x14ac:dyDescent="0.25">
      <c r="A402" s="169">
        <v>403</v>
      </c>
      <c r="B402" s="162" t="s">
        <v>8610</v>
      </c>
      <c r="C402" s="168" t="s">
        <v>8611</v>
      </c>
    </row>
    <row r="403" spans="1:3" x14ac:dyDescent="0.25">
      <c r="A403" s="169">
        <v>404</v>
      </c>
      <c r="B403" s="162" t="s">
        <v>8706</v>
      </c>
      <c r="C403" s="168" t="s">
        <v>8611</v>
      </c>
    </row>
    <row r="404" spans="1:3" x14ac:dyDescent="0.25">
      <c r="A404" s="169">
        <v>405</v>
      </c>
      <c r="B404" s="162" t="s">
        <v>8707</v>
      </c>
      <c r="C404" s="168" t="s">
        <v>8591</v>
      </c>
    </row>
    <row r="405" spans="1:3" x14ac:dyDescent="0.25">
      <c r="A405" s="169">
        <v>406</v>
      </c>
      <c r="B405" s="162" t="s">
        <v>8708</v>
      </c>
      <c r="C405" s="168" t="s">
        <v>8591</v>
      </c>
    </row>
    <row r="406" spans="1:3" x14ac:dyDescent="0.25">
      <c r="A406" s="169">
        <v>407</v>
      </c>
      <c r="B406" s="162" t="s">
        <v>8709</v>
      </c>
      <c r="C406" s="168" t="s">
        <v>8591</v>
      </c>
    </row>
    <row r="407" spans="1:3" x14ac:dyDescent="0.25">
      <c r="A407" s="169">
        <v>408</v>
      </c>
      <c r="B407" s="162" t="s">
        <v>8710</v>
      </c>
      <c r="C407" s="168" t="s">
        <v>8591</v>
      </c>
    </row>
    <row r="408" spans="1:3" x14ac:dyDescent="0.25">
      <c r="A408" s="169">
        <v>409</v>
      </c>
      <c r="B408" s="162" t="s">
        <v>8711</v>
      </c>
      <c r="C408" s="168" t="s">
        <v>8591</v>
      </c>
    </row>
    <row r="409" spans="1:3" x14ac:dyDescent="0.25">
      <c r="A409" s="169">
        <v>410</v>
      </c>
      <c r="B409" s="162" t="s">
        <v>8712</v>
      </c>
      <c r="C409" s="168" t="s">
        <v>8591</v>
      </c>
    </row>
    <row r="410" spans="1:3" x14ac:dyDescent="0.25">
      <c r="A410" s="169">
        <v>411</v>
      </c>
      <c r="B410" s="162" t="s">
        <v>8713</v>
      </c>
      <c r="C410" s="168" t="s">
        <v>8591</v>
      </c>
    </row>
    <row r="411" spans="1:3" x14ac:dyDescent="0.25">
      <c r="A411" s="169">
        <v>412</v>
      </c>
      <c r="B411" s="162" t="s">
        <v>8714</v>
      </c>
      <c r="C411" s="168" t="s">
        <v>8591</v>
      </c>
    </row>
    <row r="412" spans="1:3" x14ac:dyDescent="0.25">
      <c r="A412" s="169">
        <v>413</v>
      </c>
      <c r="B412" s="162" t="s">
        <v>8715</v>
      </c>
      <c r="C412" s="168" t="s">
        <v>8591</v>
      </c>
    </row>
    <row r="413" spans="1:3" x14ac:dyDescent="0.25">
      <c r="A413" s="169">
        <v>414</v>
      </c>
      <c r="B413" s="162" t="s">
        <v>8716</v>
      </c>
      <c r="C413" s="168" t="s">
        <v>8591</v>
      </c>
    </row>
    <row r="414" spans="1:3" x14ac:dyDescent="0.25">
      <c r="A414" s="169">
        <v>415</v>
      </c>
      <c r="B414" s="162" t="s">
        <v>8717</v>
      </c>
      <c r="C414" s="168" t="s">
        <v>8591</v>
      </c>
    </row>
    <row r="415" spans="1:3" x14ac:dyDescent="0.25">
      <c r="A415" s="169">
        <v>416</v>
      </c>
      <c r="B415" s="162" t="s">
        <v>8718</v>
      </c>
      <c r="C415" s="168" t="s">
        <v>8591</v>
      </c>
    </row>
    <row r="416" spans="1:3" x14ac:dyDescent="0.25">
      <c r="A416" s="169">
        <v>417</v>
      </c>
      <c r="B416" s="162" t="s">
        <v>8719</v>
      </c>
      <c r="C416" s="168" t="s">
        <v>8591</v>
      </c>
    </row>
    <row r="417" spans="1:3" x14ac:dyDescent="0.25">
      <c r="A417" s="169">
        <v>418</v>
      </c>
      <c r="B417" s="162" t="s">
        <v>8720</v>
      </c>
      <c r="C417" s="168" t="s">
        <v>8591</v>
      </c>
    </row>
    <row r="418" spans="1:3" x14ac:dyDescent="0.25">
      <c r="A418" s="169">
        <v>419</v>
      </c>
      <c r="B418" s="162" t="s">
        <v>8721</v>
      </c>
      <c r="C418" s="168" t="s">
        <v>8591</v>
      </c>
    </row>
    <row r="419" spans="1:3" x14ac:dyDescent="0.25">
      <c r="A419" s="169">
        <v>420</v>
      </c>
      <c r="B419" s="162" t="s">
        <v>8722</v>
      </c>
      <c r="C419" s="168" t="s">
        <v>8591</v>
      </c>
    </row>
    <row r="420" spans="1:3" x14ac:dyDescent="0.25">
      <c r="A420" s="169">
        <v>421</v>
      </c>
      <c r="B420" s="162" t="s">
        <v>8723</v>
      </c>
      <c r="C420" s="168" t="s">
        <v>8591</v>
      </c>
    </row>
    <row r="421" spans="1:3" x14ac:dyDescent="0.25">
      <c r="A421" s="169">
        <v>422</v>
      </c>
      <c r="B421" s="162" t="s">
        <v>8724</v>
      </c>
      <c r="C421" s="168" t="s">
        <v>8591</v>
      </c>
    </row>
    <row r="422" spans="1:3" x14ac:dyDescent="0.25">
      <c r="A422" s="169">
        <v>423</v>
      </c>
      <c r="B422" s="162" t="s">
        <v>8725</v>
      </c>
      <c r="C422" s="168" t="s">
        <v>8591</v>
      </c>
    </row>
    <row r="423" spans="1:3" x14ac:dyDescent="0.25">
      <c r="A423" s="169">
        <v>424</v>
      </c>
      <c r="B423" s="162" t="s">
        <v>8726</v>
      </c>
      <c r="C423" s="168" t="s">
        <v>8591</v>
      </c>
    </row>
    <row r="424" spans="1:3" x14ac:dyDescent="0.25">
      <c r="A424" s="169">
        <v>425</v>
      </c>
      <c r="B424" s="162" t="s">
        <v>8727</v>
      </c>
      <c r="C424" s="168" t="s">
        <v>8611</v>
      </c>
    </row>
    <row r="425" spans="1:3" x14ac:dyDescent="0.25">
      <c r="A425" s="169">
        <v>426</v>
      </c>
      <c r="B425" s="162" t="s">
        <v>8637</v>
      </c>
      <c r="C425" s="168" t="s">
        <v>8611</v>
      </c>
    </row>
    <row r="426" spans="1:3" x14ac:dyDescent="0.25">
      <c r="A426" s="169">
        <v>427</v>
      </c>
      <c r="B426" s="162" t="s">
        <v>8728</v>
      </c>
      <c r="C426" s="168" t="s">
        <v>8611</v>
      </c>
    </row>
    <row r="427" spans="1:3" x14ac:dyDescent="0.25">
      <c r="A427" s="169">
        <v>428</v>
      </c>
      <c r="B427" s="162" t="s">
        <v>8729</v>
      </c>
      <c r="C427" s="168" t="s">
        <v>8730</v>
      </c>
    </row>
    <row r="428" spans="1:3" x14ac:dyDescent="0.25">
      <c r="A428" s="169">
        <v>429</v>
      </c>
      <c r="B428" s="162" t="s">
        <v>8731</v>
      </c>
      <c r="C428" s="168" t="s">
        <v>8730</v>
      </c>
    </row>
    <row r="429" spans="1:3" x14ac:dyDescent="0.25">
      <c r="A429" s="169">
        <v>430</v>
      </c>
      <c r="B429" s="162" t="s">
        <v>8732</v>
      </c>
      <c r="C429" s="168" t="s">
        <v>8730</v>
      </c>
    </row>
    <row r="430" spans="1:3" x14ac:dyDescent="0.25">
      <c r="A430" s="169">
        <v>431</v>
      </c>
      <c r="B430" s="162" t="s">
        <v>8733</v>
      </c>
      <c r="C430" s="168" t="s">
        <v>8730</v>
      </c>
    </row>
    <row r="431" spans="1:3" x14ac:dyDescent="0.25">
      <c r="A431" s="169">
        <v>432</v>
      </c>
      <c r="B431" s="162" t="s">
        <v>8637</v>
      </c>
      <c r="C431" s="168" t="s">
        <v>8611</v>
      </c>
    </row>
    <row r="432" spans="1:3" x14ac:dyDescent="0.25">
      <c r="A432" s="169">
        <v>434</v>
      </c>
      <c r="B432" s="162" t="s">
        <v>8734</v>
      </c>
      <c r="C432" s="168" t="s">
        <v>8591</v>
      </c>
    </row>
    <row r="433" spans="1:3" x14ac:dyDescent="0.25">
      <c r="A433" s="169">
        <v>435</v>
      </c>
      <c r="B433" s="162" t="s">
        <v>8735</v>
      </c>
      <c r="C433" s="168" t="s">
        <v>8611</v>
      </c>
    </row>
    <row r="434" spans="1:3" x14ac:dyDescent="0.25">
      <c r="A434" s="169">
        <v>436</v>
      </c>
      <c r="B434" s="162" t="s">
        <v>8736</v>
      </c>
      <c r="C434" s="168" t="s">
        <v>8611</v>
      </c>
    </row>
    <row r="435" spans="1:3" x14ac:dyDescent="0.25">
      <c r="A435" s="169">
        <v>437</v>
      </c>
      <c r="B435" s="162" t="s">
        <v>8737</v>
      </c>
      <c r="C435" s="168" t="s">
        <v>8611</v>
      </c>
    </row>
    <row r="436" spans="1:3" x14ac:dyDescent="0.25">
      <c r="A436" s="169">
        <v>439</v>
      </c>
      <c r="B436" s="162" t="s">
        <v>8738</v>
      </c>
      <c r="C436" s="168" t="s">
        <v>8611</v>
      </c>
    </row>
    <row r="437" spans="1:3" x14ac:dyDescent="0.25">
      <c r="A437" s="169">
        <v>440</v>
      </c>
      <c r="B437" s="162" t="s">
        <v>8739</v>
      </c>
      <c r="C437" s="168" t="s">
        <v>8611</v>
      </c>
    </row>
    <row r="438" spans="1:3" x14ac:dyDescent="0.25">
      <c r="A438" s="169">
        <v>441</v>
      </c>
      <c r="B438" s="162" t="s">
        <v>8641</v>
      </c>
      <c r="C438" s="168" t="s">
        <v>8611</v>
      </c>
    </row>
    <row r="439" spans="1:3" x14ac:dyDescent="0.25">
      <c r="A439" s="169">
        <v>442</v>
      </c>
      <c r="B439" s="162" t="s">
        <v>8637</v>
      </c>
      <c r="C439" s="168" t="s">
        <v>8591</v>
      </c>
    </row>
    <row r="440" spans="1:3" x14ac:dyDescent="0.25">
      <c r="A440" s="169">
        <v>443</v>
      </c>
      <c r="B440" s="162" t="s">
        <v>8677</v>
      </c>
      <c r="C440" s="168" t="s">
        <v>8611</v>
      </c>
    </row>
    <row r="441" spans="1:3" x14ac:dyDescent="0.25">
      <c r="A441" s="169">
        <v>444</v>
      </c>
      <c r="B441" s="162" t="s">
        <v>8680</v>
      </c>
      <c r="C441" s="168" t="s">
        <v>8611</v>
      </c>
    </row>
    <row r="442" spans="1:3" x14ac:dyDescent="0.25">
      <c r="A442" s="169">
        <v>444</v>
      </c>
      <c r="B442" s="162" t="s">
        <v>8680</v>
      </c>
      <c r="C442" s="168" t="s">
        <v>8591</v>
      </c>
    </row>
    <row r="443" spans="1:3" x14ac:dyDescent="0.25">
      <c r="A443" s="169">
        <v>445</v>
      </c>
      <c r="B443" s="162" t="s">
        <v>8740</v>
      </c>
      <c r="C443" s="168" t="s">
        <v>8611</v>
      </c>
    </row>
    <row r="444" spans="1:3" x14ac:dyDescent="0.25">
      <c r="A444" s="169">
        <v>446</v>
      </c>
      <c r="B444" s="162" t="s">
        <v>8740</v>
      </c>
      <c r="C444" s="168" t="s">
        <v>8611</v>
      </c>
    </row>
    <row r="445" spans="1:3" x14ac:dyDescent="0.25">
      <c r="A445" s="169">
        <v>447</v>
      </c>
      <c r="B445" s="162" t="s">
        <v>8651</v>
      </c>
      <c r="C445" s="168" t="s">
        <v>8611</v>
      </c>
    </row>
    <row r="446" spans="1:3" x14ac:dyDescent="0.25">
      <c r="A446" s="169">
        <v>448</v>
      </c>
      <c r="B446" s="162" t="s">
        <v>8651</v>
      </c>
      <c r="C446" s="168" t="s">
        <v>8611</v>
      </c>
    </row>
    <row r="447" spans="1:3" x14ac:dyDescent="0.25">
      <c r="A447" s="169">
        <v>449</v>
      </c>
      <c r="B447" s="162" t="s">
        <v>8651</v>
      </c>
      <c r="C447" s="168" t="s">
        <v>8611</v>
      </c>
    </row>
    <row r="448" spans="1:3" x14ac:dyDescent="0.25">
      <c r="A448" s="169">
        <v>450</v>
      </c>
      <c r="B448" s="162" t="s">
        <v>8651</v>
      </c>
      <c r="C448" s="168" t="s">
        <v>8611</v>
      </c>
    </row>
    <row r="449" spans="1:3" x14ac:dyDescent="0.25">
      <c r="A449" s="169">
        <v>451</v>
      </c>
      <c r="B449" s="162" t="s">
        <v>8651</v>
      </c>
      <c r="C449" s="168" t="s">
        <v>8611</v>
      </c>
    </row>
    <row r="450" spans="1:3" x14ac:dyDescent="0.25">
      <c r="A450" s="169">
        <v>452</v>
      </c>
      <c r="B450" s="162" t="s">
        <v>8651</v>
      </c>
      <c r="C450" s="168" t="s">
        <v>8611</v>
      </c>
    </row>
    <row r="451" spans="1:3" x14ac:dyDescent="0.25">
      <c r="A451" s="169">
        <v>453</v>
      </c>
      <c r="B451" s="162" t="s">
        <v>8651</v>
      </c>
      <c r="C451" s="168" t="s">
        <v>8611</v>
      </c>
    </row>
    <row r="452" spans="1:3" x14ac:dyDescent="0.25">
      <c r="A452" s="169">
        <v>454</v>
      </c>
      <c r="B452" s="162" t="s">
        <v>8651</v>
      </c>
      <c r="C452" s="168" t="s">
        <v>8611</v>
      </c>
    </row>
    <row r="453" spans="1:3" x14ac:dyDescent="0.25">
      <c r="A453" s="169">
        <v>455</v>
      </c>
      <c r="B453" s="162" t="s">
        <v>8651</v>
      </c>
      <c r="C453" s="168" t="s">
        <v>8611</v>
      </c>
    </row>
    <row r="454" spans="1:3" x14ac:dyDescent="0.25">
      <c r="A454" s="169">
        <v>456</v>
      </c>
      <c r="B454" s="162" t="s">
        <v>8651</v>
      </c>
      <c r="C454" s="168" t="s">
        <v>8611</v>
      </c>
    </row>
    <row r="455" spans="1:3" x14ac:dyDescent="0.25">
      <c r="A455" s="169">
        <v>459</v>
      </c>
      <c r="B455" s="162" t="s">
        <v>8651</v>
      </c>
      <c r="C455" s="168" t="s">
        <v>8611</v>
      </c>
    </row>
    <row r="456" spans="1:3" x14ac:dyDescent="0.25">
      <c r="A456" s="169">
        <v>460</v>
      </c>
      <c r="B456" s="162" t="s">
        <v>8741</v>
      </c>
      <c r="C456" s="168" t="s">
        <v>8591</v>
      </c>
    </row>
    <row r="457" spans="1:3" x14ac:dyDescent="0.25">
      <c r="A457" s="169">
        <v>461</v>
      </c>
      <c r="B457" s="162" t="s">
        <v>8741</v>
      </c>
      <c r="C457" s="168" t="s">
        <v>8591</v>
      </c>
    </row>
    <row r="458" spans="1:3" x14ac:dyDescent="0.25">
      <c r="A458" s="169">
        <v>462</v>
      </c>
      <c r="B458" s="162" t="s">
        <v>8742</v>
      </c>
      <c r="C458" s="168" t="s">
        <v>8591</v>
      </c>
    </row>
    <row r="459" spans="1:3" x14ac:dyDescent="0.25">
      <c r="A459" s="169">
        <v>463</v>
      </c>
      <c r="B459" s="162" t="s">
        <v>8743</v>
      </c>
      <c r="C459" s="168" t="s">
        <v>8591</v>
      </c>
    </row>
    <row r="460" spans="1:3" x14ac:dyDescent="0.25">
      <c r="A460" s="169">
        <v>464</v>
      </c>
      <c r="B460" s="162" t="s">
        <v>8744</v>
      </c>
      <c r="C460" s="168" t="s">
        <v>8611</v>
      </c>
    </row>
    <row r="461" spans="1:3" x14ac:dyDescent="0.25">
      <c r="A461" s="169">
        <v>465</v>
      </c>
      <c r="B461" s="162" t="s">
        <v>8745</v>
      </c>
      <c r="C461" s="168" t="s">
        <v>8611</v>
      </c>
    </row>
    <row r="462" spans="1:3" x14ac:dyDescent="0.25">
      <c r="A462" s="169">
        <v>466</v>
      </c>
      <c r="B462" s="162" t="s">
        <v>8746</v>
      </c>
      <c r="C462" s="168" t="s">
        <v>8611</v>
      </c>
    </row>
    <row r="463" spans="1:3" x14ac:dyDescent="0.25">
      <c r="A463" s="169">
        <v>467</v>
      </c>
      <c r="B463" s="162" t="s">
        <v>8746</v>
      </c>
      <c r="C463" s="168" t="s">
        <v>8611</v>
      </c>
    </row>
    <row r="464" spans="1:3" x14ac:dyDescent="0.25">
      <c r="A464" s="169">
        <v>468</v>
      </c>
      <c r="B464" s="162" t="s">
        <v>8746</v>
      </c>
      <c r="C464" s="168" t="s">
        <v>8611</v>
      </c>
    </row>
    <row r="465" spans="1:3" x14ac:dyDescent="0.25">
      <c r="A465" s="169">
        <v>469</v>
      </c>
      <c r="B465" s="162" t="s">
        <v>8746</v>
      </c>
      <c r="C465" s="168" t="s">
        <v>8611</v>
      </c>
    </row>
    <row r="466" spans="1:3" x14ac:dyDescent="0.25">
      <c r="A466" s="169">
        <v>470</v>
      </c>
      <c r="B466" s="162" t="s">
        <v>8746</v>
      </c>
      <c r="C466" s="168" t="s">
        <v>8611</v>
      </c>
    </row>
    <row r="467" spans="1:3" x14ac:dyDescent="0.25">
      <c r="A467" s="169">
        <v>473</v>
      </c>
      <c r="B467" s="162" t="s">
        <v>8747</v>
      </c>
      <c r="C467" s="168" t="s">
        <v>8611</v>
      </c>
    </row>
    <row r="468" spans="1:3" x14ac:dyDescent="0.25">
      <c r="A468" s="169">
        <v>474</v>
      </c>
      <c r="B468" s="162" t="s">
        <v>8748</v>
      </c>
      <c r="C468" s="168" t="s">
        <v>8591</v>
      </c>
    </row>
    <row r="469" spans="1:3" x14ac:dyDescent="0.25">
      <c r="A469" s="169">
        <v>475</v>
      </c>
      <c r="B469" s="162" t="s">
        <v>8749</v>
      </c>
      <c r="C469" s="168" t="s">
        <v>8611</v>
      </c>
    </row>
    <row r="470" spans="1:3" x14ac:dyDescent="0.25">
      <c r="A470" s="169">
        <v>476</v>
      </c>
      <c r="B470" s="162" t="s">
        <v>8750</v>
      </c>
      <c r="C470" s="168" t="s">
        <v>8591</v>
      </c>
    </row>
    <row r="471" spans="1:3" x14ac:dyDescent="0.25">
      <c r="A471" s="169">
        <v>477</v>
      </c>
      <c r="B471" s="162" t="s">
        <v>8750</v>
      </c>
      <c r="C471" s="168" t="s">
        <v>8591</v>
      </c>
    </row>
    <row r="472" spans="1:3" x14ac:dyDescent="0.25">
      <c r="A472" s="169">
        <v>478</v>
      </c>
      <c r="B472" s="162" t="s">
        <v>8680</v>
      </c>
      <c r="C472" s="168" t="s">
        <v>8611</v>
      </c>
    </row>
    <row r="473" spans="1:3" x14ac:dyDescent="0.25">
      <c r="A473" s="169">
        <v>479</v>
      </c>
      <c r="B473" s="162" t="s">
        <v>8738</v>
      </c>
      <c r="C473" s="168" t="s">
        <v>8611</v>
      </c>
    </row>
    <row r="474" spans="1:3" x14ac:dyDescent="0.25">
      <c r="A474" s="169">
        <v>480</v>
      </c>
      <c r="B474" s="162" t="s">
        <v>8738</v>
      </c>
      <c r="C474" s="168" t="s">
        <v>8611</v>
      </c>
    </row>
    <row r="475" spans="1:3" x14ac:dyDescent="0.25">
      <c r="A475" s="169">
        <v>481</v>
      </c>
      <c r="B475" s="162" t="s">
        <v>8738</v>
      </c>
      <c r="C475" s="168" t="s">
        <v>8611</v>
      </c>
    </row>
    <row r="476" spans="1:3" x14ac:dyDescent="0.25">
      <c r="A476" s="169">
        <v>482</v>
      </c>
      <c r="B476" s="162" t="s">
        <v>8751</v>
      </c>
      <c r="C476" s="168" t="s">
        <v>8752</v>
      </c>
    </row>
    <row r="477" spans="1:3" x14ac:dyDescent="0.25">
      <c r="A477" s="169">
        <v>483</v>
      </c>
      <c r="B477" s="162" t="s">
        <v>8753</v>
      </c>
      <c r="C477" s="168" t="s">
        <v>8752</v>
      </c>
    </row>
    <row r="478" spans="1:3" x14ac:dyDescent="0.25">
      <c r="A478" s="169">
        <v>484</v>
      </c>
      <c r="B478" s="162" t="s">
        <v>8754</v>
      </c>
      <c r="C478" s="168" t="s">
        <v>8752</v>
      </c>
    </row>
    <row r="479" spans="1:3" x14ac:dyDescent="0.25">
      <c r="A479" s="169">
        <v>485</v>
      </c>
      <c r="B479" s="162" t="s">
        <v>8755</v>
      </c>
      <c r="C479" s="168" t="s">
        <v>8752</v>
      </c>
    </row>
    <row r="480" spans="1:3" x14ac:dyDescent="0.25">
      <c r="A480" s="169">
        <v>486</v>
      </c>
      <c r="B480" s="162" t="s">
        <v>8756</v>
      </c>
      <c r="C480" s="168" t="s">
        <v>8752</v>
      </c>
    </row>
    <row r="481" spans="1:3" x14ac:dyDescent="0.25">
      <c r="A481" s="169">
        <v>487</v>
      </c>
      <c r="B481" s="162" t="s">
        <v>8757</v>
      </c>
      <c r="C481" s="168" t="s">
        <v>8752</v>
      </c>
    </row>
    <row r="482" spans="1:3" x14ac:dyDescent="0.25">
      <c r="A482" s="169">
        <v>488</v>
      </c>
      <c r="B482" s="162" t="s">
        <v>8758</v>
      </c>
      <c r="C482" s="168" t="s">
        <v>8752</v>
      </c>
    </row>
    <row r="483" spans="1:3" x14ac:dyDescent="0.25">
      <c r="A483" s="169">
        <v>489</v>
      </c>
      <c r="B483" s="162" t="s">
        <v>8759</v>
      </c>
      <c r="C483" s="168" t="s">
        <v>8752</v>
      </c>
    </row>
    <row r="484" spans="1:3" x14ac:dyDescent="0.25">
      <c r="A484" s="169">
        <v>490</v>
      </c>
      <c r="B484" s="162" t="s">
        <v>8760</v>
      </c>
      <c r="C484" s="168" t="s">
        <v>8752</v>
      </c>
    </row>
    <row r="485" spans="1:3" x14ac:dyDescent="0.25">
      <c r="A485" s="169">
        <v>491</v>
      </c>
      <c r="B485" s="162" t="s">
        <v>8761</v>
      </c>
      <c r="C485" s="168" t="s">
        <v>8752</v>
      </c>
    </row>
    <row r="486" spans="1:3" x14ac:dyDescent="0.25">
      <c r="A486" s="169">
        <v>492</v>
      </c>
      <c r="B486" s="162" t="s">
        <v>8762</v>
      </c>
      <c r="C486" s="168" t="s">
        <v>8752</v>
      </c>
    </row>
    <row r="487" spans="1:3" x14ac:dyDescent="0.25">
      <c r="A487" s="169">
        <v>493</v>
      </c>
      <c r="B487" s="162" t="s">
        <v>8763</v>
      </c>
      <c r="C487" s="168" t="s">
        <v>8752</v>
      </c>
    </row>
    <row r="488" spans="1:3" x14ac:dyDescent="0.25">
      <c r="A488" s="169">
        <v>494</v>
      </c>
      <c r="B488" s="162" t="s">
        <v>8764</v>
      </c>
      <c r="C488" s="168" t="s">
        <v>8752</v>
      </c>
    </row>
    <row r="489" spans="1:3" x14ac:dyDescent="0.25">
      <c r="A489" s="169">
        <v>495</v>
      </c>
      <c r="B489" s="162" t="s">
        <v>8765</v>
      </c>
      <c r="C489" s="168" t="s">
        <v>8752</v>
      </c>
    </row>
    <row r="490" spans="1:3" x14ac:dyDescent="0.25">
      <c r="A490" s="169">
        <v>496</v>
      </c>
      <c r="B490" s="162" t="s">
        <v>8766</v>
      </c>
      <c r="C490" s="168" t="s">
        <v>8752</v>
      </c>
    </row>
    <row r="491" spans="1:3" x14ac:dyDescent="0.25">
      <c r="A491" s="169">
        <v>497</v>
      </c>
      <c r="B491" s="162" t="s">
        <v>8767</v>
      </c>
      <c r="C491" s="168" t="s">
        <v>8752</v>
      </c>
    </row>
    <row r="492" spans="1:3" x14ac:dyDescent="0.25">
      <c r="A492" s="169">
        <v>498</v>
      </c>
      <c r="B492" s="162" t="s">
        <v>8768</v>
      </c>
      <c r="C492" s="168" t="s">
        <v>8752</v>
      </c>
    </row>
    <row r="493" spans="1:3" x14ac:dyDescent="0.25">
      <c r="A493" s="169">
        <v>701</v>
      </c>
      <c r="B493" s="162" t="s">
        <v>8769</v>
      </c>
      <c r="C493" s="168" t="s">
        <v>8591</v>
      </c>
    </row>
    <row r="494" spans="1:3" x14ac:dyDescent="0.25">
      <c r="A494" s="169">
        <v>702</v>
      </c>
      <c r="B494" s="162" t="s">
        <v>8769</v>
      </c>
      <c r="C494" s="168" t="s">
        <v>8591</v>
      </c>
    </row>
    <row r="495" spans="1:3" x14ac:dyDescent="0.25">
      <c r="A495" s="169">
        <v>703</v>
      </c>
      <c r="B495" s="162" t="s">
        <v>8703</v>
      </c>
      <c r="C495" s="168" t="s">
        <v>8591</v>
      </c>
    </row>
    <row r="496" spans="1:3" x14ac:dyDescent="0.25">
      <c r="A496" s="169">
        <v>704</v>
      </c>
      <c r="B496" s="162" t="s">
        <v>8703</v>
      </c>
      <c r="C496" s="168" t="s">
        <v>8591</v>
      </c>
    </row>
    <row r="497" spans="1:3" x14ac:dyDescent="0.25">
      <c r="A497" s="169">
        <v>705</v>
      </c>
      <c r="B497" s="162" t="s">
        <v>8703</v>
      </c>
      <c r="C497" s="168" t="s">
        <v>8591</v>
      </c>
    </row>
    <row r="498" spans="1:3" x14ac:dyDescent="0.25">
      <c r="A498" s="169">
        <v>706</v>
      </c>
      <c r="B498" s="162" t="s">
        <v>8703</v>
      </c>
      <c r="C498" s="168" t="s">
        <v>8591</v>
      </c>
    </row>
    <row r="499" spans="1:3" x14ac:dyDescent="0.25">
      <c r="A499" s="169">
        <v>707</v>
      </c>
      <c r="B499" s="162" t="s">
        <v>8703</v>
      </c>
      <c r="C499" s="168" t="s">
        <v>8591</v>
      </c>
    </row>
    <row r="500" spans="1:3" x14ac:dyDescent="0.25">
      <c r="A500" s="169">
        <v>708</v>
      </c>
      <c r="B500" s="162" t="s">
        <v>8703</v>
      </c>
      <c r="C500" s="168" t="s">
        <v>8591</v>
      </c>
    </row>
    <row r="501" spans="1:3" x14ac:dyDescent="0.25">
      <c r="A501" s="169">
        <v>709</v>
      </c>
      <c r="B501" s="162" t="s">
        <v>8703</v>
      </c>
      <c r="C501" s="168" t="s">
        <v>8591</v>
      </c>
    </row>
    <row r="502" spans="1:3" x14ac:dyDescent="0.25">
      <c r="A502" s="169">
        <v>710</v>
      </c>
      <c r="B502" s="162" t="s">
        <v>8703</v>
      </c>
      <c r="C502" s="168" t="s">
        <v>8591</v>
      </c>
    </row>
    <row r="503" spans="1:3" x14ac:dyDescent="0.25">
      <c r="A503" s="169">
        <v>711</v>
      </c>
      <c r="B503" s="162" t="s">
        <v>8703</v>
      </c>
      <c r="C503" s="168" t="s">
        <v>8591</v>
      </c>
    </row>
    <row r="504" spans="1:3" x14ac:dyDescent="0.25">
      <c r="A504" s="169">
        <v>712</v>
      </c>
      <c r="B504" s="162" t="s">
        <v>8770</v>
      </c>
      <c r="C504" s="168" t="s">
        <v>8591</v>
      </c>
    </row>
    <row r="505" spans="1:3" x14ac:dyDescent="0.25">
      <c r="A505" s="169">
        <v>713</v>
      </c>
      <c r="B505" s="162" t="s">
        <v>8770</v>
      </c>
      <c r="C505" s="168" t="s">
        <v>8591</v>
      </c>
    </row>
    <row r="506" spans="1:3" x14ac:dyDescent="0.25">
      <c r="A506" s="169">
        <v>714</v>
      </c>
      <c r="B506" s="162" t="s">
        <v>8770</v>
      </c>
      <c r="C506" s="168" t="s">
        <v>8591</v>
      </c>
    </row>
    <row r="507" spans="1:3" x14ac:dyDescent="0.25">
      <c r="A507" s="169">
        <v>715</v>
      </c>
      <c r="B507" s="162" t="s">
        <v>8770</v>
      </c>
      <c r="C507" s="168" t="s">
        <v>8591</v>
      </c>
    </row>
    <row r="508" spans="1:3" x14ac:dyDescent="0.25">
      <c r="A508" s="169">
        <v>716</v>
      </c>
      <c r="B508" s="162" t="s">
        <v>8771</v>
      </c>
      <c r="C508" s="168" t="s">
        <v>8591</v>
      </c>
    </row>
    <row r="509" spans="1:3" x14ac:dyDescent="0.25">
      <c r="A509" s="169">
        <v>717</v>
      </c>
      <c r="B509" s="162" t="s">
        <v>8771</v>
      </c>
      <c r="C509" s="168" t="s">
        <v>8591</v>
      </c>
    </row>
    <row r="510" spans="1:3" x14ac:dyDescent="0.25">
      <c r="A510" s="169">
        <v>718</v>
      </c>
      <c r="B510" s="162" t="s">
        <v>8772</v>
      </c>
      <c r="C510" s="168" t="s">
        <v>8591</v>
      </c>
    </row>
    <row r="511" spans="1:3" x14ac:dyDescent="0.25">
      <c r="A511" s="169">
        <v>719</v>
      </c>
      <c r="B511" s="162" t="s">
        <v>8772</v>
      </c>
      <c r="C511" s="168" t="s">
        <v>8591</v>
      </c>
    </row>
    <row r="512" spans="1:3" x14ac:dyDescent="0.25">
      <c r="A512" s="169">
        <v>720</v>
      </c>
      <c r="B512" s="162" t="s">
        <v>8638</v>
      </c>
      <c r="C512" s="168" t="s">
        <v>8611</v>
      </c>
    </row>
    <row r="513" spans="1:3" x14ac:dyDescent="0.25">
      <c r="A513" s="169">
        <v>721</v>
      </c>
      <c r="B513" s="162" t="s">
        <v>8773</v>
      </c>
      <c r="C513" s="168" t="s">
        <v>8611</v>
      </c>
    </row>
    <row r="514" spans="1:3" x14ac:dyDescent="0.25">
      <c r="A514" s="169">
        <v>722</v>
      </c>
      <c r="B514" s="162" t="s">
        <v>8773</v>
      </c>
      <c r="C514" s="168" t="s">
        <v>8611</v>
      </c>
    </row>
    <row r="515" spans="1:3" x14ac:dyDescent="0.25">
      <c r="A515" s="169">
        <v>723</v>
      </c>
      <c r="B515" s="162" t="s">
        <v>8773</v>
      </c>
      <c r="C515" s="168" t="s">
        <v>8611</v>
      </c>
    </row>
    <row r="516" spans="1:3" x14ac:dyDescent="0.25">
      <c r="A516" s="169">
        <v>724</v>
      </c>
      <c r="B516" s="162" t="s">
        <v>8773</v>
      </c>
      <c r="C516" s="168" t="s">
        <v>8611</v>
      </c>
    </row>
    <row r="517" spans="1:3" x14ac:dyDescent="0.25">
      <c r="A517" s="169">
        <v>725</v>
      </c>
      <c r="B517" s="162" t="s">
        <v>8773</v>
      </c>
      <c r="C517" s="168" t="s">
        <v>8611</v>
      </c>
    </row>
    <row r="518" spans="1:3" x14ac:dyDescent="0.25">
      <c r="A518" s="169">
        <v>726</v>
      </c>
      <c r="B518" s="162" t="s">
        <v>8773</v>
      </c>
      <c r="C518" s="168" t="s">
        <v>8611</v>
      </c>
    </row>
    <row r="519" spans="1:3" x14ac:dyDescent="0.25">
      <c r="A519" s="169">
        <v>727</v>
      </c>
      <c r="B519" s="162" t="s">
        <v>8773</v>
      </c>
      <c r="C519" s="168" t="s">
        <v>8611</v>
      </c>
    </row>
    <row r="520" spans="1:3" x14ac:dyDescent="0.25">
      <c r="A520" s="169">
        <v>728</v>
      </c>
      <c r="B520" s="162" t="s">
        <v>8774</v>
      </c>
      <c r="C520" s="168" t="s">
        <v>8611</v>
      </c>
    </row>
    <row r="521" spans="1:3" x14ac:dyDescent="0.25">
      <c r="A521" s="169">
        <v>729</v>
      </c>
      <c r="B521" s="162" t="s">
        <v>8773</v>
      </c>
      <c r="C521" s="168" t="s">
        <v>8611</v>
      </c>
    </row>
    <row r="522" spans="1:3" x14ac:dyDescent="0.25">
      <c r="A522" s="169">
        <v>730</v>
      </c>
      <c r="B522" s="162" t="s">
        <v>8774</v>
      </c>
      <c r="C522" s="168" t="s">
        <v>8611</v>
      </c>
    </row>
    <row r="523" spans="1:3" x14ac:dyDescent="0.25">
      <c r="A523" s="169">
        <v>731</v>
      </c>
      <c r="B523" s="162" t="s">
        <v>8773</v>
      </c>
      <c r="C523" s="168" t="s">
        <v>8611</v>
      </c>
    </row>
    <row r="524" spans="1:3" x14ac:dyDescent="0.25">
      <c r="A524" s="169">
        <v>732</v>
      </c>
      <c r="B524" s="162" t="s">
        <v>8774</v>
      </c>
      <c r="C524" s="168" t="s">
        <v>8611</v>
      </c>
    </row>
    <row r="525" spans="1:3" x14ac:dyDescent="0.25">
      <c r="A525" s="169">
        <v>733</v>
      </c>
      <c r="B525" s="162" t="s">
        <v>8773</v>
      </c>
      <c r="C525" s="168" t="s">
        <v>8611</v>
      </c>
    </row>
    <row r="526" spans="1:3" x14ac:dyDescent="0.25">
      <c r="A526" s="169">
        <v>734</v>
      </c>
      <c r="B526" s="162" t="s">
        <v>8774</v>
      </c>
      <c r="C526" s="168" t="s">
        <v>8611</v>
      </c>
    </row>
    <row r="527" spans="1:3" x14ac:dyDescent="0.25">
      <c r="A527" s="169">
        <v>735</v>
      </c>
      <c r="B527" s="162" t="s">
        <v>8773</v>
      </c>
      <c r="C527" s="168" t="s">
        <v>8611</v>
      </c>
    </row>
    <row r="528" spans="1:3" x14ac:dyDescent="0.25">
      <c r="A528" s="169">
        <v>736</v>
      </c>
      <c r="B528" s="162" t="s">
        <v>8774</v>
      </c>
      <c r="C528" s="168" t="s">
        <v>8611</v>
      </c>
    </row>
    <row r="529" spans="1:3" x14ac:dyDescent="0.25">
      <c r="A529" s="169">
        <v>737</v>
      </c>
      <c r="B529" s="162" t="s">
        <v>8773</v>
      </c>
      <c r="C529" s="168" t="s">
        <v>8611</v>
      </c>
    </row>
    <row r="530" spans="1:3" x14ac:dyDescent="0.25">
      <c r="A530" s="169">
        <v>738</v>
      </c>
      <c r="B530" s="162" t="s">
        <v>8774</v>
      </c>
      <c r="C530" s="168" t="s">
        <v>8611</v>
      </c>
    </row>
    <row r="531" spans="1:3" x14ac:dyDescent="0.25">
      <c r="A531" s="169">
        <v>739</v>
      </c>
      <c r="B531" s="162" t="s">
        <v>8773</v>
      </c>
      <c r="C531" s="168" t="s">
        <v>8611</v>
      </c>
    </row>
    <row r="532" spans="1:3" x14ac:dyDescent="0.25">
      <c r="A532" s="169">
        <v>740</v>
      </c>
      <c r="B532" s="162" t="s">
        <v>8774</v>
      </c>
      <c r="C532" s="168" t="s">
        <v>8611</v>
      </c>
    </row>
    <row r="533" spans="1:3" x14ac:dyDescent="0.25">
      <c r="A533" s="169">
        <v>741</v>
      </c>
      <c r="B533" s="162" t="s">
        <v>8773</v>
      </c>
      <c r="C533" s="168" t="s">
        <v>8611</v>
      </c>
    </row>
    <row r="534" spans="1:3" x14ac:dyDescent="0.25">
      <c r="A534" s="169">
        <v>742</v>
      </c>
      <c r="B534" s="162" t="s">
        <v>8774</v>
      </c>
      <c r="C534" s="168" t="s">
        <v>8611</v>
      </c>
    </row>
    <row r="535" spans="1:3" x14ac:dyDescent="0.25">
      <c r="A535" s="169">
        <v>743</v>
      </c>
      <c r="B535" s="162" t="s">
        <v>8773</v>
      </c>
      <c r="C535" s="168" t="s">
        <v>8611</v>
      </c>
    </row>
    <row r="536" spans="1:3" x14ac:dyDescent="0.25">
      <c r="A536" s="169">
        <v>744</v>
      </c>
      <c r="B536" s="162" t="s">
        <v>8774</v>
      </c>
      <c r="C536" s="168" t="s">
        <v>8611</v>
      </c>
    </row>
    <row r="537" spans="1:3" x14ac:dyDescent="0.25">
      <c r="A537" s="169">
        <v>745</v>
      </c>
      <c r="B537" s="162" t="s">
        <v>8773</v>
      </c>
      <c r="C537" s="168" t="s">
        <v>8611</v>
      </c>
    </row>
    <row r="538" spans="1:3" x14ac:dyDescent="0.25">
      <c r="A538" s="169">
        <v>746</v>
      </c>
      <c r="B538" s="162" t="s">
        <v>8774</v>
      </c>
      <c r="C538" s="168" t="s">
        <v>8611</v>
      </c>
    </row>
    <row r="539" spans="1:3" x14ac:dyDescent="0.25">
      <c r="A539" s="169">
        <v>747</v>
      </c>
      <c r="B539" s="162" t="s">
        <v>8773</v>
      </c>
      <c r="C539" s="168" t="s">
        <v>8611</v>
      </c>
    </row>
    <row r="540" spans="1:3" x14ac:dyDescent="0.25">
      <c r="A540" s="169">
        <v>748</v>
      </c>
      <c r="B540" s="162" t="s">
        <v>8773</v>
      </c>
      <c r="C540" s="168" t="s">
        <v>8611</v>
      </c>
    </row>
    <row r="541" spans="1:3" x14ac:dyDescent="0.25">
      <c r="A541" s="169">
        <v>749</v>
      </c>
      <c r="B541" s="162" t="s">
        <v>8774</v>
      </c>
      <c r="C541" s="168" t="s">
        <v>8611</v>
      </c>
    </row>
    <row r="542" spans="1:3" x14ac:dyDescent="0.25">
      <c r="A542" s="169">
        <v>752</v>
      </c>
      <c r="B542" s="162" t="s">
        <v>8773</v>
      </c>
      <c r="C542" s="168" t="s">
        <v>8611</v>
      </c>
    </row>
    <row r="543" spans="1:3" x14ac:dyDescent="0.25">
      <c r="A543" s="169">
        <v>753</v>
      </c>
      <c r="B543" s="162" t="s">
        <v>8775</v>
      </c>
      <c r="C543" s="168" t="s">
        <v>8611</v>
      </c>
    </row>
    <row r="544" spans="1:3" x14ac:dyDescent="0.25">
      <c r="A544" s="169">
        <v>754</v>
      </c>
      <c r="B544" s="162" t="s">
        <v>8773</v>
      </c>
      <c r="C544" s="168" t="s">
        <v>8611</v>
      </c>
    </row>
    <row r="545" spans="1:3" x14ac:dyDescent="0.25">
      <c r="A545" s="169">
        <v>755</v>
      </c>
      <c r="B545" s="162" t="s">
        <v>8775</v>
      </c>
      <c r="C545" s="168" t="s">
        <v>8611</v>
      </c>
    </row>
    <row r="546" spans="1:3" x14ac:dyDescent="0.25">
      <c r="A546" s="169">
        <v>756</v>
      </c>
      <c r="B546" s="162" t="s">
        <v>8773</v>
      </c>
      <c r="C546" s="168" t="s">
        <v>8611</v>
      </c>
    </row>
    <row r="547" spans="1:3" x14ac:dyDescent="0.25">
      <c r="A547" s="169">
        <v>757</v>
      </c>
      <c r="B547" s="162" t="s">
        <v>8775</v>
      </c>
      <c r="C547" s="168" t="s">
        <v>8611</v>
      </c>
    </row>
    <row r="548" spans="1:3" x14ac:dyDescent="0.25">
      <c r="A548" s="169">
        <v>758</v>
      </c>
      <c r="B548" s="162" t="s">
        <v>8773</v>
      </c>
      <c r="C548" s="168" t="s">
        <v>8611</v>
      </c>
    </row>
    <row r="549" spans="1:3" x14ac:dyDescent="0.25">
      <c r="A549" s="169">
        <v>759</v>
      </c>
      <c r="B549" s="162" t="s">
        <v>8775</v>
      </c>
      <c r="C549" s="168" t="s">
        <v>8611</v>
      </c>
    </row>
    <row r="550" spans="1:3" x14ac:dyDescent="0.25">
      <c r="A550" s="169">
        <v>760</v>
      </c>
      <c r="B550" s="162" t="s">
        <v>8773</v>
      </c>
      <c r="C550" s="168" t="s">
        <v>8611</v>
      </c>
    </row>
    <row r="551" spans="1:3" x14ac:dyDescent="0.25">
      <c r="A551" s="169">
        <v>761</v>
      </c>
      <c r="B551" s="162" t="s">
        <v>8775</v>
      </c>
      <c r="C551" s="168" t="s">
        <v>8611</v>
      </c>
    </row>
    <row r="552" spans="1:3" x14ac:dyDescent="0.25">
      <c r="A552" s="169">
        <v>762</v>
      </c>
      <c r="B552" s="162" t="s">
        <v>8773</v>
      </c>
      <c r="C552" s="168" t="s">
        <v>8611</v>
      </c>
    </row>
    <row r="553" spans="1:3" x14ac:dyDescent="0.25">
      <c r="A553" s="169">
        <v>763</v>
      </c>
      <c r="B553" s="162" t="s">
        <v>8775</v>
      </c>
      <c r="C553" s="168" t="s">
        <v>8611</v>
      </c>
    </row>
    <row r="554" spans="1:3" x14ac:dyDescent="0.25">
      <c r="A554" s="169">
        <v>764</v>
      </c>
      <c r="B554" s="162" t="s">
        <v>8773</v>
      </c>
      <c r="C554" s="168" t="s">
        <v>8611</v>
      </c>
    </row>
    <row r="555" spans="1:3" x14ac:dyDescent="0.25">
      <c r="A555" s="169">
        <v>765</v>
      </c>
      <c r="B555" s="162" t="s">
        <v>8775</v>
      </c>
      <c r="C555" s="168" t="s">
        <v>8611</v>
      </c>
    </row>
    <row r="556" spans="1:3" x14ac:dyDescent="0.25">
      <c r="A556" s="169">
        <v>766</v>
      </c>
      <c r="B556" s="162" t="s">
        <v>8773</v>
      </c>
      <c r="C556" s="168" t="s">
        <v>8611</v>
      </c>
    </row>
    <row r="557" spans="1:3" x14ac:dyDescent="0.25">
      <c r="A557" s="169">
        <v>767</v>
      </c>
      <c r="B557" s="162" t="s">
        <v>8775</v>
      </c>
      <c r="C557" s="168" t="s">
        <v>8611</v>
      </c>
    </row>
    <row r="558" spans="1:3" x14ac:dyDescent="0.25">
      <c r="A558" s="169">
        <v>768</v>
      </c>
      <c r="B558" s="162" t="s">
        <v>8773</v>
      </c>
      <c r="C558" s="168" t="s">
        <v>8611</v>
      </c>
    </row>
    <row r="559" spans="1:3" x14ac:dyDescent="0.25">
      <c r="A559" s="169">
        <v>769</v>
      </c>
      <c r="B559" s="162" t="s">
        <v>8775</v>
      </c>
      <c r="C559" s="168" t="s">
        <v>8611</v>
      </c>
    </row>
    <row r="560" spans="1:3" x14ac:dyDescent="0.25">
      <c r="A560" s="169">
        <v>770</v>
      </c>
      <c r="B560" s="162" t="s">
        <v>8776</v>
      </c>
      <c r="C560" s="168" t="s">
        <v>8611</v>
      </c>
    </row>
    <row r="561" spans="1:3" x14ac:dyDescent="0.25">
      <c r="A561" s="169">
        <v>775</v>
      </c>
      <c r="B561" s="162" t="s">
        <v>8777</v>
      </c>
      <c r="C561" s="168" t="s">
        <v>8611</v>
      </c>
    </row>
    <row r="562" spans="1:3" x14ac:dyDescent="0.25">
      <c r="A562" s="169">
        <v>776</v>
      </c>
      <c r="B562" s="162" t="s">
        <v>8777</v>
      </c>
      <c r="C562" s="168" t="s">
        <v>8611</v>
      </c>
    </row>
    <row r="563" spans="1:3" x14ac:dyDescent="0.25">
      <c r="A563" s="169">
        <v>781</v>
      </c>
      <c r="B563" s="162" t="s">
        <v>8773</v>
      </c>
      <c r="C563" s="168" t="s">
        <v>8591</v>
      </c>
    </row>
    <row r="564" spans="1:3" x14ac:dyDescent="0.25">
      <c r="A564" s="169">
        <v>782</v>
      </c>
      <c r="B564" s="162" t="s">
        <v>8773</v>
      </c>
      <c r="C564" s="168" t="s">
        <v>8611</v>
      </c>
    </row>
    <row r="565" spans="1:3" x14ac:dyDescent="0.25">
      <c r="A565" s="169">
        <v>783</v>
      </c>
      <c r="B565" s="162" t="s">
        <v>8773</v>
      </c>
      <c r="C565" s="168" t="s">
        <v>8611</v>
      </c>
    </row>
    <row r="566" spans="1:3" x14ac:dyDescent="0.25">
      <c r="A566" s="169">
        <v>784</v>
      </c>
      <c r="B566" s="162" t="s">
        <v>8773</v>
      </c>
      <c r="C566" s="168" t="s">
        <v>8611</v>
      </c>
    </row>
    <row r="567" spans="1:3" x14ac:dyDescent="0.25">
      <c r="A567" s="169">
        <v>785</v>
      </c>
      <c r="B567" s="162" t="s">
        <v>8773</v>
      </c>
      <c r="C567" s="168" t="s">
        <v>8611</v>
      </c>
    </row>
    <row r="568" spans="1:3" x14ac:dyDescent="0.25">
      <c r="A568" s="169">
        <v>786</v>
      </c>
      <c r="B568" s="162" t="s">
        <v>8773</v>
      </c>
      <c r="C568" s="168" t="s">
        <v>8611</v>
      </c>
    </row>
    <row r="569" spans="1:3" x14ac:dyDescent="0.25">
      <c r="A569" s="169">
        <v>787</v>
      </c>
      <c r="B569" s="162" t="s">
        <v>8778</v>
      </c>
      <c r="C569" s="168" t="s">
        <v>8611</v>
      </c>
    </row>
    <row r="570" spans="1:3" x14ac:dyDescent="0.25">
      <c r="A570" s="169">
        <v>788</v>
      </c>
      <c r="B570" s="162" t="s">
        <v>8779</v>
      </c>
      <c r="C570" s="168" t="s">
        <v>8611</v>
      </c>
    </row>
    <row r="571" spans="1:3" x14ac:dyDescent="0.25">
      <c r="A571" s="169">
        <v>789</v>
      </c>
      <c r="B571" s="162" t="s">
        <v>8780</v>
      </c>
      <c r="C571" s="168" t="s">
        <v>8611</v>
      </c>
    </row>
    <row r="572" spans="1:3" x14ac:dyDescent="0.25">
      <c r="A572" s="169">
        <v>790</v>
      </c>
      <c r="B572" s="162" t="s">
        <v>8781</v>
      </c>
      <c r="C572" s="168" t="s">
        <v>8611</v>
      </c>
    </row>
    <row r="573" spans="1:3" x14ac:dyDescent="0.25">
      <c r="A573" s="169">
        <v>791</v>
      </c>
      <c r="B573" s="162" t="s">
        <v>8782</v>
      </c>
      <c r="C573" s="168" t="s">
        <v>8611</v>
      </c>
    </row>
    <row r="574" spans="1:3" x14ac:dyDescent="0.25">
      <c r="A574" s="169">
        <v>792</v>
      </c>
      <c r="B574" s="162" t="s">
        <v>8783</v>
      </c>
      <c r="C574" s="168" t="s">
        <v>8611</v>
      </c>
    </row>
    <row r="575" spans="1:3" x14ac:dyDescent="0.25">
      <c r="A575" s="169">
        <v>793</v>
      </c>
      <c r="B575" s="162" t="s">
        <v>8773</v>
      </c>
      <c r="C575" s="168" t="s">
        <v>8611</v>
      </c>
    </row>
    <row r="576" spans="1:3" x14ac:dyDescent="0.25">
      <c r="A576" s="169">
        <v>794</v>
      </c>
      <c r="B576" s="162" t="s">
        <v>8774</v>
      </c>
      <c r="C576" s="168" t="s">
        <v>8611</v>
      </c>
    </row>
    <row r="577" spans="1:3" x14ac:dyDescent="0.25">
      <c r="A577" s="169">
        <v>801</v>
      </c>
      <c r="B577" s="162" t="s">
        <v>8700</v>
      </c>
      <c r="C577" s="168" t="s">
        <v>8611</v>
      </c>
    </row>
    <row r="578" spans="1:3" x14ac:dyDescent="0.25">
      <c r="A578" s="169">
        <v>802</v>
      </c>
      <c r="B578" s="162" t="s">
        <v>8784</v>
      </c>
      <c r="C578" s="168" t="s">
        <v>8611</v>
      </c>
    </row>
    <row r="579" spans="1:3" x14ac:dyDescent="0.25">
      <c r="A579" s="169">
        <v>803</v>
      </c>
      <c r="B579" s="162" t="s">
        <v>8785</v>
      </c>
      <c r="C579" s="168" t="s">
        <v>8591</v>
      </c>
    </row>
    <row r="580" spans="1:3" x14ac:dyDescent="0.25">
      <c r="A580" s="169">
        <v>804</v>
      </c>
      <c r="B580" s="162" t="s">
        <v>8784</v>
      </c>
      <c r="C580" s="168" t="s">
        <v>8611</v>
      </c>
    </row>
    <row r="581" spans="1:3" x14ac:dyDescent="0.25">
      <c r="A581" s="169">
        <v>805</v>
      </c>
      <c r="B581" s="162" t="s">
        <v>8785</v>
      </c>
      <c r="C581" s="168" t="s">
        <v>8591</v>
      </c>
    </row>
    <row r="582" spans="1:3" x14ac:dyDescent="0.25">
      <c r="A582" s="169">
        <v>806</v>
      </c>
      <c r="B582" s="162" t="s">
        <v>8784</v>
      </c>
      <c r="C582" s="168" t="s">
        <v>8611</v>
      </c>
    </row>
    <row r="583" spans="1:3" x14ac:dyDescent="0.25">
      <c r="A583" s="169">
        <v>807</v>
      </c>
      <c r="B583" s="162" t="s">
        <v>8785</v>
      </c>
      <c r="C583" s="168" t="s">
        <v>8591</v>
      </c>
    </row>
    <row r="584" spans="1:3" x14ac:dyDescent="0.25">
      <c r="A584" s="169">
        <v>808</v>
      </c>
      <c r="B584" s="162" t="s">
        <v>8784</v>
      </c>
      <c r="C584" s="168" t="s">
        <v>8611</v>
      </c>
    </row>
    <row r="585" spans="1:3" x14ac:dyDescent="0.25">
      <c r="A585" s="169">
        <v>809</v>
      </c>
      <c r="B585" s="162" t="s">
        <v>8785</v>
      </c>
      <c r="C585" s="168" t="s">
        <v>8591</v>
      </c>
    </row>
    <row r="586" spans="1:3" x14ac:dyDescent="0.25">
      <c r="A586" s="169">
        <v>810</v>
      </c>
      <c r="B586" s="162" t="s">
        <v>8784</v>
      </c>
      <c r="C586" s="168" t="s">
        <v>8611</v>
      </c>
    </row>
    <row r="587" spans="1:3" x14ac:dyDescent="0.25">
      <c r="A587" s="169">
        <v>811</v>
      </c>
      <c r="B587" s="162" t="s">
        <v>8785</v>
      </c>
      <c r="C587" s="168" t="s">
        <v>8591</v>
      </c>
    </row>
    <row r="588" spans="1:3" x14ac:dyDescent="0.25">
      <c r="A588" s="169">
        <v>812</v>
      </c>
      <c r="B588" s="162" t="s">
        <v>8784</v>
      </c>
      <c r="C588" s="168" t="s">
        <v>8611</v>
      </c>
    </row>
    <row r="589" spans="1:3" x14ac:dyDescent="0.25">
      <c r="A589" s="169">
        <v>813</v>
      </c>
      <c r="B589" s="162" t="s">
        <v>8785</v>
      </c>
      <c r="C589" s="168" t="s">
        <v>8591</v>
      </c>
    </row>
    <row r="590" spans="1:3" x14ac:dyDescent="0.25">
      <c r="A590" s="169">
        <v>814</v>
      </c>
      <c r="B590" s="162" t="s">
        <v>8784</v>
      </c>
      <c r="C590" s="168" t="s">
        <v>8611</v>
      </c>
    </row>
    <row r="591" spans="1:3" x14ac:dyDescent="0.25">
      <c r="A591" s="169">
        <v>815</v>
      </c>
      <c r="B591" s="162" t="s">
        <v>8785</v>
      </c>
      <c r="C591" s="168" t="s">
        <v>8591</v>
      </c>
    </row>
    <row r="592" spans="1:3" x14ac:dyDescent="0.25">
      <c r="A592" s="169">
        <v>816</v>
      </c>
      <c r="B592" s="162" t="s">
        <v>8784</v>
      </c>
      <c r="C592" s="168" t="s">
        <v>8611</v>
      </c>
    </row>
    <row r="593" spans="1:3" x14ac:dyDescent="0.25">
      <c r="A593" s="169">
        <v>817</v>
      </c>
      <c r="B593" s="162" t="s">
        <v>8785</v>
      </c>
      <c r="C593" s="168" t="s">
        <v>8591</v>
      </c>
    </row>
    <row r="594" spans="1:3" x14ac:dyDescent="0.25">
      <c r="A594" s="169">
        <v>818</v>
      </c>
      <c r="B594" s="162" t="s">
        <v>8784</v>
      </c>
      <c r="C594" s="168" t="s">
        <v>8611</v>
      </c>
    </row>
    <row r="595" spans="1:3" x14ac:dyDescent="0.25">
      <c r="A595" s="169">
        <v>819</v>
      </c>
      <c r="B595" s="162" t="s">
        <v>8785</v>
      </c>
      <c r="C595" s="168" t="s">
        <v>8591</v>
      </c>
    </row>
    <row r="596" spans="1:3" x14ac:dyDescent="0.25">
      <c r="A596" s="169">
        <v>820</v>
      </c>
      <c r="B596" s="162" t="s">
        <v>8784</v>
      </c>
      <c r="C596" s="168" t="s">
        <v>8611</v>
      </c>
    </row>
    <row r="597" spans="1:3" x14ac:dyDescent="0.25">
      <c r="A597" s="169">
        <v>821</v>
      </c>
      <c r="B597" s="162" t="s">
        <v>8785</v>
      </c>
      <c r="C597" s="168" t="s">
        <v>8591</v>
      </c>
    </row>
    <row r="598" spans="1:3" x14ac:dyDescent="0.25">
      <c r="A598" s="169">
        <v>822</v>
      </c>
      <c r="B598" s="162" t="s">
        <v>8784</v>
      </c>
      <c r="C598" s="168" t="s">
        <v>8611</v>
      </c>
    </row>
    <row r="599" spans="1:3" x14ac:dyDescent="0.25">
      <c r="A599" s="169">
        <v>823</v>
      </c>
      <c r="B599" s="162" t="s">
        <v>8785</v>
      </c>
      <c r="C599" s="168" t="s">
        <v>8591</v>
      </c>
    </row>
    <row r="600" spans="1:3" x14ac:dyDescent="0.25">
      <c r="A600" s="169">
        <v>824</v>
      </c>
      <c r="B600" s="162" t="s">
        <v>8784</v>
      </c>
      <c r="C600" s="168" t="s">
        <v>8611</v>
      </c>
    </row>
    <row r="601" spans="1:3" x14ac:dyDescent="0.25">
      <c r="A601" s="169">
        <v>825</v>
      </c>
      <c r="B601" s="162" t="s">
        <v>8785</v>
      </c>
      <c r="C601" s="168" t="s">
        <v>8591</v>
      </c>
    </row>
    <row r="602" spans="1:3" x14ac:dyDescent="0.25">
      <c r="A602" s="169">
        <v>826</v>
      </c>
      <c r="B602" s="162" t="s">
        <v>8784</v>
      </c>
      <c r="C602" s="168" t="s">
        <v>8611</v>
      </c>
    </row>
    <row r="603" spans="1:3" x14ac:dyDescent="0.25">
      <c r="A603" s="169">
        <v>827</v>
      </c>
      <c r="B603" s="162" t="s">
        <v>8785</v>
      </c>
      <c r="C603" s="168" t="s">
        <v>8591</v>
      </c>
    </row>
    <row r="604" spans="1:3" x14ac:dyDescent="0.25">
      <c r="A604" s="169">
        <v>828</v>
      </c>
      <c r="B604" s="162" t="s">
        <v>8784</v>
      </c>
      <c r="C604" s="168" t="s">
        <v>8611</v>
      </c>
    </row>
    <row r="605" spans="1:3" x14ac:dyDescent="0.25">
      <c r="A605" s="169">
        <v>829</v>
      </c>
      <c r="B605" s="162" t="s">
        <v>8785</v>
      </c>
      <c r="C605" s="168" t="s">
        <v>8591</v>
      </c>
    </row>
    <row r="606" spans="1:3" x14ac:dyDescent="0.25">
      <c r="A606" s="169">
        <v>830</v>
      </c>
      <c r="B606" s="162" t="s">
        <v>8784</v>
      </c>
      <c r="C606" s="168" t="s">
        <v>8611</v>
      </c>
    </row>
    <row r="607" spans="1:3" x14ac:dyDescent="0.25">
      <c r="A607" s="169">
        <v>831</v>
      </c>
      <c r="B607" s="162" t="s">
        <v>8785</v>
      </c>
      <c r="C607" s="168" t="s">
        <v>8591</v>
      </c>
    </row>
    <row r="608" spans="1:3" x14ac:dyDescent="0.25">
      <c r="A608" s="169">
        <v>832</v>
      </c>
      <c r="B608" s="162" t="s">
        <v>8784</v>
      </c>
      <c r="C608" s="168" t="s">
        <v>8611</v>
      </c>
    </row>
    <row r="609" spans="1:3" x14ac:dyDescent="0.25">
      <c r="A609" s="169">
        <v>833</v>
      </c>
      <c r="B609" s="162" t="s">
        <v>8785</v>
      </c>
      <c r="C609" s="168" t="s">
        <v>8591</v>
      </c>
    </row>
    <row r="610" spans="1:3" x14ac:dyDescent="0.25">
      <c r="A610" s="169">
        <v>834</v>
      </c>
      <c r="B610" s="162" t="s">
        <v>8784</v>
      </c>
      <c r="C610" s="168" t="s">
        <v>8611</v>
      </c>
    </row>
    <row r="611" spans="1:3" x14ac:dyDescent="0.25">
      <c r="A611" s="169">
        <v>835</v>
      </c>
      <c r="B611" s="162" t="s">
        <v>8785</v>
      </c>
      <c r="C611" s="168" t="s">
        <v>8591</v>
      </c>
    </row>
    <row r="612" spans="1:3" x14ac:dyDescent="0.25">
      <c r="A612" s="169">
        <v>836</v>
      </c>
      <c r="B612" s="162" t="s">
        <v>8784</v>
      </c>
      <c r="C612" s="168" t="s">
        <v>8611</v>
      </c>
    </row>
    <row r="613" spans="1:3" x14ac:dyDescent="0.25">
      <c r="A613" s="169">
        <v>837</v>
      </c>
      <c r="B613" s="162" t="s">
        <v>8785</v>
      </c>
      <c r="C613" s="168" t="s">
        <v>8591</v>
      </c>
    </row>
    <row r="614" spans="1:3" x14ac:dyDescent="0.25">
      <c r="A614" s="169">
        <v>838</v>
      </c>
      <c r="B614" s="162" t="s">
        <v>8784</v>
      </c>
      <c r="C614" s="168" t="s">
        <v>8611</v>
      </c>
    </row>
    <row r="615" spans="1:3" x14ac:dyDescent="0.25">
      <c r="A615" s="169">
        <v>839</v>
      </c>
      <c r="B615" s="162" t="s">
        <v>8785</v>
      </c>
      <c r="C615" s="168" t="s">
        <v>8591</v>
      </c>
    </row>
    <row r="616" spans="1:3" x14ac:dyDescent="0.25">
      <c r="A616" s="169">
        <v>840</v>
      </c>
      <c r="B616" s="162" t="s">
        <v>8784</v>
      </c>
      <c r="C616" s="168" t="s">
        <v>8611</v>
      </c>
    </row>
    <row r="617" spans="1:3" x14ac:dyDescent="0.25">
      <c r="A617" s="169">
        <v>841</v>
      </c>
      <c r="B617" s="162" t="s">
        <v>8785</v>
      </c>
      <c r="C617" s="168" t="s">
        <v>8591</v>
      </c>
    </row>
    <row r="618" spans="1:3" x14ac:dyDescent="0.25">
      <c r="A618" s="169">
        <v>842</v>
      </c>
      <c r="B618" s="162" t="s">
        <v>8784</v>
      </c>
      <c r="C618" s="168" t="s">
        <v>8611</v>
      </c>
    </row>
    <row r="619" spans="1:3" x14ac:dyDescent="0.25">
      <c r="A619" s="169">
        <v>843</v>
      </c>
      <c r="B619" s="162" t="s">
        <v>8785</v>
      </c>
      <c r="C619" s="168" t="s">
        <v>8591</v>
      </c>
    </row>
    <row r="620" spans="1:3" x14ac:dyDescent="0.25">
      <c r="A620" s="169">
        <v>844</v>
      </c>
      <c r="B620" s="162" t="s">
        <v>8784</v>
      </c>
      <c r="C620" s="168" t="s">
        <v>8611</v>
      </c>
    </row>
    <row r="621" spans="1:3" x14ac:dyDescent="0.25">
      <c r="A621" s="169">
        <v>845</v>
      </c>
      <c r="B621" s="162" t="s">
        <v>8785</v>
      </c>
      <c r="C621" s="168" t="s">
        <v>8591</v>
      </c>
    </row>
    <row r="622" spans="1:3" x14ac:dyDescent="0.25">
      <c r="A622" s="169">
        <v>846</v>
      </c>
      <c r="B622" s="162" t="s">
        <v>8784</v>
      </c>
      <c r="C622" s="168" t="s">
        <v>8611</v>
      </c>
    </row>
    <row r="623" spans="1:3" x14ac:dyDescent="0.25">
      <c r="A623" s="169">
        <v>847</v>
      </c>
      <c r="B623" s="162" t="s">
        <v>8785</v>
      </c>
      <c r="C623" s="168" t="s">
        <v>8591</v>
      </c>
    </row>
    <row r="624" spans="1:3" x14ac:dyDescent="0.25">
      <c r="A624" s="169">
        <v>848</v>
      </c>
      <c r="B624" s="162" t="s">
        <v>8784</v>
      </c>
      <c r="C624" s="168" t="s">
        <v>8611</v>
      </c>
    </row>
    <row r="625" spans="1:3" x14ac:dyDescent="0.25">
      <c r="A625" s="169">
        <v>849</v>
      </c>
      <c r="B625" s="162" t="s">
        <v>8785</v>
      </c>
      <c r="C625" s="168" t="s">
        <v>8591</v>
      </c>
    </row>
    <row r="626" spans="1:3" x14ac:dyDescent="0.25">
      <c r="A626" s="169">
        <v>850</v>
      </c>
      <c r="B626" s="162" t="s">
        <v>8785</v>
      </c>
      <c r="C626" s="168" t="s">
        <v>8591</v>
      </c>
    </row>
    <row r="627" spans="1:3" x14ac:dyDescent="0.25">
      <c r="A627" s="169">
        <v>851</v>
      </c>
      <c r="B627" s="162" t="s">
        <v>8785</v>
      </c>
      <c r="C627" s="168" t="s">
        <v>8591</v>
      </c>
    </row>
    <row r="628" spans="1:3" x14ac:dyDescent="0.25">
      <c r="A628" s="169">
        <v>852</v>
      </c>
      <c r="B628" s="162" t="s">
        <v>8784</v>
      </c>
      <c r="C628" s="168" t="s">
        <v>8611</v>
      </c>
    </row>
    <row r="629" spans="1:3" x14ac:dyDescent="0.25">
      <c r="A629" s="169">
        <v>853</v>
      </c>
      <c r="B629" s="162" t="s">
        <v>8784</v>
      </c>
      <c r="C629" s="168" t="s">
        <v>8611</v>
      </c>
    </row>
    <row r="630" spans="1:3" x14ac:dyDescent="0.25">
      <c r="A630" s="169">
        <v>854</v>
      </c>
      <c r="B630" s="162" t="s">
        <v>8784</v>
      </c>
      <c r="C630" s="168" t="s">
        <v>8611</v>
      </c>
    </row>
    <row r="631" spans="1:3" x14ac:dyDescent="0.25">
      <c r="A631" s="169">
        <v>855</v>
      </c>
      <c r="B631" s="162" t="s">
        <v>8784</v>
      </c>
      <c r="C631" s="168" t="s">
        <v>8611</v>
      </c>
    </row>
    <row r="632" spans="1:3" x14ac:dyDescent="0.25">
      <c r="A632" s="169">
        <v>856</v>
      </c>
      <c r="B632" s="162" t="s">
        <v>8784</v>
      </c>
      <c r="C632" s="168" t="s">
        <v>8611</v>
      </c>
    </row>
    <row r="633" spans="1:3" x14ac:dyDescent="0.25">
      <c r="A633" s="169">
        <v>857</v>
      </c>
      <c r="B633" s="162" t="s">
        <v>8784</v>
      </c>
      <c r="C633" s="168" t="s">
        <v>8611</v>
      </c>
    </row>
    <row r="634" spans="1:3" x14ac:dyDescent="0.25">
      <c r="A634" s="169">
        <v>858</v>
      </c>
      <c r="B634" s="162" t="s">
        <v>8784</v>
      </c>
      <c r="C634" s="168" t="s">
        <v>8611</v>
      </c>
    </row>
    <row r="635" spans="1:3" x14ac:dyDescent="0.25">
      <c r="A635" s="169">
        <v>859</v>
      </c>
      <c r="B635" s="162" t="s">
        <v>8784</v>
      </c>
      <c r="C635" s="168" t="s">
        <v>8611</v>
      </c>
    </row>
    <row r="636" spans="1:3" x14ac:dyDescent="0.25">
      <c r="A636" s="169">
        <v>860</v>
      </c>
      <c r="B636" s="162" t="s">
        <v>8784</v>
      </c>
      <c r="C636" s="168" t="s">
        <v>8611</v>
      </c>
    </row>
    <row r="637" spans="1:3" x14ac:dyDescent="0.25">
      <c r="A637" s="169">
        <v>861</v>
      </c>
      <c r="B637" s="162" t="s">
        <v>8784</v>
      </c>
      <c r="C637" s="168" t="s">
        <v>8611</v>
      </c>
    </row>
    <row r="638" spans="1:3" x14ac:dyDescent="0.25">
      <c r="A638" s="169">
        <v>862</v>
      </c>
      <c r="B638" s="162" t="s">
        <v>8784</v>
      </c>
      <c r="C638" s="168" t="s">
        <v>8611</v>
      </c>
    </row>
    <row r="639" spans="1:3" x14ac:dyDescent="0.25">
      <c r="A639" s="169">
        <v>863</v>
      </c>
      <c r="B639" s="162" t="s">
        <v>8784</v>
      </c>
      <c r="C639" s="168" t="s">
        <v>8611</v>
      </c>
    </row>
    <row r="640" spans="1:3" x14ac:dyDescent="0.25">
      <c r="A640" s="169">
        <v>864</v>
      </c>
      <c r="B640" s="162" t="s">
        <v>8784</v>
      </c>
      <c r="C640" s="168" t="s">
        <v>8611</v>
      </c>
    </row>
    <row r="641" spans="1:3" x14ac:dyDescent="0.25">
      <c r="A641" s="169">
        <v>865</v>
      </c>
      <c r="B641" s="162" t="s">
        <v>8784</v>
      </c>
      <c r="C641" s="168" t="s">
        <v>8611</v>
      </c>
    </row>
    <row r="642" spans="1:3" x14ac:dyDescent="0.25">
      <c r="A642" s="169">
        <v>866</v>
      </c>
      <c r="B642" s="162" t="s">
        <v>8785</v>
      </c>
      <c r="C642" s="168" t="s">
        <v>8591</v>
      </c>
    </row>
    <row r="643" spans="1:3" x14ac:dyDescent="0.25">
      <c r="A643" s="169">
        <v>867</v>
      </c>
      <c r="B643" s="162" t="s">
        <v>8784</v>
      </c>
      <c r="C643" s="168" t="s">
        <v>8611</v>
      </c>
    </row>
    <row r="644" spans="1:3" x14ac:dyDescent="0.25">
      <c r="A644" s="169">
        <v>868</v>
      </c>
      <c r="B644" s="162" t="s">
        <v>8785</v>
      </c>
      <c r="C644" s="168" t="s">
        <v>8591</v>
      </c>
    </row>
    <row r="645" spans="1:3" x14ac:dyDescent="0.25">
      <c r="A645" s="169">
        <v>869</v>
      </c>
      <c r="B645" s="162" t="s">
        <v>8784</v>
      </c>
      <c r="C645" s="168" t="s">
        <v>8611</v>
      </c>
    </row>
    <row r="646" spans="1:3" x14ac:dyDescent="0.25">
      <c r="A646" s="169">
        <v>870</v>
      </c>
      <c r="B646" s="162" t="s">
        <v>8785</v>
      </c>
      <c r="C646" s="168" t="s">
        <v>8591</v>
      </c>
    </row>
    <row r="647" spans="1:3" x14ac:dyDescent="0.25">
      <c r="A647" s="169">
        <v>871</v>
      </c>
      <c r="B647" s="162" t="s">
        <v>8784</v>
      </c>
      <c r="C647" s="168" t="s">
        <v>8611</v>
      </c>
    </row>
    <row r="648" spans="1:3" x14ac:dyDescent="0.25">
      <c r="A648" s="169">
        <v>872</v>
      </c>
      <c r="B648" s="162" t="s">
        <v>8785</v>
      </c>
      <c r="C648" s="168" t="s">
        <v>8591</v>
      </c>
    </row>
    <row r="649" spans="1:3" x14ac:dyDescent="0.25">
      <c r="A649" s="169">
        <v>873</v>
      </c>
      <c r="B649" s="162" t="s">
        <v>8784</v>
      </c>
      <c r="C649" s="168" t="s">
        <v>8611</v>
      </c>
    </row>
    <row r="650" spans="1:3" x14ac:dyDescent="0.25">
      <c r="A650" s="169">
        <v>874</v>
      </c>
      <c r="B650" s="162" t="s">
        <v>8785</v>
      </c>
      <c r="C650" s="168" t="s">
        <v>8591</v>
      </c>
    </row>
    <row r="651" spans="1:3" x14ac:dyDescent="0.25">
      <c r="A651" s="169">
        <v>875</v>
      </c>
      <c r="B651" s="162" t="s">
        <v>8784</v>
      </c>
      <c r="C651" s="168" t="s">
        <v>8611</v>
      </c>
    </row>
    <row r="652" spans="1:3" x14ac:dyDescent="0.25">
      <c r="A652" s="169">
        <v>876</v>
      </c>
      <c r="B652" s="162" t="s">
        <v>8785</v>
      </c>
      <c r="C652" s="168" t="s">
        <v>8591</v>
      </c>
    </row>
    <row r="653" spans="1:3" x14ac:dyDescent="0.25">
      <c r="A653" s="169">
        <v>877</v>
      </c>
      <c r="B653" s="162" t="s">
        <v>8784</v>
      </c>
      <c r="C653" s="168" t="s">
        <v>8611</v>
      </c>
    </row>
    <row r="654" spans="1:3" x14ac:dyDescent="0.25">
      <c r="A654" s="169">
        <v>878</v>
      </c>
      <c r="B654" s="162" t="s">
        <v>8785</v>
      </c>
      <c r="C654" s="168" t="s">
        <v>8591</v>
      </c>
    </row>
    <row r="655" spans="1:3" x14ac:dyDescent="0.25">
      <c r="A655" s="169">
        <v>879</v>
      </c>
      <c r="B655" s="162" t="s">
        <v>8784</v>
      </c>
      <c r="C655" s="168" t="s">
        <v>8611</v>
      </c>
    </row>
    <row r="656" spans="1:3" x14ac:dyDescent="0.25">
      <c r="A656" s="169">
        <v>880</v>
      </c>
      <c r="B656" s="162" t="s">
        <v>8785</v>
      </c>
      <c r="C656" s="168" t="s">
        <v>8591</v>
      </c>
    </row>
    <row r="657" spans="1:3" x14ac:dyDescent="0.25">
      <c r="A657" s="169">
        <v>881</v>
      </c>
      <c r="B657" s="162" t="s">
        <v>8784</v>
      </c>
      <c r="C657" s="168" t="s">
        <v>8611</v>
      </c>
    </row>
    <row r="658" spans="1:3" x14ac:dyDescent="0.25">
      <c r="A658" s="169">
        <v>882</v>
      </c>
      <c r="B658" s="162" t="s">
        <v>8785</v>
      </c>
      <c r="C658" s="168" t="s">
        <v>8591</v>
      </c>
    </row>
    <row r="659" spans="1:3" x14ac:dyDescent="0.25">
      <c r="A659" s="169">
        <v>883</v>
      </c>
      <c r="B659" s="162" t="s">
        <v>8784</v>
      </c>
      <c r="C659" s="168" t="s">
        <v>8611</v>
      </c>
    </row>
    <row r="660" spans="1:3" x14ac:dyDescent="0.25">
      <c r="A660" s="169">
        <v>884</v>
      </c>
      <c r="B660" s="162" t="s">
        <v>8785</v>
      </c>
      <c r="C660" s="168" t="s">
        <v>8591</v>
      </c>
    </row>
    <row r="661" spans="1:3" x14ac:dyDescent="0.25">
      <c r="A661" s="169">
        <v>885</v>
      </c>
      <c r="B661" s="162" t="s">
        <v>8784</v>
      </c>
      <c r="C661" s="168" t="s">
        <v>8611</v>
      </c>
    </row>
    <row r="662" spans="1:3" x14ac:dyDescent="0.25">
      <c r="A662" s="169">
        <v>886</v>
      </c>
      <c r="B662" s="162" t="s">
        <v>8785</v>
      </c>
      <c r="C662" s="168" t="s">
        <v>8591</v>
      </c>
    </row>
    <row r="663" spans="1:3" x14ac:dyDescent="0.25">
      <c r="A663" s="169">
        <v>887</v>
      </c>
      <c r="B663" s="162" t="s">
        <v>8784</v>
      </c>
      <c r="C663" s="168" t="s">
        <v>8611</v>
      </c>
    </row>
    <row r="664" spans="1:3" x14ac:dyDescent="0.25">
      <c r="A664" s="169">
        <v>888</v>
      </c>
      <c r="B664" s="162" t="s">
        <v>8785</v>
      </c>
      <c r="C664" s="168" t="s">
        <v>8591</v>
      </c>
    </row>
    <row r="665" spans="1:3" x14ac:dyDescent="0.25">
      <c r="A665" s="169">
        <v>889</v>
      </c>
      <c r="B665" s="162" t="s">
        <v>8784</v>
      </c>
      <c r="C665" s="168" t="s">
        <v>8611</v>
      </c>
    </row>
    <row r="666" spans="1:3" x14ac:dyDescent="0.25">
      <c r="A666" s="169">
        <v>890</v>
      </c>
      <c r="B666" s="162" t="s">
        <v>8785</v>
      </c>
      <c r="C666" s="168" t="s">
        <v>8591</v>
      </c>
    </row>
    <row r="667" spans="1:3" x14ac:dyDescent="0.25">
      <c r="A667" s="169">
        <v>891</v>
      </c>
      <c r="B667" s="162" t="s">
        <v>8785</v>
      </c>
      <c r="C667" s="168" t="s">
        <v>8591</v>
      </c>
    </row>
    <row r="668" spans="1:3" x14ac:dyDescent="0.25">
      <c r="A668" s="169">
        <v>892</v>
      </c>
      <c r="B668" s="162" t="s">
        <v>8785</v>
      </c>
      <c r="C668" s="168" t="s">
        <v>8591</v>
      </c>
    </row>
    <row r="669" spans="1:3" x14ac:dyDescent="0.25">
      <c r="A669" s="169">
        <v>893</v>
      </c>
      <c r="B669" s="162" t="s">
        <v>8785</v>
      </c>
      <c r="C669" s="168" t="s">
        <v>8591</v>
      </c>
    </row>
    <row r="670" spans="1:3" x14ac:dyDescent="0.25">
      <c r="A670" s="169">
        <v>894</v>
      </c>
      <c r="B670" s="162" t="s">
        <v>8742</v>
      </c>
      <c r="C670" s="168" t="s">
        <v>8591</v>
      </c>
    </row>
    <row r="671" spans="1:3" x14ac:dyDescent="0.25">
      <c r="A671" s="169">
        <v>895</v>
      </c>
      <c r="B671" s="162" t="s">
        <v>8742</v>
      </c>
      <c r="C671" s="168" t="s">
        <v>8591</v>
      </c>
    </row>
    <row r="672" spans="1:3" x14ac:dyDescent="0.25">
      <c r="A672" s="169">
        <v>896</v>
      </c>
      <c r="B672" s="162" t="s">
        <v>8742</v>
      </c>
      <c r="C672" s="168" t="s">
        <v>8591</v>
      </c>
    </row>
    <row r="673" spans="1:3" x14ac:dyDescent="0.25">
      <c r="A673" s="169">
        <v>897</v>
      </c>
      <c r="B673" s="162" t="s">
        <v>8785</v>
      </c>
      <c r="C673" s="168" t="s">
        <v>8591</v>
      </c>
    </row>
    <row r="674" spans="1:3" x14ac:dyDescent="0.25">
      <c r="A674" s="169">
        <v>898</v>
      </c>
      <c r="B674" s="162" t="s">
        <v>8785</v>
      </c>
      <c r="C674" s="168" t="s">
        <v>8591</v>
      </c>
    </row>
    <row r="675" spans="1:3" x14ac:dyDescent="0.25">
      <c r="A675" s="169">
        <v>899</v>
      </c>
      <c r="B675" s="162" t="s">
        <v>8786</v>
      </c>
      <c r="C675" s="168" t="s">
        <v>8591</v>
      </c>
    </row>
    <row r="676" spans="1:3" x14ac:dyDescent="0.25">
      <c r="A676" s="169">
        <v>900</v>
      </c>
      <c r="B676" s="162" t="s">
        <v>8786</v>
      </c>
      <c r="C676" s="168" t="s">
        <v>8591</v>
      </c>
    </row>
    <row r="677" spans="1:3" x14ac:dyDescent="0.25">
      <c r="A677" s="169">
        <v>901</v>
      </c>
      <c r="B677" s="162" t="s">
        <v>8786</v>
      </c>
      <c r="C677" s="168" t="s">
        <v>8591</v>
      </c>
    </row>
    <row r="678" spans="1:3" x14ac:dyDescent="0.25">
      <c r="A678" s="169">
        <v>902</v>
      </c>
      <c r="B678" s="162" t="s">
        <v>8786</v>
      </c>
      <c r="C678" s="168" t="s">
        <v>8591</v>
      </c>
    </row>
    <row r="679" spans="1:3" x14ac:dyDescent="0.25">
      <c r="A679" s="169">
        <v>903</v>
      </c>
      <c r="B679" s="162" t="s">
        <v>8786</v>
      </c>
      <c r="C679" s="168" t="s">
        <v>8591</v>
      </c>
    </row>
    <row r="680" spans="1:3" x14ac:dyDescent="0.25">
      <c r="A680" s="169">
        <v>904</v>
      </c>
      <c r="B680" s="162" t="s">
        <v>8787</v>
      </c>
      <c r="C680" s="168" t="s">
        <v>8591</v>
      </c>
    </row>
    <row r="681" spans="1:3" x14ac:dyDescent="0.25">
      <c r="A681" s="169">
        <v>905</v>
      </c>
      <c r="B681" s="162" t="s">
        <v>8787</v>
      </c>
      <c r="C681" s="168" t="s">
        <v>8591</v>
      </c>
    </row>
    <row r="682" spans="1:3" x14ac:dyDescent="0.25">
      <c r="A682" s="169">
        <v>906</v>
      </c>
      <c r="B682" s="162" t="s">
        <v>8787</v>
      </c>
      <c r="C682" s="168" t="s">
        <v>8591</v>
      </c>
    </row>
    <row r="683" spans="1:3" x14ac:dyDescent="0.25">
      <c r="A683" s="169">
        <v>907</v>
      </c>
      <c r="B683" s="162" t="s">
        <v>8788</v>
      </c>
      <c r="C683" s="168" t="s">
        <v>8591</v>
      </c>
    </row>
    <row r="684" spans="1:3" x14ac:dyDescent="0.25">
      <c r="A684" s="169">
        <v>908</v>
      </c>
      <c r="B684" s="162" t="s">
        <v>8788</v>
      </c>
      <c r="C684" s="168" t="s">
        <v>8591</v>
      </c>
    </row>
    <row r="685" spans="1:3" x14ac:dyDescent="0.25">
      <c r="A685" s="169">
        <v>909</v>
      </c>
      <c r="B685" s="162" t="s">
        <v>8788</v>
      </c>
      <c r="C685" s="168" t="s">
        <v>8591</v>
      </c>
    </row>
    <row r="686" spans="1:3" x14ac:dyDescent="0.25">
      <c r="A686" s="169">
        <v>910</v>
      </c>
      <c r="B686" s="162" t="s">
        <v>8788</v>
      </c>
      <c r="C686" s="168" t="s">
        <v>8591</v>
      </c>
    </row>
    <row r="687" spans="1:3" x14ac:dyDescent="0.25">
      <c r="A687" s="169">
        <v>911</v>
      </c>
      <c r="B687" s="162" t="s">
        <v>8788</v>
      </c>
      <c r="C687" s="168" t="s">
        <v>8591</v>
      </c>
    </row>
    <row r="688" spans="1:3" x14ac:dyDescent="0.25">
      <c r="A688" s="169">
        <v>912</v>
      </c>
      <c r="B688" s="162" t="s">
        <v>8788</v>
      </c>
      <c r="C688" s="168" t="s">
        <v>8591</v>
      </c>
    </row>
    <row r="689" spans="1:3" x14ac:dyDescent="0.25">
      <c r="A689" s="169">
        <v>913</v>
      </c>
      <c r="B689" s="162" t="s">
        <v>8788</v>
      </c>
      <c r="C689" s="168" t="s">
        <v>8591</v>
      </c>
    </row>
    <row r="690" spans="1:3" x14ac:dyDescent="0.25">
      <c r="A690" s="169">
        <v>914</v>
      </c>
      <c r="B690" s="162" t="s">
        <v>8789</v>
      </c>
      <c r="C690" s="168" t="s">
        <v>8611</v>
      </c>
    </row>
    <row r="691" spans="1:3" x14ac:dyDescent="0.25">
      <c r="A691" s="169">
        <v>915</v>
      </c>
      <c r="B691" s="162" t="s">
        <v>8742</v>
      </c>
      <c r="C691" s="168" t="s">
        <v>8611</v>
      </c>
    </row>
    <row r="692" spans="1:3" x14ac:dyDescent="0.25">
      <c r="A692" s="169">
        <v>916</v>
      </c>
      <c r="B692" s="162" t="s">
        <v>8742</v>
      </c>
      <c r="C692" s="168" t="s">
        <v>8611</v>
      </c>
    </row>
    <row r="693" spans="1:3" x14ac:dyDescent="0.25">
      <c r="A693" s="169">
        <v>917</v>
      </c>
      <c r="B693" s="162" t="s">
        <v>8742</v>
      </c>
      <c r="C693" s="168" t="s">
        <v>8611</v>
      </c>
    </row>
    <row r="694" spans="1:3" x14ac:dyDescent="0.25">
      <c r="A694" s="169">
        <v>918</v>
      </c>
      <c r="B694" s="162" t="s">
        <v>8677</v>
      </c>
      <c r="C694" s="168" t="s">
        <v>8611</v>
      </c>
    </row>
    <row r="695" spans="1:3" x14ac:dyDescent="0.25">
      <c r="A695" s="169">
        <v>919</v>
      </c>
      <c r="B695" s="162" t="s">
        <v>8790</v>
      </c>
      <c r="C695" s="168" t="s">
        <v>8611</v>
      </c>
    </row>
    <row r="696" spans="1:3" x14ac:dyDescent="0.25">
      <c r="A696" s="169">
        <v>920</v>
      </c>
      <c r="B696" s="162" t="s">
        <v>8790</v>
      </c>
      <c r="C696" s="168" t="s">
        <v>8611</v>
      </c>
    </row>
    <row r="697" spans="1:3" x14ac:dyDescent="0.25">
      <c r="A697" s="169">
        <v>922</v>
      </c>
      <c r="B697" s="162" t="s">
        <v>8700</v>
      </c>
      <c r="C697" s="168" t="s">
        <v>8611</v>
      </c>
    </row>
    <row r="698" spans="1:3" x14ac:dyDescent="0.25">
      <c r="A698" s="169">
        <v>923</v>
      </c>
      <c r="B698" s="162" t="s">
        <v>8700</v>
      </c>
      <c r="C698" s="168" t="s">
        <v>8611</v>
      </c>
    </row>
    <row r="699" spans="1:3" x14ac:dyDescent="0.25">
      <c r="A699" s="169">
        <v>924</v>
      </c>
      <c r="B699" s="162" t="s">
        <v>8700</v>
      </c>
      <c r="C699" s="168" t="s">
        <v>8611</v>
      </c>
    </row>
    <row r="700" spans="1:3" x14ac:dyDescent="0.25">
      <c r="A700" s="169">
        <v>925</v>
      </c>
      <c r="B700" s="162" t="s">
        <v>8791</v>
      </c>
      <c r="C700" s="168" t="s">
        <v>8730</v>
      </c>
    </row>
    <row r="701" spans="1:3" x14ac:dyDescent="0.25">
      <c r="A701" s="169">
        <v>926</v>
      </c>
      <c r="B701" s="162" t="s">
        <v>8731</v>
      </c>
      <c r="C701" s="168" t="s">
        <v>8730</v>
      </c>
    </row>
    <row r="702" spans="1:3" x14ac:dyDescent="0.25">
      <c r="A702" s="169">
        <v>927</v>
      </c>
      <c r="B702" s="162" t="s">
        <v>8733</v>
      </c>
      <c r="C702" s="168" t="s">
        <v>8730</v>
      </c>
    </row>
    <row r="703" spans="1:3" x14ac:dyDescent="0.25">
      <c r="A703" s="169">
        <v>928</v>
      </c>
      <c r="B703" s="162" t="s">
        <v>8732</v>
      </c>
      <c r="C703" s="168" t="s">
        <v>8730</v>
      </c>
    </row>
    <row r="704" spans="1:3" x14ac:dyDescent="0.25">
      <c r="A704" s="169">
        <v>929</v>
      </c>
      <c r="B704" s="162" t="s">
        <v>8786</v>
      </c>
      <c r="C704" s="168" t="s">
        <v>8591</v>
      </c>
    </row>
    <row r="705" spans="1:3" x14ac:dyDescent="0.25">
      <c r="A705" s="169">
        <v>930</v>
      </c>
      <c r="B705" s="162" t="s">
        <v>8786</v>
      </c>
      <c r="C705" s="168" t="s">
        <v>8591</v>
      </c>
    </row>
    <row r="706" spans="1:3" x14ac:dyDescent="0.25">
      <c r="A706" s="169">
        <v>931</v>
      </c>
      <c r="B706" s="162" t="s">
        <v>8786</v>
      </c>
      <c r="C706" s="168" t="s">
        <v>8591</v>
      </c>
    </row>
    <row r="707" spans="1:3" x14ac:dyDescent="0.25">
      <c r="A707" s="169">
        <v>932</v>
      </c>
      <c r="B707" s="162" t="s">
        <v>8792</v>
      </c>
      <c r="C707" s="168" t="s">
        <v>8611</v>
      </c>
    </row>
    <row r="708" spans="1:3" x14ac:dyDescent="0.25">
      <c r="A708" s="169">
        <v>933</v>
      </c>
      <c r="B708" s="162" t="s">
        <v>8784</v>
      </c>
      <c r="C708" s="168" t="s">
        <v>8611</v>
      </c>
    </row>
    <row r="709" spans="1:3" x14ac:dyDescent="0.25">
      <c r="A709" s="169">
        <v>934</v>
      </c>
      <c r="B709" s="162" t="s">
        <v>8785</v>
      </c>
      <c r="C709" s="168" t="s">
        <v>8591</v>
      </c>
    </row>
    <row r="710" spans="1:3" x14ac:dyDescent="0.25">
      <c r="A710" s="169">
        <v>935</v>
      </c>
      <c r="B710" s="162" t="s">
        <v>8793</v>
      </c>
      <c r="C710" s="168" t="s">
        <v>8611</v>
      </c>
    </row>
    <row r="711" spans="1:3" x14ac:dyDescent="0.25">
      <c r="A711" s="169">
        <v>936</v>
      </c>
      <c r="B711" s="162" t="s">
        <v>8793</v>
      </c>
      <c r="C711" s="168" t="s">
        <v>8611</v>
      </c>
    </row>
    <row r="712" spans="1:3" x14ac:dyDescent="0.25">
      <c r="A712" s="169">
        <v>937</v>
      </c>
      <c r="B712" s="162" t="s">
        <v>8793</v>
      </c>
      <c r="C712" s="168" t="s">
        <v>8611</v>
      </c>
    </row>
    <row r="713" spans="1:3" x14ac:dyDescent="0.25">
      <c r="A713" s="169">
        <v>938</v>
      </c>
      <c r="B713" s="162" t="s">
        <v>8793</v>
      </c>
      <c r="C713" s="168" t="s">
        <v>8611</v>
      </c>
    </row>
    <row r="714" spans="1:3" x14ac:dyDescent="0.25">
      <c r="A714" s="169">
        <v>939</v>
      </c>
      <c r="B714" s="162" t="s">
        <v>8793</v>
      </c>
      <c r="C714" s="168" t="s">
        <v>8611</v>
      </c>
    </row>
    <row r="715" spans="1:3" x14ac:dyDescent="0.25">
      <c r="A715" s="169">
        <v>940</v>
      </c>
      <c r="B715" s="162" t="s">
        <v>8794</v>
      </c>
      <c r="C715" s="168" t="s">
        <v>8752</v>
      </c>
    </row>
    <row r="716" spans="1:3" x14ac:dyDescent="0.25">
      <c r="A716" s="169">
        <v>941</v>
      </c>
      <c r="B716" s="162" t="s">
        <v>8795</v>
      </c>
      <c r="C716" s="168" t="s">
        <v>8752</v>
      </c>
    </row>
    <row r="717" spans="1:3" x14ac:dyDescent="0.25">
      <c r="A717" s="169">
        <v>942</v>
      </c>
      <c r="B717" s="162" t="s">
        <v>8646</v>
      </c>
      <c r="C717" s="168" t="s">
        <v>8611</v>
      </c>
    </row>
    <row r="718" spans="1:3" x14ac:dyDescent="0.25">
      <c r="A718" s="169">
        <v>943</v>
      </c>
      <c r="B718" s="162" t="s">
        <v>8637</v>
      </c>
      <c r="C718" s="168" t="s">
        <v>8611</v>
      </c>
    </row>
    <row r="719" spans="1:3" x14ac:dyDescent="0.25">
      <c r="A719" s="169">
        <v>944</v>
      </c>
      <c r="B719" s="162" t="s">
        <v>8637</v>
      </c>
      <c r="C719" s="168" t="s">
        <v>8611</v>
      </c>
    </row>
    <row r="720" spans="1:3" x14ac:dyDescent="0.25">
      <c r="A720" s="169">
        <v>945</v>
      </c>
      <c r="B720" s="162" t="s">
        <v>8637</v>
      </c>
      <c r="C720" s="168" t="s">
        <v>8611</v>
      </c>
    </row>
    <row r="721" spans="1:3" x14ac:dyDescent="0.25">
      <c r="A721" s="169">
        <v>946</v>
      </c>
      <c r="B721" s="162" t="s">
        <v>8637</v>
      </c>
      <c r="C721" s="168" t="s">
        <v>8611</v>
      </c>
    </row>
    <row r="722" spans="1:3" x14ac:dyDescent="0.25">
      <c r="A722" s="169">
        <v>947</v>
      </c>
      <c r="B722" s="162" t="s">
        <v>8796</v>
      </c>
      <c r="C722" s="168" t="s">
        <v>8611</v>
      </c>
    </row>
    <row r="723" spans="1:3" x14ac:dyDescent="0.25">
      <c r="A723" s="169">
        <v>948</v>
      </c>
      <c r="B723" s="162" t="s">
        <v>8797</v>
      </c>
      <c r="C723" s="168" t="s">
        <v>8611</v>
      </c>
    </row>
    <row r="724" spans="1:3" x14ac:dyDescent="0.25">
      <c r="A724" s="169">
        <v>949</v>
      </c>
      <c r="B724" s="162" t="s">
        <v>8798</v>
      </c>
      <c r="C724" s="168" t="s">
        <v>8611</v>
      </c>
    </row>
    <row r="725" spans="1:3" x14ac:dyDescent="0.25">
      <c r="A725" s="169">
        <v>950</v>
      </c>
      <c r="B725" s="162" t="s">
        <v>8799</v>
      </c>
      <c r="C725" s="168" t="s">
        <v>8591</v>
      </c>
    </row>
    <row r="726" spans="1:3" x14ac:dyDescent="0.25">
      <c r="A726" s="169">
        <v>951</v>
      </c>
      <c r="B726" s="162" t="s">
        <v>8800</v>
      </c>
      <c r="C726" s="168" t="s">
        <v>8591</v>
      </c>
    </row>
    <row r="727" spans="1:3" x14ac:dyDescent="0.25">
      <c r="A727" s="169">
        <v>952</v>
      </c>
      <c r="B727" s="162" t="s">
        <v>8801</v>
      </c>
      <c r="C727" s="168" t="s">
        <v>8611</v>
      </c>
    </row>
    <row r="728" spans="1:3" x14ac:dyDescent="0.25">
      <c r="A728" s="169">
        <v>953</v>
      </c>
      <c r="B728" s="162" t="s">
        <v>8802</v>
      </c>
      <c r="C728" s="168" t="s">
        <v>8611</v>
      </c>
    </row>
    <row r="729" spans="1:3" x14ac:dyDescent="0.25">
      <c r="A729" s="169">
        <v>954</v>
      </c>
      <c r="B729" s="162" t="s">
        <v>8803</v>
      </c>
      <c r="C729" s="168" t="s">
        <v>8611</v>
      </c>
    </row>
    <row r="730" spans="1:3" x14ac:dyDescent="0.25">
      <c r="A730" s="169">
        <v>955</v>
      </c>
      <c r="B730" s="162" t="s">
        <v>8804</v>
      </c>
      <c r="C730" s="168" t="s">
        <v>8611</v>
      </c>
    </row>
    <row r="731" spans="1:3" x14ac:dyDescent="0.25">
      <c r="A731" s="169">
        <v>956</v>
      </c>
      <c r="B731" s="162" t="s">
        <v>8805</v>
      </c>
      <c r="C731" s="168" t="s">
        <v>8611</v>
      </c>
    </row>
    <row r="732" spans="1:3" x14ac:dyDescent="0.25">
      <c r="A732" s="169">
        <v>957</v>
      </c>
      <c r="B732" s="162" t="s">
        <v>8806</v>
      </c>
      <c r="C732" s="168" t="s">
        <v>8611</v>
      </c>
    </row>
    <row r="733" spans="1:3" x14ac:dyDescent="0.25">
      <c r="A733" s="169">
        <v>958</v>
      </c>
      <c r="B733" s="162" t="s">
        <v>8807</v>
      </c>
      <c r="C733" s="168" t="s">
        <v>8611</v>
      </c>
    </row>
    <row r="734" spans="1:3" x14ac:dyDescent="0.25">
      <c r="A734" s="169">
        <v>959</v>
      </c>
      <c r="B734" s="162" t="s">
        <v>8808</v>
      </c>
      <c r="C734" s="168" t="s">
        <v>8611</v>
      </c>
    </row>
    <row r="735" spans="1:3" x14ac:dyDescent="0.25">
      <c r="A735" s="169">
        <v>960</v>
      </c>
      <c r="B735" s="162" t="s">
        <v>8809</v>
      </c>
      <c r="C735" s="168" t="s">
        <v>8611</v>
      </c>
    </row>
    <row r="736" spans="1:3" x14ac:dyDescent="0.25">
      <c r="A736" s="169">
        <v>961</v>
      </c>
      <c r="B736" s="162" t="s">
        <v>8810</v>
      </c>
      <c r="C736" s="168" t="s">
        <v>8611</v>
      </c>
    </row>
    <row r="737" spans="1:3" x14ac:dyDescent="0.25">
      <c r="A737" s="169">
        <v>962</v>
      </c>
      <c r="B737" s="162" t="s">
        <v>8811</v>
      </c>
      <c r="C737" s="168" t="s">
        <v>8611</v>
      </c>
    </row>
    <row r="738" spans="1:3" x14ac:dyDescent="0.25">
      <c r="A738" s="169">
        <v>963</v>
      </c>
      <c r="B738" s="162" t="s">
        <v>8812</v>
      </c>
      <c r="C738" s="168" t="s">
        <v>8611</v>
      </c>
    </row>
    <row r="739" spans="1:3" x14ac:dyDescent="0.25">
      <c r="A739" s="169">
        <v>964</v>
      </c>
      <c r="B739" s="162" t="s">
        <v>8813</v>
      </c>
      <c r="C739" s="168" t="s">
        <v>8611</v>
      </c>
    </row>
    <row r="740" spans="1:3" x14ac:dyDescent="0.25">
      <c r="A740" s="169">
        <v>965</v>
      </c>
      <c r="B740" s="162" t="s">
        <v>8814</v>
      </c>
      <c r="C740" s="168" t="s">
        <v>8611</v>
      </c>
    </row>
    <row r="741" spans="1:3" x14ac:dyDescent="0.25">
      <c r="A741" s="169">
        <v>966</v>
      </c>
      <c r="B741" s="162" t="s">
        <v>8657</v>
      </c>
      <c r="C741" s="168" t="s">
        <v>8591</v>
      </c>
    </row>
    <row r="742" spans="1:3" x14ac:dyDescent="0.25">
      <c r="A742" s="169">
        <v>967</v>
      </c>
      <c r="B742" s="162" t="s">
        <v>8669</v>
      </c>
      <c r="C742" s="168" t="s">
        <v>8611</v>
      </c>
    </row>
    <row r="743" spans="1:3" x14ac:dyDescent="0.25">
      <c r="A743" s="169">
        <v>968</v>
      </c>
      <c r="B743" s="162" t="s">
        <v>8669</v>
      </c>
      <c r="C743" s="168" t="s">
        <v>8611</v>
      </c>
    </row>
    <row r="744" spans="1:3" x14ac:dyDescent="0.25">
      <c r="A744" s="169">
        <v>969</v>
      </c>
      <c r="B744" s="162" t="s">
        <v>8814</v>
      </c>
      <c r="C744" s="168" t="s">
        <v>8611</v>
      </c>
    </row>
    <row r="745" spans="1:3" x14ac:dyDescent="0.25">
      <c r="A745" s="169">
        <v>970</v>
      </c>
      <c r="B745" s="162" t="s">
        <v>8625</v>
      </c>
      <c r="C745" s="168" t="s">
        <v>8611</v>
      </c>
    </row>
    <row r="746" spans="1:3" x14ac:dyDescent="0.25">
      <c r="A746" s="169">
        <v>971</v>
      </c>
      <c r="B746" s="162" t="s">
        <v>8815</v>
      </c>
      <c r="C746" s="168" t="s">
        <v>8611</v>
      </c>
    </row>
    <row r="747" spans="1:3" x14ac:dyDescent="0.25">
      <c r="A747" s="169">
        <v>972</v>
      </c>
      <c r="B747" s="162" t="s">
        <v>8816</v>
      </c>
      <c r="C747" s="168" t="s">
        <v>8611</v>
      </c>
    </row>
    <row r="748" spans="1:3" x14ac:dyDescent="0.25">
      <c r="A748" s="169">
        <v>973</v>
      </c>
      <c r="B748" s="162" t="s">
        <v>8667</v>
      </c>
      <c r="C748" s="168" t="s">
        <v>8611</v>
      </c>
    </row>
    <row r="749" spans="1:3" x14ac:dyDescent="0.25">
      <c r="A749" s="169">
        <v>974</v>
      </c>
      <c r="B749" s="162" t="s">
        <v>8693</v>
      </c>
      <c r="C749" s="168" t="s">
        <v>8611</v>
      </c>
    </row>
    <row r="750" spans="1:3" x14ac:dyDescent="0.25">
      <c r="A750" s="169">
        <v>975</v>
      </c>
      <c r="B750" s="162" t="s">
        <v>8817</v>
      </c>
      <c r="C750" s="168" t="s">
        <v>8611</v>
      </c>
    </row>
    <row r="751" spans="1:3" x14ac:dyDescent="0.25">
      <c r="A751" s="169">
        <v>976</v>
      </c>
      <c r="B751" s="162" t="s">
        <v>8818</v>
      </c>
      <c r="C751" s="168" t="s">
        <v>8611</v>
      </c>
    </row>
    <row r="752" spans="1:3" x14ac:dyDescent="0.25">
      <c r="A752" s="169">
        <v>978</v>
      </c>
      <c r="B752" s="162" t="s">
        <v>8651</v>
      </c>
      <c r="C752" s="168" t="s">
        <v>8591</v>
      </c>
    </row>
    <row r="753" spans="1:3" x14ac:dyDescent="0.25">
      <c r="A753" s="169">
        <v>979</v>
      </c>
      <c r="B753" s="162" t="s">
        <v>8690</v>
      </c>
      <c r="C753" s="168" t="s">
        <v>8591</v>
      </c>
    </row>
    <row r="754" spans="1:3" x14ac:dyDescent="0.25">
      <c r="A754" s="169">
        <v>980</v>
      </c>
      <c r="B754" s="162" t="s">
        <v>8819</v>
      </c>
      <c r="C754" s="168" t="s">
        <v>8611</v>
      </c>
    </row>
    <row r="755" spans="1:3" x14ac:dyDescent="0.25">
      <c r="A755" s="169">
        <v>981</v>
      </c>
      <c r="B755" s="162" t="s">
        <v>8820</v>
      </c>
      <c r="C755" s="168" t="s">
        <v>8591</v>
      </c>
    </row>
    <row r="756" spans="1:3" x14ac:dyDescent="0.25">
      <c r="A756" s="169">
        <v>982</v>
      </c>
      <c r="B756" s="162" t="s">
        <v>8821</v>
      </c>
      <c r="C756" s="168" t="s">
        <v>8611</v>
      </c>
    </row>
    <row r="757" spans="1:3" x14ac:dyDescent="0.25">
      <c r="A757" s="169">
        <v>983</v>
      </c>
      <c r="B757" s="162" t="s">
        <v>8822</v>
      </c>
      <c r="C757" s="168" t="s">
        <v>8611</v>
      </c>
    </row>
    <row r="758" spans="1:3" x14ac:dyDescent="0.25">
      <c r="A758" s="169">
        <v>984</v>
      </c>
      <c r="B758" s="162" t="s">
        <v>8823</v>
      </c>
      <c r="C758" s="168" t="s">
        <v>8611</v>
      </c>
    </row>
    <row r="759" spans="1:3" x14ac:dyDescent="0.25">
      <c r="A759" s="169">
        <v>985</v>
      </c>
      <c r="B759" s="162" t="s">
        <v>8824</v>
      </c>
      <c r="C759" s="168" t="s">
        <v>8611</v>
      </c>
    </row>
    <row r="760" spans="1:3" x14ac:dyDescent="0.25">
      <c r="A760" s="169">
        <v>989</v>
      </c>
      <c r="B760" s="162" t="s">
        <v>8706</v>
      </c>
      <c r="C760" s="168" t="s">
        <v>8611</v>
      </c>
    </row>
    <row r="761" spans="1:3" x14ac:dyDescent="0.25">
      <c r="A761" s="169">
        <v>990</v>
      </c>
      <c r="B761" s="162" t="s">
        <v>8707</v>
      </c>
      <c r="C761" s="168" t="s">
        <v>8591</v>
      </c>
    </row>
    <row r="762" spans="1:3" x14ac:dyDescent="0.25">
      <c r="A762" s="169">
        <v>991</v>
      </c>
      <c r="B762" s="162" t="s">
        <v>8657</v>
      </c>
      <c r="C762" s="168" t="s">
        <v>8591</v>
      </c>
    </row>
    <row r="763" spans="1:3" x14ac:dyDescent="0.25">
      <c r="A763" s="169">
        <v>996</v>
      </c>
      <c r="B763" s="162" t="s">
        <v>8737</v>
      </c>
      <c r="C763" s="168" t="s">
        <v>8611</v>
      </c>
    </row>
    <row r="764" spans="1:3" x14ac:dyDescent="0.25">
      <c r="A764" s="169">
        <v>997</v>
      </c>
      <c r="B764" s="162" t="s">
        <v>8825</v>
      </c>
      <c r="C764" s="168" t="s">
        <v>8611</v>
      </c>
    </row>
  </sheetData>
  <hyperlinks>
    <hyperlink ref="A1" location="Overview!A1" display="Back to Overview" xr:uid="{00000000-0004-0000-3E00-000000000000}"/>
    <hyperlink ref="A1" location="Overview!A1" display="Back to Overview" xr:uid="{00000000-0004-0000-3E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12">
    <pageSetUpPr fitToPage="1"/>
  </sheetPr>
  <dimension ref="A1:EX24"/>
  <sheetViews>
    <sheetView showGridLines="0" zoomScale="85" zoomScaleNormal="85" workbookViewId="0">
      <selection activeCell="L5" sqref="L5:T5"/>
    </sheetView>
  </sheetViews>
  <sheetFormatPr defaultColWidth="9.1796875" defaultRowHeight="12.5" x14ac:dyDescent="0.25"/>
  <cols>
    <col min="1" max="1" width="2.453125" style="109" customWidth="1"/>
    <col min="2" max="2" width="33.7265625" style="109" customWidth="1"/>
    <col min="3" max="4" width="14.1796875" style="109" customWidth="1"/>
    <col min="5" max="9" width="12.1796875" style="109" customWidth="1"/>
    <col min="10" max="10" width="5.54296875" style="109" customWidth="1"/>
    <col min="11" max="11" width="5.26953125" style="109" customWidth="1"/>
    <col min="12" max="12" width="35.26953125" style="109" customWidth="1"/>
    <col min="13" max="20" width="11.7265625" style="109" customWidth="1"/>
    <col min="21" max="27" width="9.1796875" style="109"/>
    <col min="28" max="28" width="25" style="109" bestFit="1" customWidth="1"/>
    <col min="29" max="29" width="14.54296875" style="109" bestFit="1" customWidth="1"/>
    <col min="30" max="16384" width="9.1796875" style="109"/>
  </cols>
  <sheetData>
    <row r="1" spans="1:154" x14ac:dyDescent="0.25">
      <c r="B1" s="92" t="s">
        <v>34</v>
      </c>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0"/>
      <c r="BS1" s="110"/>
      <c r="BT1" s="110"/>
      <c r="BU1" s="110"/>
      <c r="BV1" s="110"/>
      <c r="BW1" s="110"/>
      <c r="BX1" s="110"/>
      <c r="BY1" s="110"/>
      <c r="BZ1" s="110"/>
      <c r="CA1" s="110"/>
      <c r="CB1" s="110"/>
      <c r="CC1" s="110"/>
      <c r="CD1" s="110"/>
      <c r="CE1" s="110"/>
      <c r="CF1" s="110"/>
      <c r="CG1" s="110"/>
      <c r="CH1" s="110"/>
      <c r="CI1" s="110"/>
      <c r="CJ1" s="110"/>
      <c r="CK1" s="110"/>
      <c r="CL1" s="110"/>
      <c r="CM1" s="110"/>
      <c r="CN1" s="110"/>
      <c r="CO1" s="110"/>
      <c r="CP1" s="110"/>
      <c r="CQ1" s="110"/>
      <c r="CR1" s="110"/>
      <c r="CS1" s="110"/>
      <c r="CT1" s="110"/>
      <c r="CU1" s="110"/>
      <c r="CV1" s="110"/>
      <c r="CW1" s="110"/>
      <c r="CX1" s="110"/>
      <c r="CY1" s="110"/>
      <c r="CZ1" s="110"/>
      <c r="DA1" s="110"/>
      <c r="DB1" s="110"/>
      <c r="DC1" s="110"/>
      <c r="DD1" s="110"/>
      <c r="DE1" s="110"/>
      <c r="DF1" s="110"/>
      <c r="DG1" s="110"/>
      <c r="DH1" s="110"/>
      <c r="DI1" s="110"/>
      <c r="DJ1" s="110"/>
      <c r="DK1" s="110"/>
      <c r="DL1" s="110"/>
      <c r="DM1" s="110"/>
      <c r="DN1" s="110"/>
      <c r="DO1" s="110"/>
      <c r="DP1" s="110"/>
      <c r="DQ1" s="110"/>
      <c r="DR1" s="110"/>
      <c r="DS1" s="110"/>
      <c r="DT1" s="110"/>
      <c r="DU1" s="110"/>
      <c r="DV1" s="110"/>
      <c r="DW1" s="110"/>
      <c r="DX1" s="110"/>
      <c r="DY1" s="110"/>
      <c r="DZ1" s="110"/>
      <c r="EA1" s="110"/>
      <c r="EB1" s="110"/>
      <c r="EC1" s="110"/>
      <c r="ED1" s="110"/>
      <c r="EE1" s="110"/>
      <c r="EF1" s="110"/>
      <c r="EG1" s="110"/>
      <c r="EH1" s="110"/>
      <c r="EI1" s="110"/>
      <c r="EJ1" s="110"/>
      <c r="EK1" s="110"/>
      <c r="EL1" s="110"/>
      <c r="EM1" s="110"/>
      <c r="EN1" s="110"/>
      <c r="EO1" s="110"/>
      <c r="EP1" s="110"/>
      <c r="EQ1" s="110"/>
      <c r="ER1" s="110"/>
      <c r="ES1" s="110"/>
      <c r="ET1" s="110"/>
      <c r="EU1" s="110"/>
      <c r="EV1" s="110"/>
      <c r="EW1" s="110"/>
      <c r="EX1" s="110"/>
    </row>
    <row r="2" spans="1:154" s="111" customFormat="1" ht="21.75" customHeight="1" x14ac:dyDescent="0.25">
      <c r="B2" s="421" t="str">
        <f>Overview!B4&amp; " - Effective from "&amp;Overview!D4&amp;" - "&amp;Overview!E4</f>
        <v>Southern Electric Power Distribution plc - Effective from 1 April 2021 - Final</v>
      </c>
      <c r="C2" s="422"/>
      <c r="D2" s="422"/>
      <c r="E2" s="422"/>
      <c r="F2" s="422"/>
      <c r="G2" s="422"/>
      <c r="H2" s="422"/>
      <c r="I2" s="422"/>
      <c r="J2" s="422"/>
      <c r="K2" s="422"/>
      <c r="L2" s="422"/>
      <c r="M2" s="422"/>
      <c r="N2" s="422"/>
      <c r="O2" s="422"/>
      <c r="P2" s="422"/>
      <c r="Q2" s="422"/>
      <c r="R2" s="422"/>
      <c r="S2" s="422"/>
      <c r="T2" s="423"/>
      <c r="U2" s="110"/>
      <c r="V2" s="110"/>
      <c r="W2" s="110"/>
      <c r="X2" s="110"/>
      <c r="Y2" s="110"/>
      <c r="Z2" s="110"/>
      <c r="AA2" s="110"/>
      <c r="AB2" s="26"/>
      <c r="AC2" s="55" t="s">
        <v>57</v>
      </c>
      <c r="AD2" s="55" t="s">
        <v>58</v>
      </c>
      <c r="AE2" s="55" t="s">
        <v>59</v>
      </c>
      <c r="AF2" s="308" t="s">
        <v>60</v>
      </c>
      <c r="AG2" s="308" t="s">
        <v>61</v>
      </c>
      <c r="AH2" s="26" t="s">
        <v>62</v>
      </c>
      <c r="AI2" s="308" t="s">
        <v>63</v>
      </c>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c r="EX2" s="110"/>
    </row>
    <row r="3" spans="1:154" s="113" customFormat="1" ht="9" customHeight="1" x14ac:dyDescent="0.25">
      <c r="A3" s="112"/>
      <c r="B3" s="112"/>
      <c r="C3" s="112"/>
      <c r="D3" s="112"/>
      <c r="E3" s="112"/>
      <c r="F3" s="112"/>
      <c r="G3" s="112"/>
      <c r="H3" s="112"/>
      <c r="I3" s="112"/>
      <c r="J3" s="112"/>
      <c r="K3" s="112"/>
      <c r="L3" s="110"/>
      <c r="M3" s="110"/>
      <c r="N3" s="110"/>
      <c r="O3" s="110"/>
      <c r="P3" s="110"/>
      <c r="Q3" s="110"/>
      <c r="R3" s="110"/>
      <c r="S3" s="110"/>
      <c r="T3" s="110"/>
      <c r="U3" s="110"/>
      <c r="V3" s="110"/>
      <c r="W3" s="110"/>
      <c r="X3" s="110"/>
      <c r="Y3" s="110"/>
      <c r="Z3" s="110"/>
      <c r="AA3" s="110"/>
      <c r="AB3" s="17" t="s">
        <v>65</v>
      </c>
      <c r="AC3" s="145" t="s">
        <v>8826</v>
      </c>
      <c r="AD3" s="146" t="s">
        <v>8827</v>
      </c>
      <c r="AE3" s="147" t="s">
        <v>59</v>
      </c>
      <c r="AF3" s="153" t="s">
        <v>8828</v>
      </c>
      <c r="AG3" s="148" t="s">
        <v>8829</v>
      </c>
      <c r="AH3" s="148" t="s">
        <v>8829</v>
      </c>
      <c r="AI3" s="149" t="s">
        <v>8829</v>
      </c>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c r="CN3" s="110"/>
      <c r="CO3" s="110"/>
      <c r="CP3" s="110"/>
      <c r="CQ3" s="110"/>
      <c r="CR3" s="110"/>
      <c r="CS3" s="110"/>
      <c r="CT3" s="110"/>
      <c r="CU3" s="110"/>
      <c r="CV3" s="110"/>
      <c r="CW3" s="110"/>
      <c r="CX3" s="110"/>
      <c r="CY3" s="110"/>
      <c r="CZ3" s="110"/>
      <c r="DA3" s="110"/>
      <c r="DB3" s="110"/>
      <c r="DC3" s="110"/>
      <c r="DD3" s="110"/>
      <c r="DE3" s="110"/>
      <c r="DF3" s="110"/>
      <c r="DG3" s="110"/>
      <c r="DH3" s="110"/>
      <c r="DI3" s="110"/>
      <c r="DJ3" s="110"/>
      <c r="DK3" s="110"/>
      <c r="DL3" s="110"/>
      <c r="DM3" s="110"/>
      <c r="DN3" s="110"/>
      <c r="DO3" s="110"/>
      <c r="DP3" s="110"/>
      <c r="DQ3" s="110"/>
      <c r="DR3" s="110"/>
      <c r="DS3" s="110"/>
      <c r="DT3" s="110"/>
      <c r="DU3" s="110"/>
      <c r="DV3" s="110"/>
      <c r="DW3" s="110"/>
      <c r="DX3" s="110"/>
      <c r="DY3" s="110"/>
      <c r="DZ3" s="110"/>
      <c r="EA3" s="110"/>
      <c r="EB3" s="110"/>
      <c r="EC3" s="110"/>
      <c r="ED3" s="110"/>
      <c r="EE3" s="110"/>
      <c r="EF3" s="110"/>
      <c r="EG3" s="110"/>
      <c r="EH3" s="110"/>
      <c r="EI3" s="110"/>
      <c r="EJ3" s="110"/>
      <c r="EK3" s="110"/>
      <c r="EL3" s="110"/>
      <c r="EM3" s="110"/>
      <c r="EN3" s="110"/>
      <c r="EO3" s="110"/>
      <c r="EP3" s="110"/>
      <c r="EQ3" s="110"/>
      <c r="ER3" s="110"/>
      <c r="ES3" s="110"/>
      <c r="ET3" s="110"/>
      <c r="EU3" s="110"/>
      <c r="EV3" s="110"/>
      <c r="EW3" s="110"/>
      <c r="EX3" s="110"/>
    </row>
    <row r="4" spans="1:154" ht="26.25" customHeight="1" x14ac:dyDescent="0.25">
      <c r="B4" s="427" t="s">
        <v>8830</v>
      </c>
      <c r="C4" s="428"/>
      <c r="D4" s="428"/>
      <c r="E4" s="428"/>
      <c r="F4" s="428"/>
      <c r="G4" s="428"/>
      <c r="H4" s="428"/>
      <c r="I4" s="429"/>
      <c r="L4" s="427" t="s">
        <v>8831</v>
      </c>
      <c r="M4" s="428"/>
      <c r="N4" s="428"/>
      <c r="O4" s="428"/>
      <c r="P4" s="428"/>
      <c r="Q4" s="428"/>
      <c r="R4" s="428"/>
      <c r="S4" s="428"/>
      <c r="T4" s="429"/>
      <c r="AB4" s="17" t="s">
        <v>68</v>
      </c>
      <c r="AC4" s="145" t="s">
        <v>8826</v>
      </c>
      <c r="AD4" s="146" t="s">
        <v>8827</v>
      </c>
      <c r="AE4" s="147" t="s">
        <v>59</v>
      </c>
      <c r="AF4" s="148" t="s">
        <v>8829</v>
      </c>
      <c r="AG4" s="148" t="s">
        <v>8829</v>
      </c>
      <c r="AH4" s="148" t="s">
        <v>8829</v>
      </c>
      <c r="AI4" s="149" t="s">
        <v>8829</v>
      </c>
    </row>
    <row r="5" spans="1:154" ht="18" customHeight="1" x14ac:dyDescent="0.25">
      <c r="B5" s="431" t="s">
        <v>8832</v>
      </c>
      <c r="C5" s="431"/>
      <c r="D5" s="431"/>
      <c r="E5" s="431"/>
      <c r="F5" s="431"/>
      <c r="G5" s="431"/>
      <c r="H5" s="431"/>
      <c r="I5" s="431"/>
      <c r="L5" s="431" t="s">
        <v>8833</v>
      </c>
      <c r="M5" s="431"/>
      <c r="N5" s="431"/>
      <c r="O5" s="431"/>
      <c r="P5" s="431"/>
      <c r="Q5" s="431"/>
      <c r="R5" s="431"/>
      <c r="S5" s="431"/>
      <c r="T5" s="431"/>
      <c r="AB5" s="17" t="s">
        <v>69</v>
      </c>
      <c r="AC5" s="145" t="s">
        <v>8826</v>
      </c>
      <c r="AD5" s="146" t="s">
        <v>8827</v>
      </c>
      <c r="AE5" s="147" t="s">
        <v>59</v>
      </c>
      <c r="AF5" s="153" t="s">
        <v>8828</v>
      </c>
      <c r="AG5" s="148" t="s">
        <v>8829</v>
      </c>
      <c r="AH5" s="148" t="s">
        <v>8829</v>
      </c>
      <c r="AI5" s="149" t="s">
        <v>8829</v>
      </c>
    </row>
    <row r="6" spans="1:154" s="114" customFormat="1" ht="27.75" customHeight="1" x14ac:dyDescent="0.25">
      <c r="B6" s="430" t="s">
        <v>8834</v>
      </c>
      <c r="C6" s="430"/>
      <c r="D6" s="430"/>
      <c r="E6" s="430"/>
      <c r="F6" s="430"/>
      <c r="G6" s="430"/>
      <c r="H6" s="430"/>
      <c r="I6" s="430"/>
      <c r="L6" s="430" t="s">
        <v>8835</v>
      </c>
      <c r="M6" s="430"/>
      <c r="N6" s="430"/>
      <c r="O6" s="430"/>
      <c r="P6" s="430"/>
      <c r="Q6" s="430"/>
      <c r="R6" s="430"/>
      <c r="S6" s="430"/>
      <c r="T6" s="430"/>
      <c r="AB6" s="17" t="s">
        <v>72</v>
      </c>
      <c r="AC6" s="145" t="s">
        <v>8826</v>
      </c>
      <c r="AD6" s="146" t="s">
        <v>8827</v>
      </c>
      <c r="AE6" s="147" t="s">
        <v>59</v>
      </c>
      <c r="AF6" s="148" t="s">
        <v>8829</v>
      </c>
      <c r="AG6" s="148" t="s">
        <v>8829</v>
      </c>
      <c r="AH6" s="148" t="s">
        <v>8829</v>
      </c>
      <c r="AI6" s="149" t="s">
        <v>8829</v>
      </c>
    </row>
    <row r="7" spans="1:154" ht="18" customHeight="1" x14ac:dyDescent="0.25">
      <c r="B7" s="431" t="s">
        <v>8836</v>
      </c>
      <c r="C7" s="431"/>
      <c r="D7" s="431"/>
      <c r="E7" s="431"/>
      <c r="F7" s="431"/>
      <c r="G7" s="431"/>
      <c r="H7" s="431"/>
      <c r="I7" s="431"/>
      <c r="L7" s="431" t="s">
        <v>8837</v>
      </c>
      <c r="M7" s="431"/>
      <c r="N7" s="431"/>
      <c r="O7" s="431"/>
      <c r="P7" s="431"/>
      <c r="Q7" s="431"/>
      <c r="R7" s="431"/>
      <c r="S7" s="431"/>
      <c r="T7" s="431"/>
      <c r="AB7" s="17" t="s">
        <v>73</v>
      </c>
      <c r="AC7" s="145" t="s">
        <v>8826</v>
      </c>
      <c r="AD7" s="146" t="s">
        <v>8827</v>
      </c>
      <c r="AE7" s="147" t="s">
        <v>59</v>
      </c>
      <c r="AF7" s="153" t="s">
        <v>8828</v>
      </c>
      <c r="AG7" s="153" t="s">
        <v>8838</v>
      </c>
      <c r="AH7" s="154" t="s">
        <v>8839</v>
      </c>
      <c r="AI7" s="155" t="s">
        <v>63</v>
      </c>
    </row>
    <row r="8" spans="1:154" ht="8.25" customHeight="1" x14ac:dyDescent="0.25">
      <c r="AB8" s="17" t="s">
        <v>75</v>
      </c>
      <c r="AC8" s="145" t="s">
        <v>8826</v>
      </c>
      <c r="AD8" s="146" t="s">
        <v>8827</v>
      </c>
      <c r="AE8" s="147" t="s">
        <v>59</v>
      </c>
      <c r="AF8" s="153" t="s">
        <v>8828</v>
      </c>
      <c r="AG8" s="153" t="s">
        <v>8838</v>
      </c>
      <c r="AH8" s="154" t="s">
        <v>8839</v>
      </c>
      <c r="AI8" s="150" t="s">
        <v>63</v>
      </c>
    </row>
    <row r="9" spans="1:154" ht="72" customHeight="1" x14ac:dyDescent="0.25">
      <c r="B9" s="115" t="s">
        <v>8840</v>
      </c>
      <c r="C9" s="116" t="str">
        <f>IFERROR(VLOOKUP($B$10,$AB$2:$AI$18,2,FALSE),AC2)</f>
        <v>Red unit charge
p/kWh</v>
      </c>
      <c r="D9" s="116" t="str">
        <f>IFERROR(VLOOKUP($B$10,$AB$2:$AI$18,3,FALSE),AD2)</f>
        <v>Amber unit charge
p/kWh</v>
      </c>
      <c r="E9" s="116" t="str">
        <f>IFERROR(VLOOKUP($B$10,$AB$2:$AI$18,4,FALSE),AE2)</f>
        <v>Green unit charge
p/kWh</v>
      </c>
      <c r="F9" s="116" t="str">
        <f>IFERROR(VLOOKUP($B$10,$AB$2:$AI$18,5,FALSE),AF2)</f>
        <v>Fixed charge 
p/MPAN/day</v>
      </c>
      <c r="G9" s="116" t="str">
        <f>IFERROR(VLOOKUP($B$10,$AB$2:$AI$18,6,FALSE),AG2)</f>
        <v>Capacity charge 
p/kVA/day</v>
      </c>
      <c r="H9" s="116" t="str">
        <f>IFERROR(VLOOKUP($B$10,$AB$2:$AI$18,7,FALSE),AH2)</f>
        <v>Exceeded Capacity charge 
p/kVA/day</v>
      </c>
      <c r="I9" s="116" t="str">
        <f>IFERROR(VLOOKUP($B$10,$AB$2:$AI$18,8,FALSE),AI2)</f>
        <v>Reactive power charge
p/kVArh</v>
      </c>
      <c r="L9" s="115" t="s">
        <v>8841</v>
      </c>
      <c r="M9" s="133" t="str">
        <f>'Annex 2 EHV charges'!F10</f>
        <v>Import
Super Red
unit charge
(p/kWh)</v>
      </c>
      <c r="N9" s="133" t="str">
        <f>'Annex 2 EHV charges'!G10</f>
        <v>Import
fixed charge
(p/day)</v>
      </c>
      <c r="O9" s="133" t="str">
        <f>'Annex 2 EHV charges'!H10</f>
        <v>Import
capacity charge
(p/kVA/day)</v>
      </c>
      <c r="P9" s="133" t="str">
        <f>'Annex 2 EHV charges'!I10</f>
        <v>Import
exceeded capacity charge
(p/kVA/day)</v>
      </c>
      <c r="Q9" s="134" t="str">
        <f>'Annex 2 EHV charges'!J10</f>
        <v>Export
Super Red
unit charge
(p/kWh)</v>
      </c>
      <c r="R9" s="134" t="str">
        <f>'Annex 2 EHV charges'!K10</f>
        <v>Export
fixed charge
(p/day)</v>
      </c>
      <c r="S9" s="134" t="str">
        <f>'Annex 2 EHV charges'!L10</f>
        <v>Export
capacity charge
(p/kVA/day)</v>
      </c>
      <c r="T9" s="134" t="str">
        <f>'Annex 2 EHV charges'!M10</f>
        <v>Export
exceeded capacity charge
(p/kVA/day)</v>
      </c>
      <c r="AB9" s="17" t="s">
        <v>77</v>
      </c>
      <c r="AC9" s="145" t="s">
        <v>8826</v>
      </c>
      <c r="AD9" s="146" t="s">
        <v>8827</v>
      </c>
      <c r="AE9" s="147" t="s">
        <v>59</v>
      </c>
      <c r="AF9" s="153" t="s">
        <v>8828</v>
      </c>
      <c r="AG9" s="153" t="s">
        <v>8838</v>
      </c>
      <c r="AH9" s="154" t="s">
        <v>8839</v>
      </c>
      <c r="AI9" s="150" t="s">
        <v>63</v>
      </c>
    </row>
    <row r="10" spans="1:154" ht="30" customHeight="1" x14ac:dyDescent="0.25">
      <c r="B10" s="103" t="s">
        <v>73</v>
      </c>
      <c r="C10" s="130">
        <f>IFERROR(VLOOKUP($B$10,'Annex 1 LV, HV &amp; UMS charges_A'!$A:$K,4,FALSE),"")</f>
        <v>9.86</v>
      </c>
      <c r="D10" s="131">
        <f>IFERROR(VLOOKUP($B$10,'Annex 1 LV, HV &amp; UMS charges_A'!$A:$K,5,FALSE),"")</f>
        <v>0.48499999999999999</v>
      </c>
      <c r="E10" s="131">
        <f>IFERROR(VLOOKUP($B$10,'Annex 1 LV, HV &amp; UMS charges_A'!$A:$K,6,FALSE),"")</f>
        <v>0.224</v>
      </c>
      <c r="F10" s="105">
        <f>IFERROR(VLOOKUP($B$10,'Annex 1 LV, HV &amp; UMS charges_A'!$A:$K,7,FALSE),"")</f>
        <v>10.77</v>
      </c>
      <c r="G10" s="105">
        <f>IFERROR(VLOOKUP($B$10,'Annex 1 LV, HV &amp; UMS charges_A'!$A:$K,8,FALSE),"")</f>
        <v>3.49</v>
      </c>
      <c r="H10" s="105">
        <f>IFERROR(VLOOKUP($B$10,'Annex 1 LV, HV &amp; UMS charges_A'!$A:$K,9,FALSE),"")</f>
        <v>7.31</v>
      </c>
      <c r="I10" s="105">
        <f>IFERROR(VLOOKUP($B$10,'Annex 1 LV, HV &amp; UMS charges_A'!$A:$K,10,FALSE),"")</f>
        <v>0.32300000000000001</v>
      </c>
      <c r="L10" s="103"/>
      <c r="M10" s="105" t="str">
        <f>IFERROR(VLOOKUP($L$10,'Annex 2 EHV charges'!$G:$O,2,FALSE),"")</f>
        <v/>
      </c>
      <c r="N10" s="105" t="str">
        <f>IFERROR(VLOOKUP($L$10,'Annex 2 EHV charges'!$G:$O,3,FALSE),"")</f>
        <v/>
      </c>
      <c r="O10" s="105" t="str">
        <f>IFERROR(VLOOKUP($L$10,'Annex 2 EHV charges'!$G:$O,4,FALSE),"")</f>
        <v/>
      </c>
      <c r="P10" s="105" t="str">
        <f>IFERROR(VLOOKUP($L$10,'Annex 2 EHV charges'!$G:$O,5,FALSE),"")</f>
        <v/>
      </c>
      <c r="Q10" s="118" t="str">
        <f>IFERROR(VLOOKUP($L$10,'Annex 2 EHV charges'!$G:$O,6,FALSE),"")</f>
        <v/>
      </c>
      <c r="R10" s="118" t="str">
        <f>IFERROR(VLOOKUP($L$10,'Annex 2 EHV charges'!$G:$O,7,FALSE),"")</f>
        <v/>
      </c>
      <c r="S10" s="118" t="str">
        <f>IFERROR(VLOOKUP($L$10,'Annex 2 EHV charges'!$G:$O,8,FALSE),"")</f>
        <v/>
      </c>
      <c r="T10" s="118" t="str">
        <f>IFERROR(VLOOKUP($L$10,'Annex 2 EHV charges'!$G:$O,9,FALSE),"")</f>
        <v/>
      </c>
      <c r="AB10" s="17" t="s">
        <v>84</v>
      </c>
      <c r="AC10" s="151" t="s">
        <v>8842</v>
      </c>
      <c r="AD10" s="152" t="s">
        <v>8843</v>
      </c>
      <c r="AE10" s="147" t="s">
        <v>59</v>
      </c>
      <c r="AF10" s="148" t="s">
        <v>8829</v>
      </c>
      <c r="AG10" s="148" t="s">
        <v>8829</v>
      </c>
      <c r="AH10" s="148" t="s">
        <v>8829</v>
      </c>
      <c r="AI10" s="148" t="s">
        <v>8829</v>
      </c>
    </row>
    <row r="11" spans="1:154" ht="7.5" customHeight="1" x14ac:dyDescent="0.25">
      <c r="AB11" s="17" t="s">
        <v>87</v>
      </c>
      <c r="AC11" s="145" t="s">
        <v>8826</v>
      </c>
      <c r="AD11" s="146" t="s">
        <v>8827</v>
      </c>
      <c r="AE11" s="147" t="s">
        <v>59</v>
      </c>
      <c r="AF11" s="153" t="s">
        <v>8828</v>
      </c>
      <c r="AG11" s="148" t="s">
        <v>8829</v>
      </c>
      <c r="AH11" s="148" t="s">
        <v>8829</v>
      </c>
      <c r="AI11" s="148" t="s">
        <v>8829</v>
      </c>
    </row>
    <row r="12" spans="1:154" ht="88.5" customHeight="1" x14ac:dyDescent="0.25">
      <c r="B12" s="119" t="s">
        <v>8844</v>
      </c>
      <c r="C12" s="116" t="str">
        <f>C9</f>
        <v>Red unit charge
p/kWh</v>
      </c>
      <c r="D12" s="116" t="str">
        <f>D9</f>
        <v>Amber unit charge
p/kWh</v>
      </c>
      <c r="E12" s="116" t="str">
        <f>E9</f>
        <v>Green unit charge
p/kWh</v>
      </c>
      <c r="F12" s="116" t="s">
        <v>8845</v>
      </c>
      <c r="G12" s="116" t="s">
        <v>8846</v>
      </c>
      <c r="H12" s="116" t="s">
        <v>8847</v>
      </c>
      <c r="I12" s="116" t="s">
        <v>8848</v>
      </c>
      <c r="L12" s="119" t="s">
        <v>8844</v>
      </c>
      <c r="M12" s="116" t="s">
        <v>8849</v>
      </c>
      <c r="N12" s="116" t="s">
        <v>8845</v>
      </c>
      <c r="O12" s="116" t="s">
        <v>8850</v>
      </c>
      <c r="P12" s="116" t="s">
        <v>8847</v>
      </c>
      <c r="Q12" s="117" t="s">
        <v>8851</v>
      </c>
      <c r="R12" s="117" t="s">
        <v>8845</v>
      </c>
      <c r="S12" s="117" t="s">
        <v>8852</v>
      </c>
      <c r="T12" s="117" t="s">
        <v>8847</v>
      </c>
      <c r="AB12" s="17" t="s">
        <v>90</v>
      </c>
      <c r="AC12" s="145" t="s">
        <v>8826</v>
      </c>
      <c r="AD12" s="146" t="s">
        <v>8827</v>
      </c>
      <c r="AE12" s="147" t="s">
        <v>59</v>
      </c>
      <c r="AF12" s="153" t="s">
        <v>8828</v>
      </c>
      <c r="AG12" s="148" t="s">
        <v>8829</v>
      </c>
      <c r="AH12" s="148" t="s">
        <v>8829</v>
      </c>
      <c r="AI12" s="148" t="s">
        <v>8829</v>
      </c>
    </row>
    <row r="13" spans="1:154" ht="30" customHeight="1" x14ac:dyDescent="0.25">
      <c r="B13" s="120" t="s">
        <v>8853</v>
      </c>
      <c r="C13" s="125"/>
      <c r="D13" s="125"/>
      <c r="E13" s="125"/>
      <c r="F13" s="125"/>
      <c r="G13" s="125"/>
      <c r="H13" s="125"/>
      <c r="I13" s="125"/>
      <c r="L13" s="120" t="s">
        <v>8853</v>
      </c>
      <c r="M13" s="106"/>
      <c r="N13" s="106"/>
      <c r="O13" s="106"/>
      <c r="P13" s="106"/>
      <c r="Q13" s="107"/>
      <c r="R13" s="107">
        <f>N13</f>
        <v>0</v>
      </c>
      <c r="S13" s="107"/>
      <c r="T13" s="107"/>
      <c r="AB13" s="17" t="s">
        <v>91</v>
      </c>
      <c r="AC13" s="145" t="s">
        <v>8826</v>
      </c>
      <c r="AD13" s="146" t="s">
        <v>8827</v>
      </c>
      <c r="AE13" s="147" t="s">
        <v>59</v>
      </c>
      <c r="AF13" s="153" t="s">
        <v>8828</v>
      </c>
      <c r="AG13" s="148" t="s">
        <v>8829</v>
      </c>
      <c r="AH13" s="148" t="s">
        <v>8829</v>
      </c>
      <c r="AI13" s="150" t="s">
        <v>63</v>
      </c>
    </row>
    <row r="14" spans="1:154" ht="30" customHeight="1" x14ac:dyDescent="0.25">
      <c r="B14" s="121" t="s">
        <v>8854</v>
      </c>
      <c r="C14" s="104">
        <f t="shared" ref="C14:I14" si="0">C13</f>
        <v>0</v>
      </c>
      <c r="D14" s="104">
        <f t="shared" si="0"/>
        <v>0</v>
      </c>
      <c r="E14" s="104">
        <f t="shared" si="0"/>
        <v>0</v>
      </c>
      <c r="F14" s="104">
        <f t="shared" si="0"/>
        <v>0</v>
      </c>
      <c r="G14" s="104">
        <f t="shared" si="0"/>
        <v>0</v>
      </c>
      <c r="H14" s="104">
        <f t="shared" si="0"/>
        <v>0</v>
      </c>
      <c r="I14" s="104">
        <f t="shared" si="0"/>
        <v>0</v>
      </c>
      <c r="L14" s="121" t="s">
        <v>8854</v>
      </c>
      <c r="M14" s="104">
        <f>M13</f>
        <v>0</v>
      </c>
      <c r="N14" s="104">
        <f t="shared" ref="N14:T14" si="1">N13</f>
        <v>0</v>
      </c>
      <c r="O14" s="104">
        <f t="shared" si="1"/>
        <v>0</v>
      </c>
      <c r="P14" s="104">
        <f t="shared" si="1"/>
        <v>0</v>
      </c>
      <c r="Q14" s="108">
        <f t="shared" si="1"/>
        <v>0</v>
      </c>
      <c r="R14" s="108">
        <f t="shared" si="1"/>
        <v>0</v>
      </c>
      <c r="S14" s="108">
        <f t="shared" si="1"/>
        <v>0</v>
      </c>
      <c r="T14" s="108">
        <f t="shared" si="1"/>
        <v>0</v>
      </c>
      <c r="AB14" s="17" t="s">
        <v>93</v>
      </c>
      <c r="AC14" s="145" t="s">
        <v>8826</v>
      </c>
      <c r="AD14" s="146" t="s">
        <v>8827</v>
      </c>
      <c r="AE14" s="147" t="s">
        <v>59</v>
      </c>
      <c r="AF14" s="153" t="s">
        <v>8828</v>
      </c>
      <c r="AG14" s="148" t="s">
        <v>8829</v>
      </c>
      <c r="AH14" s="148" t="s">
        <v>8829</v>
      </c>
      <c r="AI14" s="148" t="s">
        <v>8829</v>
      </c>
    </row>
    <row r="15" spans="1:154" ht="7.5" customHeight="1" x14ac:dyDescent="0.25">
      <c r="AB15" s="17" t="s">
        <v>95</v>
      </c>
      <c r="AC15" s="145" t="s">
        <v>8826</v>
      </c>
      <c r="AD15" s="146" t="s">
        <v>8827</v>
      </c>
      <c r="AE15" s="147" t="s">
        <v>59</v>
      </c>
      <c r="AF15" s="153" t="s">
        <v>8828</v>
      </c>
      <c r="AG15" s="148" t="s">
        <v>8829</v>
      </c>
      <c r="AH15" s="148" t="s">
        <v>8829</v>
      </c>
      <c r="AI15" s="150" t="s">
        <v>63</v>
      </c>
    </row>
    <row r="16" spans="1:154" ht="63.75" customHeight="1" x14ac:dyDescent="0.25">
      <c r="B16" s="119" t="s">
        <v>8855</v>
      </c>
      <c r="C16" s="116" t="s">
        <v>8856</v>
      </c>
      <c r="D16" s="116" t="s">
        <v>8857</v>
      </c>
      <c r="E16" s="116" t="s">
        <v>8858</v>
      </c>
      <c r="F16" s="116" t="s">
        <v>8859</v>
      </c>
      <c r="G16" s="116" t="s">
        <v>8860</v>
      </c>
      <c r="H16" s="116" t="s">
        <v>8861</v>
      </c>
      <c r="I16" s="116" t="s">
        <v>8862</v>
      </c>
      <c r="L16" s="119" t="s">
        <v>8855</v>
      </c>
      <c r="M16" s="116" t="s">
        <v>8863</v>
      </c>
      <c r="N16" s="116" t="s">
        <v>8864</v>
      </c>
      <c r="O16" s="116" t="s">
        <v>8865</v>
      </c>
      <c r="P16" s="116" t="s">
        <v>8866</v>
      </c>
      <c r="Q16" s="117" t="s">
        <v>8867</v>
      </c>
      <c r="R16" s="117" t="s">
        <v>8868</v>
      </c>
      <c r="S16" s="117" t="s">
        <v>8869</v>
      </c>
      <c r="T16" s="117" t="s">
        <v>8870</v>
      </c>
      <c r="AB16" s="17" t="s">
        <v>97</v>
      </c>
      <c r="AC16" s="145" t="s">
        <v>8826</v>
      </c>
      <c r="AD16" s="146" t="s">
        <v>8827</v>
      </c>
      <c r="AE16" s="147" t="s">
        <v>59</v>
      </c>
      <c r="AF16" s="153" t="s">
        <v>8828</v>
      </c>
      <c r="AG16" s="148" t="s">
        <v>8829</v>
      </c>
      <c r="AH16" s="148" t="s">
        <v>8829</v>
      </c>
      <c r="AI16" s="148" t="s">
        <v>8829</v>
      </c>
    </row>
    <row r="17" spans="2:35" ht="30" customHeight="1" x14ac:dyDescent="0.25">
      <c r="B17" s="120" t="s">
        <v>8871</v>
      </c>
      <c r="C17" s="126">
        <f>IFERROR(C10*C13/100,"")</f>
        <v>0</v>
      </c>
      <c r="D17" s="126">
        <f t="shared" ref="D17:I17" si="2">IFERROR(D10*D13/100,"")</f>
        <v>0</v>
      </c>
      <c r="E17" s="126">
        <f t="shared" si="2"/>
        <v>0</v>
      </c>
      <c r="F17" s="126">
        <f t="shared" si="2"/>
        <v>0</v>
      </c>
      <c r="G17" s="126">
        <f>IFERROR(G10*G13*F13/100,"")</f>
        <v>0</v>
      </c>
      <c r="H17" s="126">
        <f>IFERROR(H10*H13*F13/100,"")</f>
        <v>0</v>
      </c>
      <c r="I17" s="126">
        <f t="shared" si="2"/>
        <v>0</v>
      </c>
      <c r="L17" s="122" t="s">
        <v>8871</v>
      </c>
      <c r="M17" s="126" t="str">
        <f>IFERROR(M10*M13/100,"")</f>
        <v/>
      </c>
      <c r="N17" s="126" t="str">
        <f>IFERROR(N10*N13/100,"")</f>
        <v/>
      </c>
      <c r="O17" s="126" t="str">
        <f>IFERROR(O10*O13*N13/100,"")</f>
        <v/>
      </c>
      <c r="P17" s="126" t="str">
        <f>IFERROR(P10*P13*N13/100,"")</f>
        <v/>
      </c>
      <c r="Q17" s="127" t="str">
        <f>IFERROR(Q10*Q13/100,"")</f>
        <v/>
      </c>
      <c r="R17" s="127" t="str">
        <f>IFERROR(R10*R13/100,"")</f>
        <v/>
      </c>
      <c r="S17" s="127" t="str">
        <f>IFERROR(S10*S13*R13/100,"")</f>
        <v/>
      </c>
      <c r="T17" s="127" t="str">
        <f>IFERROR(T10*T13*R13/100,"")</f>
        <v/>
      </c>
      <c r="AB17" s="17" t="s">
        <v>99</v>
      </c>
      <c r="AC17" s="145" t="s">
        <v>8826</v>
      </c>
      <c r="AD17" s="146" t="s">
        <v>8827</v>
      </c>
      <c r="AE17" s="147" t="s">
        <v>59</v>
      </c>
      <c r="AF17" s="153" t="s">
        <v>8828</v>
      </c>
      <c r="AG17" s="148" t="s">
        <v>8829</v>
      </c>
      <c r="AH17" s="148" t="s">
        <v>8829</v>
      </c>
      <c r="AI17" s="150" t="s">
        <v>63</v>
      </c>
    </row>
    <row r="18" spans="2:35" ht="30" customHeight="1" x14ac:dyDescent="0.25">
      <c r="B18" s="121" t="s">
        <v>8872</v>
      </c>
      <c r="C18" s="128">
        <f>IFERROR(C10*C14/100,"")</f>
        <v>0</v>
      </c>
      <c r="D18" s="128">
        <f t="shared" ref="D18:I18" si="3">IFERROR(D10*D14/100,"")</f>
        <v>0</v>
      </c>
      <c r="E18" s="128">
        <f t="shared" si="3"/>
        <v>0</v>
      </c>
      <c r="F18" s="128">
        <f t="shared" si="3"/>
        <v>0</v>
      </c>
      <c r="G18" s="128">
        <f>IFERROR(G10*G14*F14/100,"")</f>
        <v>0</v>
      </c>
      <c r="H18" s="128">
        <f>IFERROR(H10*H14*F14/100,"")</f>
        <v>0</v>
      </c>
      <c r="I18" s="128">
        <f t="shared" si="3"/>
        <v>0</v>
      </c>
      <c r="L18" s="123" t="s">
        <v>8872</v>
      </c>
      <c r="M18" s="128" t="str">
        <f>IFERROR(M10*M14/100,"")</f>
        <v/>
      </c>
      <c r="N18" s="128" t="str">
        <f>IFERROR(N10*N14/100,"")</f>
        <v/>
      </c>
      <c r="O18" s="128" t="str">
        <f>IFERROR(O10*O14*N14/100,"")</f>
        <v/>
      </c>
      <c r="P18" s="128" t="str">
        <f>IFERROR(P10*P14*N14/100,"")</f>
        <v/>
      </c>
      <c r="Q18" s="129" t="str">
        <f>IFERROR(Q10*Q14/100,"")</f>
        <v/>
      </c>
      <c r="R18" s="129" t="str">
        <f>IFERROR(R10*R14/100,"")</f>
        <v/>
      </c>
      <c r="S18" s="129" t="str">
        <f>IFERROR(S10*S14*R14/100,"")</f>
        <v/>
      </c>
      <c r="T18" s="129" t="str">
        <f>IFERROR(T10*T14*R14/100,"")</f>
        <v/>
      </c>
      <c r="AB18" s="17" t="s">
        <v>101</v>
      </c>
      <c r="AC18" s="145" t="s">
        <v>8826</v>
      </c>
      <c r="AD18" s="146" t="s">
        <v>8827</v>
      </c>
      <c r="AE18" s="147" t="s">
        <v>59</v>
      </c>
      <c r="AF18" s="153" t="s">
        <v>8828</v>
      </c>
      <c r="AG18" s="148" t="s">
        <v>8829</v>
      </c>
      <c r="AH18" s="148" t="s">
        <v>8829</v>
      </c>
      <c r="AI18" s="148" t="s">
        <v>8829</v>
      </c>
    </row>
    <row r="19" spans="2:35" ht="7.5" customHeight="1" x14ac:dyDescent="0.25"/>
    <row r="20" spans="2:35" ht="39.75" customHeight="1" x14ac:dyDescent="0.25">
      <c r="C20" s="124" t="s">
        <v>8873</v>
      </c>
      <c r="M20" s="116" t="s">
        <v>8874</v>
      </c>
      <c r="N20" s="117" t="s">
        <v>8875</v>
      </c>
    </row>
    <row r="21" spans="2:35" ht="30" customHeight="1" x14ac:dyDescent="0.25">
      <c r="B21" s="120" t="s">
        <v>8871</v>
      </c>
      <c r="C21" s="126">
        <f>SUM(C17:I17)</f>
        <v>0</v>
      </c>
      <c r="L21" s="120" t="s">
        <v>8871</v>
      </c>
      <c r="M21" s="126">
        <f>SUM(M17:P17)</f>
        <v>0</v>
      </c>
      <c r="N21" s="127">
        <f>SUM(Q17:T17)</f>
        <v>0</v>
      </c>
    </row>
    <row r="22" spans="2:35" ht="30" customHeight="1" x14ac:dyDescent="0.25">
      <c r="B22" s="121" t="s">
        <v>8872</v>
      </c>
      <c r="C22" s="128">
        <f>SUM(C18:I18)</f>
        <v>0</v>
      </c>
      <c r="L22" s="121" t="s">
        <v>8872</v>
      </c>
      <c r="M22" s="128">
        <f>SUM(M18:P18)</f>
        <v>0</v>
      </c>
      <c r="N22" s="129">
        <f>SUM(Q18:T18)</f>
        <v>0</v>
      </c>
    </row>
    <row r="24" spans="2:35" ht="30.75" customHeight="1" x14ac:dyDescent="0.25">
      <c r="B24" s="424" t="s">
        <v>8876</v>
      </c>
      <c r="C24" s="425"/>
      <c r="D24" s="426"/>
      <c r="L24" s="424" t="s">
        <v>8877</v>
      </c>
      <c r="M24" s="425"/>
      <c r="N24" s="426"/>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3F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3F00-000000000000}">
          <x14:formula1>
            <xm:f>'Annex 1 LV, HV &amp; UMS charges_A'!$A$14:$A$29</xm:f>
          </x14:formula1>
          <xm:sqref>B10</xm:sqref>
        </x14:dataValidation>
        <x14:dataValidation type="list" errorStyle="information" allowBlank="1" showInputMessage="1" showErrorMessage="1" promptTitle="Choose site" prompt="Select the EHV site that you would like to calculate charges." xr:uid="{00000000-0002-0000-3F00-000001000000}">
          <x14:formula1>
            <xm:f>'Annex 2 EHV charges'!$E$11:$E$14</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0890CFB661AC84D96B569471696442A" ma:contentTypeVersion="11" ma:contentTypeDescription="Create a new document." ma:contentTypeScope="" ma:versionID="815b1f0063b9eec52ce5c926dd3976d1">
  <xsd:schema xmlns:xsd="http://www.w3.org/2001/XMLSchema" xmlns:xs="http://www.w3.org/2001/XMLSchema" xmlns:p="http://schemas.microsoft.com/office/2006/metadata/properties" xmlns:ns2="375f405a-1d4b-4796-a028-0e90b458cbcf" xmlns:ns3="4fb325ff-59f4-4202-984d-cc4ef0b29ee2" targetNamespace="http://schemas.microsoft.com/office/2006/metadata/properties" ma:root="true" ma:fieldsID="36b723a32132d788b7361964f967f773" ns2:_="" ns3:_="">
    <xsd:import namespace="375f405a-1d4b-4796-a028-0e90b458cbcf"/>
    <xsd:import namespace="4fb325ff-59f4-4202-984d-cc4ef0b29e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5f405a-1d4b-4796-a028-0e90b458cb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b325ff-59f4-4202-984d-cc4ef0b29ee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40E628-F38A-4DC8-99C5-BD9DF906E1A1}">
  <ds:schemaRefs>
    <ds:schemaRef ds:uri="http://schemas.microsoft.com/sharepoint/v3/contenttype/forms"/>
  </ds:schemaRefs>
</ds:datastoreItem>
</file>

<file path=customXml/itemProps2.xml><?xml version="1.0" encoding="utf-8"?>
<ds:datastoreItem xmlns:ds="http://schemas.openxmlformats.org/officeDocument/2006/customXml" ds:itemID="{C6BCAF5C-1122-4061-AC9F-7348BAF006A9}">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4fb325ff-59f4-4202-984d-cc4ef0b29ee2"/>
    <ds:schemaRef ds:uri="375f405a-1d4b-4796-a028-0e90b458cbcf"/>
    <ds:schemaRef ds:uri="http://www.w3.org/XML/1998/namespace"/>
  </ds:schemaRefs>
</ds:datastoreItem>
</file>

<file path=customXml/itemProps3.xml><?xml version="1.0" encoding="utf-8"?>
<ds:datastoreItem xmlns:ds="http://schemas.openxmlformats.org/officeDocument/2006/customXml" ds:itemID="{C36F329B-BC44-4CAD-9A48-8C9FC0A0A2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5f405a-1d4b-4796-a028-0e90b458cbcf"/>
    <ds:schemaRef ds:uri="4fb325ff-59f4-4202-984d-cc4ef0b29e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64</vt:i4>
      </vt:variant>
      <vt:variant>
        <vt:lpstr>Named Ranges</vt:lpstr>
      </vt:variant>
      <vt:variant>
        <vt:i4>99</vt:i4>
      </vt:variant>
    </vt:vector>
  </HeadingPairs>
  <TitlesOfParts>
    <vt:vector size="163" baseType="lpstr">
      <vt:lpstr>Overview</vt:lpstr>
      <vt:lpstr>Annex 1 LV, HV &amp; UMS charges_A</vt:lpstr>
      <vt:lpstr>Annex 1 LV, HV &amp; UMS charges_B</vt:lpstr>
      <vt:lpstr>Annex 1 LV, HV &amp; UMS charges_C</vt:lpstr>
      <vt:lpstr>Annex 1 LV, HV &amp; UMS charges_D</vt:lpstr>
      <vt:lpstr>Annex 1 LV, HV &amp; UMS charges_E</vt:lpstr>
      <vt:lpstr>Annex 1 LV, HV &amp; UMS charges_F</vt:lpstr>
      <vt:lpstr>Annex 1 LV, HV &amp; UMS charges_G</vt:lpstr>
      <vt:lpstr>Annex 1 LV, HV &amp; UMS charges_J</vt:lpstr>
      <vt:lpstr>Annex 1 LV, HV &amp; UMS charges_K</vt:lpstr>
      <vt:lpstr>Annex 1 LV, HV &amp; UMS charges_L</vt:lpstr>
      <vt:lpstr>Annex 1 LV, HV &amp; UMS charges_M</vt:lpstr>
      <vt:lpstr>Annex 2 EHV charges</vt:lpstr>
      <vt:lpstr>Annex 2a Import</vt:lpstr>
      <vt:lpstr>Annex 2b Export</vt:lpstr>
      <vt:lpstr>Annex 3 Preserved charges</vt:lpstr>
      <vt:lpstr>Annex 4 LDNO charges_A</vt:lpstr>
      <vt:lpstr>Annex 4 LDNO charges_B</vt:lpstr>
      <vt:lpstr>Annex 4 LDNO charges_C</vt:lpstr>
      <vt:lpstr>Annex 4 LDNO charges_D</vt:lpstr>
      <vt:lpstr>Annex 4 LDNO charges_E</vt:lpstr>
      <vt:lpstr>Annex 4 LDNO charges_F</vt:lpstr>
      <vt:lpstr>Annex 4 LDNO charges_G</vt:lpstr>
      <vt:lpstr>Annex 4 LDNO charges_J</vt:lpstr>
      <vt:lpstr>Annex 4 LDNO charges_K</vt:lpstr>
      <vt:lpstr>Annex 4 LDNO charges_L</vt:lpstr>
      <vt:lpstr>Annex 4 LDNO charges_M</vt:lpstr>
      <vt:lpstr>Annex 5 LLFs_A</vt:lpstr>
      <vt:lpstr>Annex 5 LLFs_B</vt:lpstr>
      <vt:lpstr>Annex 5 LLFs_C</vt:lpstr>
      <vt:lpstr>Annex 5 LLFs_D</vt:lpstr>
      <vt:lpstr>Annex 5 LLFs_E</vt:lpstr>
      <vt:lpstr>Annex 5 LLFs_F</vt:lpstr>
      <vt:lpstr>Annex 5 LLFs_F (2)</vt:lpstr>
      <vt:lpstr>Annex 5 LLFs_G</vt:lpstr>
      <vt:lpstr>Annex 5 LLFs_J</vt:lpstr>
      <vt:lpstr>Annex 5 LLFs_K</vt:lpstr>
      <vt:lpstr>Annex 5 LLFs_L</vt:lpstr>
      <vt:lpstr>Annex 5 LLFs_M</vt:lpstr>
      <vt:lpstr>Annex 6 New or Amended EHV</vt:lpstr>
      <vt:lpstr>Annex 7 Pass-Through Costs_A</vt:lpstr>
      <vt:lpstr>Annex 7 Pass-Through Costs_B</vt:lpstr>
      <vt:lpstr>Annex 7 Pass-Through Costs_C</vt:lpstr>
      <vt:lpstr>Annex 7 Pass-Through Costs_D</vt:lpstr>
      <vt:lpstr>Annex 7 Pass-Through Costs_E</vt:lpstr>
      <vt:lpstr>Annex 7 Pass-Through Costs_F</vt:lpstr>
      <vt:lpstr>Annex 7 Pass-Through Costs_G</vt:lpstr>
      <vt:lpstr>Annex 7 Pass-Through Costs_J</vt:lpstr>
      <vt:lpstr>Annex 7 Pass-Through Costs_K</vt:lpstr>
      <vt:lpstr>Annex 7 Pass-Through Costs_L</vt:lpstr>
      <vt:lpstr>Annex 7 Pass-Through Costs_M</vt:lpstr>
      <vt:lpstr>Nodal prices_A</vt:lpstr>
      <vt:lpstr>Nodal prices_B</vt:lpstr>
      <vt:lpstr>Nodal prices_C</vt:lpstr>
      <vt:lpstr>Nodal prices_D</vt:lpstr>
      <vt:lpstr>Nodal prices_E</vt:lpstr>
      <vt:lpstr>Nodal prices_F</vt:lpstr>
      <vt:lpstr>Nodal prices_G</vt:lpstr>
      <vt:lpstr>Nodal prices_J</vt:lpstr>
      <vt:lpstr>Nodal prices_K</vt:lpstr>
      <vt:lpstr>Nodal prices_L</vt:lpstr>
      <vt:lpstr>Nodal prices_M</vt:lpstr>
      <vt:lpstr>SSC unit rate lookup</vt:lpstr>
      <vt:lpstr>Charge Calculator</vt:lpstr>
      <vt:lpstr>'Annex 1 LV, HV &amp; UMS charges_A'!Print_Area</vt:lpstr>
      <vt:lpstr>'Annex 1 LV, HV &amp; UMS charges_B'!Print_Area</vt:lpstr>
      <vt:lpstr>'Annex 1 LV, HV &amp; UMS charges_C'!Print_Area</vt:lpstr>
      <vt:lpstr>'Annex 1 LV, HV &amp; UMS charges_D'!Print_Area</vt:lpstr>
      <vt:lpstr>'Annex 1 LV, HV &amp; UMS charges_E'!Print_Area</vt:lpstr>
      <vt:lpstr>'Annex 1 LV, HV &amp; UMS charges_F'!Print_Area</vt:lpstr>
      <vt:lpstr>'Annex 1 LV, HV &amp; UMS charges_G'!Print_Area</vt:lpstr>
      <vt:lpstr>'Annex 1 LV, HV &amp; UMS charges_J'!Print_Area</vt:lpstr>
      <vt:lpstr>'Annex 1 LV, HV &amp; UMS charges_K'!Print_Area</vt:lpstr>
      <vt:lpstr>'Annex 1 LV, HV &amp; UMS charges_L'!Print_Area</vt:lpstr>
      <vt:lpstr>'Annex 1 LV, HV &amp; UMS charges_M'!Print_Area</vt:lpstr>
      <vt:lpstr>'Annex 2 EHV charges'!Print_Area</vt:lpstr>
      <vt:lpstr>'Annex 2a Import'!Print_Area</vt:lpstr>
      <vt:lpstr>'Annex 2b Export'!Print_Area</vt:lpstr>
      <vt:lpstr>'Annex 3 Preserved charges'!Print_Area</vt:lpstr>
      <vt:lpstr>'Annex 4 LDNO charges_A'!Print_Area</vt:lpstr>
      <vt:lpstr>'Annex 4 LDNO charges_B'!Print_Area</vt:lpstr>
      <vt:lpstr>'Annex 4 LDNO charges_C'!Print_Area</vt:lpstr>
      <vt:lpstr>'Annex 4 LDNO charges_D'!Print_Area</vt:lpstr>
      <vt:lpstr>'Annex 4 LDNO charges_E'!Print_Area</vt:lpstr>
      <vt:lpstr>'Annex 4 LDNO charges_F'!Print_Area</vt:lpstr>
      <vt:lpstr>'Annex 4 LDNO charges_G'!Print_Area</vt:lpstr>
      <vt:lpstr>'Annex 4 LDNO charges_J'!Print_Area</vt:lpstr>
      <vt:lpstr>'Annex 4 LDNO charges_K'!Print_Area</vt:lpstr>
      <vt:lpstr>'Annex 4 LDNO charges_L'!Print_Area</vt:lpstr>
      <vt:lpstr>'Annex 4 LDNO charges_M'!Print_Area</vt:lpstr>
      <vt:lpstr>'Annex 5 LLFs_A'!Print_Area</vt:lpstr>
      <vt:lpstr>'Annex 5 LLFs_B'!Print_Area</vt:lpstr>
      <vt:lpstr>'Annex 5 LLFs_C'!Print_Area</vt:lpstr>
      <vt:lpstr>'Annex 5 LLFs_D'!Print_Area</vt:lpstr>
      <vt:lpstr>'Annex 5 LLFs_E'!Print_Area</vt:lpstr>
      <vt:lpstr>'Annex 5 LLFs_F'!Print_Area</vt:lpstr>
      <vt:lpstr>'Annex 5 LLFs_F (2)'!Print_Area</vt:lpstr>
      <vt:lpstr>'Annex 5 LLFs_G'!Print_Area</vt:lpstr>
      <vt:lpstr>'Annex 5 LLFs_J'!Print_Area</vt:lpstr>
      <vt:lpstr>'Annex 5 LLFs_K'!Print_Area</vt:lpstr>
      <vt:lpstr>'Annex 5 LLFs_L'!Print_Area</vt:lpstr>
      <vt:lpstr>'Annex 5 LLFs_M'!Print_Area</vt:lpstr>
      <vt:lpstr>'Annex 6 New or Amended EHV'!Print_Area</vt:lpstr>
      <vt:lpstr>'Annex 7 Pass-Through Costs_A'!Print_Area</vt:lpstr>
      <vt:lpstr>'Annex 7 Pass-Through Costs_B'!Print_Area</vt:lpstr>
      <vt:lpstr>'Annex 7 Pass-Through Costs_C'!Print_Area</vt:lpstr>
      <vt:lpstr>'Annex 7 Pass-Through Costs_D'!Print_Area</vt:lpstr>
      <vt:lpstr>'Annex 7 Pass-Through Costs_E'!Print_Area</vt:lpstr>
      <vt:lpstr>'Annex 7 Pass-Through Costs_F'!Print_Area</vt:lpstr>
      <vt:lpstr>'Annex 7 Pass-Through Costs_G'!Print_Area</vt:lpstr>
      <vt:lpstr>'Annex 7 Pass-Through Costs_J'!Print_Area</vt:lpstr>
      <vt:lpstr>'Annex 7 Pass-Through Costs_K'!Print_Area</vt:lpstr>
      <vt:lpstr>'Annex 7 Pass-Through Costs_L'!Print_Area</vt:lpstr>
      <vt:lpstr>'Annex 7 Pass-Through Costs_M'!Print_Area</vt:lpstr>
      <vt:lpstr>'Nodal prices_A'!Print_Area</vt:lpstr>
      <vt:lpstr>'Nodal prices_B'!Print_Area</vt:lpstr>
      <vt:lpstr>'Nodal prices_C'!Print_Area</vt:lpstr>
      <vt:lpstr>'Nodal prices_D'!Print_Area</vt:lpstr>
      <vt:lpstr>'Nodal prices_E'!Print_Area</vt:lpstr>
      <vt:lpstr>'Nodal prices_F'!Print_Area</vt:lpstr>
      <vt:lpstr>'Nodal prices_G'!Print_Area</vt:lpstr>
      <vt:lpstr>'Nodal prices_J'!Print_Area</vt:lpstr>
      <vt:lpstr>'Nodal prices_K'!Print_Area</vt:lpstr>
      <vt:lpstr>'Nodal prices_L'!Print_Area</vt:lpstr>
      <vt:lpstr>'Nodal prices_M'!Print_Area</vt:lpstr>
      <vt:lpstr>'Annex 1 LV, HV &amp; UMS charges_A'!Print_Titles</vt:lpstr>
      <vt:lpstr>'Annex 1 LV, HV &amp; UMS charges_B'!Print_Titles</vt:lpstr>
      <vt:lpstr>'Annex 1 LV, HV &amp; UMS charges_C'!Print_Titles</vt:lpstr>
      <vt:lpstr>'Annex 1 LV, HV &amp; UMS charges_D'!Print_Titles</vt:lpstr>
      <vt:lpstr>'Annex 1 LV, HV &amp; UMS charges_E'!Print_Titles</vt:lpstr>
      <vt:lpstr>'Annex 1 LV, HV &amp; UMS charges_F'!Print_Titles</vt:lpstr>
      <vt:lpstr>'Annex 1 LV, HV &amp; UMS charges_G'!Print_Titles</vt:lpstr>
      <vt:lpstr>'Annex 1 LV, HV &amp; UMS charges_J'!Print_Titles</vt:lpstr>
      <vt:lpstr>'Annex 1 LV, HV &amp; UMS charges_K'!Print_Titles</vt:lpstr>
      <vt:lpstr>'Annex 1 LV, HV &amp; UMS charges_L'!Print_Titles</vt:lpstr>
      <vt:lpstr>'Annex 1 LV, HV &amp; UMS charges_M'!Print_Titles</vt:lpstr>
      <vt:lpstr>'Annex 2 EHV charges'!Print_Titles</vt:lpstr>
      <vt:lpstr>'Annex 2a Import'!Print_Titles</vt:lpstr>
      <vt:lpstr>'Annex 2b Export'!Print_Titles</vt:lpstr>
      <vt:lpstr>'Annex 6 New or Amended EHV'!Print_Titles</vt:lpstr>
      <vt:lpstr>'Annex 7 Pass-Through Costs_A'!Print_Titles</vt:lpstr>
      <vt:lpstr>'Annex 7 Pass-Through Costs_B'!Print_Titles</vt:lpstr>
      <vt:lpstr>'Annex 7 Pass-Through Costs_C'!Print_Titles</vt:lpstr>
      <vt:lpstr>'Annex 7 Pass-Through Costs_D'!Print_Titles</vt:lpstr>
      <vt:lpstr>'Annex 7 Pass-Through Costs_E'!Print_Titles</vt:lpstr>
      <vt:lpstr>'Annex 7 Pass-Through Costs_F'!Print_Titles</vt:lpstr>
      <vt:lpstr>'Annex 7 Pass-Through Costs_G'!Print_Titles</vt:lpstr>
      <vt:lpstr>'Annex 7 Pass-Through Costs_J'!Print_Titles</vt:lpstr>
      <vt:lpstr>'Annex 7 Pass-Through Costs_K'!Print_Titles</vt:lpstr>
      <vt:lpstr>'Annex 7 Pass-Through Costs_L'!Print_Titles</vt:lpstr>
      <vt:lpstr>'Annex 7 Pass-Through Costs_M'!Print_Titles</vt:lpstr>
      <vt:lpstr>'Nodal prices_A'!Print_Titles</vt:lpstr>
      <vt:lpstr>'Nodal prices_B'!Print_Titles</vt:lpstr>
      <vt:lpstr>'Nodal prices_C'!Print_Titles</vt:lpstr>
      <vt:lpstr>'Nodal prices_D'!Print_Titles</vt:lpstr>
      <vt:lpstr>'Nodal prices_E'!Print_Titles</vt:lpstr>
      <vt:lpstr>'Nodal prices_F'!Print_Titles</vt:lpstr>
      <vt:lpstr>'Nodal prices_G'!Print_Titles</vt:lpstr>
      <vt:lpstr>'Nodal prices_J'!Print_Titles</vt:lpstr>
      <vt:lpstr>'Nodal prices_K'!Print_Titles</vt:lpstr>
      <vt:lpstr>'Nodal prices_L'!Print_Titles</vt:lpstr>
      <vt:lpstr>'Nodal prices_M'!Print_Titles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UK Power Networks</dc:creator>
  <cp:keywords/>
  <dc:description/>
  <cp:lastModifiedBy>Clark, Emma</cp:lastModifiedBy>
  <cp:revision/>
  <dcterms:created xsi:type="dcterms:W3CDTF">2009-11-12T11:38:00Z</dcterms:created>
  <dcterms:modified xsi:type="dcterms:W3CDTF">2021-03-04T15:10:10Z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ContentTypeId">
    <vt:lpwstr>0x010100B0890CFB661AC84D96B569471696442A</vt:lpwstr>
  </property>
</Properties>
</file>