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66925"/>
  <xr:revisionPtr revIDLastSave="10" documentId="8_{62F3CFF7-D441-468C-B1D2-F013F53A709D}" xr6:coauthVersionLast="41" xr6:coauthVersionMax="41" xr10:uidLastSave="{8A450F47-E4DE-4719-9143-473506825275}"/>
  <workbookProtection lockStructure="1"/>
  <bookViews>
    <workbookView xWindow="-110" yWindow="-110" windowWidth="19420" windowHeight="10420" tabRatio="870" xr2:uid="{00000000-000D-0000-FFFF-FFFF00000000}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49" i="38" l="1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<sst xmlns="http://schemas.openxmlformats.org/spreadsheetml/2006/main" count="2921" uniqueCount="772">
  <si>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</si>
  <si>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</si>
  <si>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</si>
  <si>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</si>
  <si>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</si>
  <si>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</si>
  <si>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</si>
  <si>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</si>
  <si>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</si>
  <si>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</si>
  <si>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</si>
  <si>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</si>
  <si>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</si>
  <si>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</si>
  <si>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</si>
  <si>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</si>
  <si>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</si>
  <si>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</si>
  <si>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</si>
  <si>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</si>
  <si>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</si>
  <si>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</si>
  <si>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</si>
  <si>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</si>
  <si>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</si>
  <si>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</si>
  <si>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</si>
  <si>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</si>
  <si>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</si>
  <si>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</si>
  <si>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</si>
  <si>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</si>
  <si>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</si>
  <si>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</si>
  <si>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</si>
  <si>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</si>
  <si>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</si>
  <si>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</si>
  <si>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</si>
  <si>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</si>
  <si>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</si>
  <si>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</si>
  <si>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</si>
  <si>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</si>
  <si>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</si>
  <si>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</si>
  <si>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</si>
  <si>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</si>
  <si>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</si>
  <si>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</si>
  <si>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</si>
  <si>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</si>
  <si>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</si>
  <si>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</si>
  <si>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</si>
  <si>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</si>
  <si>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</si>
  <si>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</si>
  <si>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</si>
  <si>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</si>
  <si>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</si>
  <si>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</si>
  <si>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</si>
  <si>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</si>
  <si>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</si>
  <si>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</si>
  <si>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</si>
  <si>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</si>
  <si>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</si>
  <si>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</si>
  <si>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</si>
  <si>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</si>
  <si>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</si>
  <si>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</si>
  <si>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</si>
  <si>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</si>
  <si>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</si>
  <si>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</si>
  <si>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</si>
  <si>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</si>
  <si>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</si>
  <si>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</si>
  <si>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</si>
  <si>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</si>
  <si>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</si>
  <si>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</si>
  <si>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</si>
  <si>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</si>
  <si>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</si>
  <si>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</si>
  <si>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</si>
  <si>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</si>
  <si>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</si>
  <si>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</si>
  <si>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</si>
  <si>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</si>
  <si>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</si>
  <si>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</si>
  <si>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</si>
  <si>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</si>
  <si>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</si>
  <si>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</si>
  <si>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</si>
  <si>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</si>
  <si>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</si>
  <si>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</si>
  <si>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</si>
  <si>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</si>
  <si>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</si>
  <si>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</si>
  <si>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</si>
  <si>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</si>
  <si>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</si>
  <si>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</si>
  <si>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</si>
  <si>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</si>
  <si>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</si>
  <si>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</si>
  <si>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</si>
  <si>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</si>
  <si>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</si>
  <si>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</si>
  <si>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</si>
  <si>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</si>
  <si>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</si>
  <si>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</si>
  <si>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</si>
  <si>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</si>
  <si>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</si>
  <si>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</si>
  <si>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</si>
  <si>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</si>
  <si>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</si>
  <si>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</si>
  <si>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</si>
  <si>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</si>
  <si>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</si>
  <si>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</si>
  <si>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</si>
  <si>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</si>
  <si>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</si>
  <si>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</si>
  <si>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</si>
  <si>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</si>
  <si>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</si>
  <si>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</si>
  <si>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</si>
  <si>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</si>
  <si>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</si>
  <si>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</si>
  <si>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</si>
  <si>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</si>
  <si>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</si>
  <si>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</si>
  <si>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</si>
  <si>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</si>
  <si>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</si>
  <si>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</si>
  <si>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</si>
  <si>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</si>
  <si>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</si>
  <si>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</si>
  <si>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</si>
  <si>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</si>
  <si>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</si>
  <si>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</si>
  <si>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</si>
  <si>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</si>
  <si>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</si>
  <si>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</si>
  <si>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</si>
  <si>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</si>
  <si>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</si>
  <si>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</si>
  <si>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</si>
  <si>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</si>
  <si>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</si>
  <si>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</si>
  <si>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</si>
  <si>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</si>
  <si>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</si>
  <si>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</si>
  <si>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</si>
  <si>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</si>
  <si>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</si>
  <si>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</si>
  <si>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</si>
  <si>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</si>
  <si>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</si>
  <si>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</si>
  <si>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</si>
  <si>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</si>
  <si>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</si>
  <si>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</si>
  <si>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</si>
  <si>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</si>
  <si>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</si>
  <si>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</si>
  <si>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</si>
  <si>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</si>
  <si>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</si>
  <si>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</si>
  <si>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</si>
  <si>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</si>
  <si>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</si>
  <si>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</si>
  <si>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</si>
  <si>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</si>
  <si>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</si>
  <si>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</si>
  <si>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</si>
  <si>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</si>
  <si>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</si>
  <si>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</si>
  <si>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</si>
  <si>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</si>
  <si>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</si>
  <si>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</si>
  <si>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</si>
  <si>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</si>
  <si>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</si>
  <si>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</si>
  <si>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</si>
  <si>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</si>
  <si>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</si>
  <si>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</si>
  <si>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</si>
  <si>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</si>
  <si>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</si>
  <si>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</si>
  <si>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</si>
  <si>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</si>
  <si>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</si>
  <si>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</si>
  <si>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</si>
  <si>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</si>
  <si>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</si>
  <si>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</si>
  <si>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</si>
  <si>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</si>
  <si>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</si>
  <si>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</si>
  <si>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</si>
  <si>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</si>
  <si>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</si>
  <si>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</si>
  <si>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</si>
  <si>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</si>
  <si>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</si>
  <si>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</si>
  <si>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</si>
  <si>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</si>
  <si>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</si>
  <si>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</si>
  <si>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</si>
  <si>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</si>
  <si>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</si>
  <si>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</si>
  <si>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</si>
  <si>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</si>
  <si>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</si>
  <si>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</si>
  <si>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</si>
  <si>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</si>
  <si>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</si>
  <si>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</si>
  <si>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</si>
  <si>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</si>
  <si>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</si>
  <si>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</si>
  <si>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</si>
  <si>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</si>
  <si>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</si>
  <si>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</si>
  <si>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</si>
  <si>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</si>
  <si>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</si>
  <si>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</si>
  <si>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</si>
  <si>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</si>
  <si>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</si>
  <si>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</si>
  <si>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</si>
  <si>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</si>
  <si>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</si>
  <si>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</si>
  <si>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</si>
  <si>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</si>
  <si>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</si>
  <si>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</si>
  <si>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</si>
  <si>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</si>
  <si>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</si>
  <si>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</si>
  <si>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</si>
  <si>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</si>
  <si>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</si>
  <si>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</si>
  <si>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</si>
  <si>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</si>
  <si>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</si>
  <si>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</si>
  <si>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</si>
  <si>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</si>
  <si>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</si>
  <si>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</si>
  <si>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</si>
  <si>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</si>
  <si>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</si>
  <si>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</si>
  <si>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</si>
  <si>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</si>
  <si>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</si>
  <si>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</si>
  <si>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</si>
  <si>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</si>
  <si>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</si>
  <si>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</si>
  <si>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</si>
  <si>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</si>
  <si>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</si>
  <si>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</si>
  <si>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</si>
  <si>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</si>
  <si>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</si>
  <si>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</si>
  <si>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</si>
  <si>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</si>
  <si>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</si>
  <si>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</si>
  <si>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</si>
  <si>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</si>
  <si>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</si>
  <si>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</si>
  <si>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</si>
  <si>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</si>
  <si>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</si>
  <si>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</si>
  <si>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</si>
  <si>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</si>
  <si>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</si>
  <si>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</si>
  <si>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</si>
  <si>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</si>
  <si>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</si>
  <si>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</si>
  <si>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</si>
  <si>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</si>
  <si>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</si>
  <si>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</si>
  <si>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</si>
  <si>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</si>
  <si>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</si>
  <si>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</si>
  <si>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</si>
  <si>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</si>
  <si>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</si>
  <si>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</si>
  <si>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</si>
  <si>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</si>
  <si>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</si>
  <si>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</si>
  <si>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</si>
  <si>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</si>
  <si>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</si>
  <si>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</si>
  <si>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</si>
  <si>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</si>
  <si>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</si>
  <si>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</si>
  <si>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</si>
  <si>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</si>
  <si>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</si>
  <si>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</si>
  <si>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</si>
  <si>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</si>
  <si>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</si>
  <si>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</si>
  <si>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</si>
  <si>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</si>
  <si>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</si>
  <si>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</si>
  <si>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</si>
  <si>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</si>
  <si>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</si>
  <si>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</si>
  <si>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</si>
  <si>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</si>
  <si>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</si>
  <si>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</si>
  <si>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</si>
  <si>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</si>
  <si>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</si>
  <si>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</si>
  <si>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</si>
  <si>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</si>
  <si>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</si>
  <si>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</si>
  <si>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</si>
  <si>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</si>
  <si>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</si>
  <si>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</si>
  <si>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</si>
  <si>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</si>
  <si>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</si>
  <si>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</si>
  <si>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</si>
  <si>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</si>
  <si>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</si>
  <si>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</si>
  <si>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</si>
  <si>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</si>
  <si>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</si>
  <si>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</si>
  <si>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</si>
  <si>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</si>
  <si>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</si>
  <si>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</si>
  <si>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</si>
  <si>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</si>
  <si>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</si>
  <si>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</si>
  <si>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</si>
  <si>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</si>
  <si>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</si>
  <si>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</si>
  <si>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</si>
  <si>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</si>
  <si>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</si>
  <si>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</si>
  <si>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</si>
  <si>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</si>
  <si>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</si>
  <si>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</si>
  <si>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</si>
  <si>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</si>
  <si>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</si>
  <si>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</si>
  <si>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</si>
  <si>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</si>
  <si>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</si>
  <si>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</si>
  <si>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</si>
  <si>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</si>
  <si>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</si>
  <si>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</si>
  <si>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</si>
  <si>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</si>
  <si>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</si>
  <si>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</si>
  <si>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</si>
  <si>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</si>
  <si>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</si>
  <si>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</si>
  <si>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</si>
  <si>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</si>
  <si>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</si>
  <si>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</si>
  <si>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</si>
  <si>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</si>
  <si>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</si>
  <si>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</si>
  <si>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</si>
  <si>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</si>
  <si>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</si>
  <si>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</si>
  <si>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</si>
  <si>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</si>
  <si>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</si>
  <si>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</si>
  <si>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</si>
  <si>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</si>
  <si>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</si>
  <si>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</si>
  <si>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</si>
  <si>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</si>
  <si>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</si>
  <si>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</si>
  <si>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</si>
  <si>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</si>
  <si>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</si>
  <si>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</si>
  <si>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</si>
  <si>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</si>
  <si>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</si>
  <si>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</si>
  <si>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</si>
  <si>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</si>
  <si>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</si>
  <si>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</si>
  <si>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</si>
  <si>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</si>
  <si>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</si>
  <si>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</si>
  <si>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</si>
  <si>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</si>
  <si>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</si>
  <si>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</si>
  <si>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</si>
  <si>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</si>
  <si>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</si>
  <si>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</si>
  <si>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</si>
  <si>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</si>
  <si>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</si>
  <si>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</si>
  <si>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</si>
  <si>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</si>
  <si>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</si>
  <si>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</si>
  <si>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</si>
  <si>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</si>
  <si>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</si>
  <si>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</si>
  <si>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</si>
  <si>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</si>
  <si>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</si>
  <si>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</si>
  <si>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</si>
  <si>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</si>
  <si>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</si>
  <si>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</si>
  <si>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</si>
  <si>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</si>
  <si>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</si>
  <si>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</si>
  <si>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</si>
  <si>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</si>
  <si>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</si>
  <si>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</si>
  <si>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</si>
  <si>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</si>
  <si>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</si>
  <si>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</si>
  <si>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</si>
  <si>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</si>
  <si>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</si>
  <si>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</si>
  <si>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</si>
  <si>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</si>
  <si>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</si>
  <si>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</si>
  <si>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</si>
  <si>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</si>
  <si>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</si>
  <si>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</si>
  <si>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</si>
  <si>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</si>
  <si>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</si>
  <si>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</si>
  <si>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</si>
  <si>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</si>
  <si>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</si>
  <si>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</si>
  <si>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</si>
  <si>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</si>
  <si>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</si>
  <si>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</si>
  <si>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</si>
  <si>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</si>
  <si>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</si>
  <si>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</si>
  <si>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</si>
  <si>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</si>
  <si>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</si>
  <si>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</si>
  <si>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</si>
  <si>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</si>
  <si>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</si>
  <si>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</si>
  <si>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</si>
  <si>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</si>
  <si>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</si>
  <si>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</si>
  <si>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</si>
  <si>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</si>
  <si>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</si>
  <si>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</si>
  <si>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</si>
  <si>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</si>
  <si>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</si>
  <si>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</si>
  <si>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</si>
  <si>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</si>
  <si>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</si>
  <si>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</si>
  <si>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</si>
  <si>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</si>
  <si>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</si>
  <si>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</si>
  <si>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</si>
  <si>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</si>
  <si>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</si>
  <si>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</si>
  <si>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</si>
  <si>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</si>
  <si>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</si>
  <si>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</si>
  <si>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</si>
  <si>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</si>
  <si>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</si>
  <si>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</si>
  <si>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</si>
  <si>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</si>
  <si>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</si>
  <si>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</si>
  <si>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</si>
  <si>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</si>
  <si>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</si>
  <si>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</si>
  <si>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</si>
  <si>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</si>
  <si>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</si>
  <si>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</si>
  <si>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</si>
  <si>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</si>
  <si>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</si>
  <si>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</si>
  <si>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</si>
  <si>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</si>
  <si>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</si>
  <si>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</si>
  <si>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</si>
  <si>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</si>
  <si>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</si>
  <si>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</si>
  <si>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</si>
  <si>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</si>
  <si>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</si>
  <si>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</si>
  <si>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</si>
  <si>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</si>
  <si>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</si>
  <si>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</si>
  <si>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</si>
  <si>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</si>
  <si>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</si>
  <si>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</si>
  <si>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</si>
  <si>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</si>
  <si>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</si>
  <si>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</si>
  <si>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</si>
  <si>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</si>
  <si>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</si>
  <si>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</si>
  <si>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</si>
  <si>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</si>
  <si>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</si>
  <si>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</si>
  <si>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</si>
  <si>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</si>
  <si>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</si>
  <si>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</si>
  <si>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</si>
  <si>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</si>
  <si>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</si>
  <si>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</si>
  <si>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</si>
  <si>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</si>
  <si>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</si>
  <si>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</si>
  <si>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</si>
  <si>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</si>
  <si>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</si>
  <si>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</si>
  <si>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</si>
  <si>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</si>
  <si>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</si>
  <si>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</si>
  <si>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</si>
  <si>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</si>
  <si>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</si>
  <si>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</si>
  <si>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</si>
  <si>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</si>
  <si>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</si>
  <si>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</si>
  <si>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</si>
  <si>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</si>
  <si>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</si>
  <si>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</si>
  <si>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</si>
  <si>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</si>
  <si>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</si>
  <si>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</si>
  <si>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</si>
  <si>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</si>
  <si>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</si>
  <si>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</si>
  <si>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</si>
  <si>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</si>
  <si>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</si>
  <si>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</si>
  <si>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</si>
  <si>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</si>
  <si>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</si>
  <si>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</si>
  <si>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</si>
  <si>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</si>
  <si>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</si>
  <si>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</si>
  <si>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</si>
  <si>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</si>
  <si>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</si>
  <si>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</si>
  <si>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</si>
  <si>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</si>
  <si>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</si>
  <si>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</si>
  <si>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</si>
  <si>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</si>
  <si>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</si>
  <si>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</si>
  <si>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</si>
  <si>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</si>
  <si>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</si>
  <si>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</si>
  <si>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</si>
  <si>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</si>
  <si>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</si>
  <si>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</si>
  <si>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</si>
  <si>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</si>
  <si>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</si>
  <si>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</si>
  <si>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</si>
  <si>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</si>
  <si>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</si>
  <si>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</si>
  <si>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</si>
  <si>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</si>
  <si>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</si>
  <si>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</si>
  <si>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</si>
  <si>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</si>
  <si>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</si>
  <si>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</si>
  <si>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</si>
  <si>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</si>
  <si>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</si>
  <si>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</si>
  <si>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</si>
  <si>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</si>
  <si>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</si>
  <si>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</si>
  <si>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</si>
  <si>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</si>
  <si>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</si>
  <si>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</si>
  <si>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</si>
  <si>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</si>
  <si>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</si>
  <si>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</si>
  <si>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</si>
  <si>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</si>
  <si>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</si>
  <si>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</si>
  <si>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</si>
  <si>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</si>
  <si>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</si>
  <si>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</si>
  <si>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</si>
  <si>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</si>
  <si>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</si>
  <si>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</si>
  <si>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</si>
  <si>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</si>
  <si>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</si>
  <si>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</si>
  <si>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Final</t>
  </si>
  <si>
    <t xml:space="preserve">Southern Electric Power Distribution plc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</si>
</sst>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 xr:uid="{00000000-0005-0000-0000-000014000000}"/>
    <cellStyle name="Bad" xfId="27" builtinId="27" hidden="1"/>
    <cellStyle name="Blank_CEPATNEI" xfId="4" xr:uid="{00000000-0005-0000-0000-000000000000}"/>
    <cellStyle name="Calculation" xfId="31" builtinId="22" hidden="1"/>
    <cellStyle name="Calculation_CEPATNEI" xfId="15" xr:uid="{00000000-0005-0000-0000-000001000000}"/>
    <cellStyle name="Check Cell" xfId="33" builtinId="23" hidden="1"/>
    <cellStyle name="ColumnHeading_CEPATNEI" xfId="5" xr:uid="{00000000-0005-0000-0000-000003000000}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 xr:uid="{00000000-0005-0000-0000-000005000000}"/>
    <cellStyle name="Explanatory Text" xfId="36" builtinId="53" hidden="1"/>
    <cellStyle name="Fixed_CEPATNEI" xfId="14" xr:uid="{00000000-0005-0000-0000-000006000000}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 xr:uid="{00000000-0005-0000-0000-000008000000}"/>
    <cellStyle name="Linked Cell" xfId="32" builtinId="24" hidden="1"/>
    <cellStyle name="LinkedTo_CEPATNEI" xfId="7" xr:uid="{00000000-0005-0000-0000-00000A000000}"/>
    <cellStyle name="LinksFrom_CEPATNEI" xfId="8" xr:uid="{00000000-0005-0000-0000-00000B000000}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 xr:uid="{A8E6EA83-D21C-4B2C-80A5-01208A0F4FA8}"/>
    <cellStyle name="Percent" xfId="3" builtinId="5" hidden="1" customBuiltin="1"/>
    <cellStyle name="RowHeading_CEPATNEI" xfId="9" xr:uid="{00000000-0005-0000-0000-000011000000}"/>
    <cellStyle name="SectionHeading_CEPATNEI" xfId="10" xr:uid="{00000000-0005-0000-0000-000012000000}"/>
    <cellStyle name="SubSection_CEPATNEI" xfId="12" xr:uid="{00000000-0005-0000-0000-000013000000}"/>
    <cellStyle name="Text_CEPATNEI" xfId="16" xr:uid="{83BE1C27-9621-4AF3-9DC5-1FBAE18340F5}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6" sqref="D6"/>
    </sheetView>
  </sheetViews>
  <sheetFormatPr defaultColWidth="0" defaultRowHeight="15" customHeight="1" x14ac:dyDescent="0.35"/>
  <cols>
    <col min="1" max="1" width="2.7265625" customWidth="1"/>
    <col min="2" max="2" width="22.7265625" customWidth="1"/>
    <col min="3" max="3" width="2.7265625" customWidth="1"/>
    <col min="4" max="4" width="100.453125" customWidth="1"/>
    <col min="5" max="5" width="2.7265625" customWidth="1"/>
    <col min="6" max="16384" width="9.1796875" hidden="1"/>
  </cols>
  <sheetData>
    <row r="1" spans="1:5" ht="15" customHeight="1" x14ac:dyDescent="0.35">
      <c r="A1" s="42"/>
      <c r="B1" s="43"/>
      <c r="C1" s="42"/>
      <c r="D1" s="42"/>
      <c r="E1" s="42"/>
    </row>
    <row r="2" spans="1:5" ht="28.5" x14ac:dyDescent="0.35">
      <c r="A2" s="42"/>
      <c r="B2" s="43"/>
      <c r="C2" s="42"/>
      <c r="D2" s="44" t="s">
        <v>0</v>
      </c>
      <c r="E2" s="42"/>
    </row>
    <row r="3" spans="1:5" ht="15" customHeight="1" x14ac:dyDescent="0.35">
      <c r="A3" s="42"/>
      <c r="B3" s="43"/>
      <c r="C3" s="42"/>
      <c r="D3" s="42"/>
      <c r="E3" s="42"/>
    </row>
    <row r="4" spans="1:5" ht="21" x14ac:dyDescent="0.35">
      <c r="A4" s="42"/>
      <c r="B4" s="43"/>
      <c r="C4" s="42"/>
      <c r="D4" s="215" t="s">
        <v>769</v>
      </c>
      <c r="E4" s="42"/>
    </row>
    <row r="5" spans="1:5" ht="14.5" x14ac:dyDescent="0.35">
      <c r="A5" s="42"/>
      <c r="B5" s="43"/>
      <c r="C5" s="42"/>
      <c r="D5" s="42"/>
      <c r="E5" s="42"/>
    </row>
    <row r="6" spans="1:5" ht="14.5" x14ac:dyDescent="0.35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5">
      <c r="A7" s="42"/>
      <c r="B7" s="43"/>
      <c r="C7" s="42"/>
      <c r="D7" s="42"/>
      <c r="E7" s="42"/>
    </row>
    <row r="8" spans="1:5" ht="15" customHeight="1" x14ac:dyDescent="0.3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5">
      <c r="A9" s="42"/>
      <c r="B9" s="43"/>
      <c r="C9" s="42"/>
      <c r="D9" s="42"/>
      <c r="E9" s="42"/>
    </row>
    <row r="10" spans="1:5" ht="15" customHeight="1" x14ac:dyDescent="0.3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5">
      <c r="A11" s="42"/>
      <c r="B11" s="43"/>
      <c r="C11" s="42"/>
      <c r="D11" s="42"/>
      <c r="E11" s="42"/>
    </row>
    <row r="12" spans="1:5" ht="15" customHeight="1" x14ac:dyDescent="0.35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5">
      <c r="A13" s="42"/>
      <c r="B13" s="45"/>
      <c r="C13" s="42"/>
      <c r="D13" s="47"/>
      <c r="E13" s="42"/>
    </row>
    <row r="14" spans="1:5" s="1" customFormat="1" ht="15" customHeight="1" x14ac:dyDescent="0.3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5">
      <c r="A15" s="42"/>
      <c r="B15" s="43"/>
      <c r="C15" s="42"/>
      <c r="D15" s="42"/>
      <c r="E15" s="42"/>
    </row>
    <row r="16" spans="1:5" ht="29" x14ac:dyDescent="0.35">
      <c r="A16" s="42"/>
      <c r="B16" s="45" t="s">
        <v>4</v>
      </c>
      <c r="C16" s="42"/>
      <c r="D16" s="48" t="s">
        <v>758</v>
      </c>
      <c r="E16" s="42"/>
    </row>
    <row r="17" spans="1:5" ht="14.5" x14ac:dyDescent="0.35">
      <c r="A17" s="42"/>
      <c r="B17" s="43"/>
      <c r="C17" s="42"/>
      <c r="D17" s="48" t="s">
        <v>726</v>
      </c>
      <c r="E17" s="42"/>
    </row>
    <row r="18" spans="1:5" ht="14.5" x14ac:dyDescent="0.35">
      <c r="A18" s="42"/>
      <c r="B18" s="43"/>
      <c r="C18" s="42"/>
      <c r="D18" s="42"/>
      <c r="E18" s="42"/>
    </row>
    <row r="19" spans="1:5" ht="15" customHeight="1" x14ac:dyDescent="0.35">
      <c r="A19" s="42"/>
      <c r="B19" s="45" t="s">
        <v>1</v>
      </c>
      <c r="C19" s="42"/>
      <c r="D19" s="222" t="s">
        <v>766</v>
      </c>
      <c r="E19" s="42"/>
    </row>
    <row r="20" spans="1:5" ht="15" customHeight="1" x14ac:dyDescent="0.35">
      <c r="A20" s="42"/>
      <c r="B20" s="43"/>
      <c r="C20" s="42"/>
      <c r="D20" s="42"/>
      <c r="E20" s="42"/>
    </row>
    <row r="21" spans="1:5" ht="15" customHeight="1" x14ac:dyDescent="0.35">
      <c r="A21" s="42"/>
      <c r="B21" s="45" t="s">
        <v>2</v>
      </c>
      <c r="C21" s="42"/>
      <c r="D21" s="222" t="s">
        <v>771</v>
      </c>
      <c r="E21" s="42"/>
    </row>
    <row r="22" spans="1:5" ht="15" customHeight="1" x14ac:dyDescent="0.35">
      <c r="A22" s="42"/>
      <c r="B22" s="43"/>
      <c r="C22" s="42"/>
      <c r="D22" s="42"/>
      <c r="E22" s="42"/>
    </row>
    <row r="23" spans="1:5" ht="15" customHeight="1" x14ac:dyDescent="0.35">
      <c r="A23" s="42"/>
      <c r="B23" s="45" t="s">
        <v>3</v>
      </c>
      <c r="C23" s="42"/>
      <c r="D23" s="222" t="s">
        <v>770</v>
      </c>
      <c r="E23" s="42"/>
    </row>
    <row r="24" spans="1:5" ht="15" customHeight="1" x14ac:dyDescent="0.35">
      <c r="A24" s="42"/>
      <c r="B24" s="43"/>
      <c r="C24" s="42"/>
      <c r="D24" s="42"/>
      <c r="E24" s="42"/>
    </row>
    <row r="25" spans="1:5" ht="30" customHeight="1" x14ac:dyDescent="0.35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35">
      <c r="A26" s="42"/>
      <c r="B26" s="43"/>
      <c r="C26" s="42"/>
      <c r="D26" s="42"/>
      <c r="E26" s="42"/>
    </row>
    <row r="27" spans="1:5" ht="15" customHeight="1" x14ac:dyDescent="0.35">
      <c r="A27" s="42"/>
      <c r="B27" s="45" t="s">
        <v>5</v>
      </c>
      <c r="C27" s="42"/>
      <c r="D27" s="42"/>
      <c r="E27" s="42"/>
    </row>
    <row r="28" spans="1:5" ht="15" customHeight="1" x14ac:dyDescent="0.35">
      <c r="A28" s="42"/>
      <c r="B28" s="49" t="s">
        <v>6</v>
      </c>
      <c r="C28" s="50"/>
      <c r="D28" s="50" t="s">
        <v>7</v>
      </c>
      <c r="E28" s="42"/>
    </row>
    <row r="29" spans="1:5" ht="14.5" x14ac:dyDescent="0.35">
      <c r="A29" s="42"/>
      <c r="B29" s="51"/>
      <c r="C29" s="52"/>
      <c r="D29" s="52" t="s">
        <v>9</v>
      </c>
      <c r="E29" s="42"/>
    </row>
    <row r="30" spans="1:5" ht="14.5" x14ac:dyDescent="0.35">
      <c r="A30" s="42"/>
      <c r="B30" s="19" t="s">
        <v>265</v>
      </c>
      <c r="C30" s="53"/>
      <c r="D30" s="53" t="s">
        <v>8</v>
      </c>
      <c r="E30" s="42"/>
    </row>
    <row r="31" spans="1:5" ht="14.5" x14ac:dyDescent="0.35">
      <c r="A31" s="42"/>
      <c r="B31" s="20" t="s">
        <v>265</v>
      </c>
      <c r="C31" s="53"/>
      <c r="D31" s="53" t="s">
        <v>264</v>
      </c>
      <c r="E31" s="42"/>
    </row>
    <row r="32" spans="1:5" ht="14.5" x14ac:dyDescent="0.35">
      <c r="A32" s="42"/>
      <c r="B32" s="21" t="s">
        <v>265</v>
      </c>
      <c r="C32" s="53"/>
      <c r="D32" s="54" t="s">
        <v>511</v>
      </c>
      <c r="E32" s="42"/>
    </row>
    <row r="33" spans="1:5" ht="14.5" x14ac:dyDescent="0.35">
      <c r="A33" s="42"/>
      <c r="B33" s="55" t="s">
        <v>265</v>
      </c>
      <c r="C33" s="53"/>
      <c r="D33" s="53" t="s">
        <v>10</v>
      </c>
      <c r="E33" s="42"/>
    </row>
    <row r="34" spans="1:5" ht="14.5" x14ac:dyDescent="0.35">
      <c r="A34" s="42"/>
      <c r="B34" s="56" t="s">
        <v>265</v>
      </c>
      <c r="C34" s="53"/>
      <c r="D34" s="53" t="s">
        <v>478</v>
      </c>
      <c r="E34" s="42"/>
    </row>
    <row r="35" spans="1:5" ht="14.5" x14ac:dyDescent="0.35">
      <c r="A35" s="42"/>
      <c r="B35" s="57" t="s">
        <v>265</v>
      </c>
      <c r="C35" s="53"/>
      <c r="D35" s="53" t="s">
        <v>479</v>
      </c>
      <c r="E35" s="42"/>
    </row>
    <row r="36" spans="1:5" ht="14.5" x14ac:dyDescent="0.35">
      <c r="A36" s="42"/>
      <c r="B36" s="58" t="s">
        <v>265</v>
      </c>
      <c r="C36" s="53"/>
      <c r="D36" s="54" t="s">
        <v>494</v>
      </c>
      <c r="E36" s="42"/>
    </row>
    <row r="37" spans="1:5" ht="14.5" x14ac:dyDescent="0.3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230599999.99999997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64811428.571428582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287988571.42857146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277600000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199272195.12195119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0.10180722891566267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0.89819277108433737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3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0.10180722891566267</v>
      </c>
      <c r="K34" s="180">
        <f>H$31</f>
        <v>0.89819277108433737</v>
      </c>
      <c r="L34" s="181"/>
      <c r="M34" s="181"/>
      <c r="N34" s="181"/>
      <c r="O34" s="74"/>
      <c r="P34" s="115" t="s">
        <v>570</v>
      </c>
      <c r="Q34" s="42"/>
    </row>
    <row r="35" spans="1:17" x14ac:dyDescent="0.3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23476746.987951808</v>
      </c>
      <c r="K40" s="130">
        <f>SUMPRODUCT($H21:$H25, K34:K38)</f>
        <v>207123253.01204818</v>
      </c>
      <c r="L40" s="130">
        <f>SUMPRODUCT($H21:$H25, L34:L38)</f>
        <v>64811428.571428582</v>
      </c>
      <c r="M40" s="130">
        <f>SUMPRODUCT($H21:$H25, M34:M38)</f>
        <v>287988571.42857146</v>
      </c>
      <c r="N40" s="130">
        <f>SUMPRODUCT($H21:$H25, N34:N38)</f>
        <v>476872195.12195122</v>
      </c>
      <c r="O40" s="74"/>
      <c r="P40" s="115" t="s">
        <v>576</v>
      </c>
      <c r="Q40" s="42"/>
    </row>
    <row r="41" spans="1:17" x14ac:dyDescent="0.3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1060272195.1219512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3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2.2142188671892448E-2</v>
      </c>
      <c r="K44" s="154">
        <f>IF($H42, K40 / $H41, 0)</f>
        <v>0.19534913201060142</v>
      </c>
      <c r="L44" s="154">
        <f>IF($H42, L40 / $H41, 0)</f>
        <v>6.1127160430698692E-2</v>
      </c>
      <c r="M44" s="154">
        <f>IF($H42, M40 / $H41, 0)</f>
        <v>0.27161758344087045</v>
      </c>
      <c r="N44" s="154">
        <f>IF($H42, N40 / $H41, 0)</f>
        <v>0.44976393544593701</v>
      </c>
      <c r="O44" s="74"/>
      <c r="P44" s="115" t="s">
        <v>576</v>
      </c>
      <c r="Q44" s="42"/>
    </row>
    <row r="45" spans="1:17" x14ac:dyDescent="0.3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0.84587269113295516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0.10180722891566267</v>
      </c>
      <c r="K52" s="212">
        <f>K34</f>
        <v>0.89819277108433737</v>
      </c>
      <c r="L52" s="181"/>
      <c r="M52" s="181"/>
      <c r="N52" s="181"/>
      <c r="O52" s="74"/>
      <c r="P52" s="115" t="s">
        <v>570</v>
      </c>
      <c r="Q52" s="42"/>
    </row>
    <row r="53" spans="1:17" x14ac:dyDescent="0.3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0.84587269113295516</v>
      </c>
      <c r="O55" s="74"/>
      <c r="P55" s="115" t="s">
        <v>577</v>
      </c>
      <c r="Q55" s="42"/>
    </row>
    <row r="56" spans="1:17" x14ac:dyDescent="0.3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0.84587269113295516</v>
      </c>
      <c r="O56" s="74"/>
      <c r="P56" s="115" t="s">
        <v>577</v>
      </c>
      <c r="Q56" s="42"/>
    </row>
    <row r="57" spans="1:17" x14ac:dyDescent="0.3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23476746.987951808</v>
      </c>
      <c r="K58" s="130">
        <f>SUMPRODUCT($H21:$H25, K52:K56)</f>
        <v>207123253.01204818</v>
      </c>
      <c r="L58" s="130">
        <f>SUMPRODUCT($H21:$H25, L52:L56)</f>
        <v>64811428.571428582</v>
      </c>
      <c r="M58" s="130">
        <f>SUMPRODUCT($H21:$H25, M52:M56)</f>
        <v>287988571.42857146</v>
      </c>
      <c r="N58" s="130">
        <f>SUMPRODUCT($H21:$H25, N52:N56)</f>
        <v>403373167.01428455</v>
      </c>
      <c r="O58" s="74"/>
      <c r="P58" s="115" t="s">
        <v>576</v>
      </c>
      <c r="Q58" s="42"/>
    </row>
    <row r="59" spans="1:17" x14ac:dyDescent="0.3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986773167.01428461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3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2.379143228933378E-2</v>
      </c>
      <c r="K62" s="154">
        <f>IF($H60, K58 / $H59, 0)</f>
        <v>0.20989955942838265</v>
      </c>
      <c r="L62" s="154">
        <f>IF($H60, L58 / $H59, 0)</f>
        <v>6.5680169199909308E-2</v>
      </c>
      <c r="M62" s="154">
        <f>IF($H60, M58 / $H59, 0)</f>
        <v>0.2918488068539084</v>
      </c>
      <c r="N62" s="154">
        <f>IF($H60, N58 / $H59, 0)</f>
        <v>0.40878003222846582</v>
      </c>
      <c r="O62" s="74"/>
      <c r="P62" s="115" t="s">
        <v>576</v>
      </c>
      <c r="Q62" s="42"/>
    </row>
    <row r="63" spans="1:17" x14ac:dyDescent="0.3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 xr:uid="{B2EA467F-F795-4792-81F9-22F43D104545}"/>
    <hyperlink ref="B5:H5" location="'Model map'!A4" tooltip="Click to return to model map" display="'Model map'!A4" xr:uid="{4A072EC7-D758-4F81-B059-6A2941DD7861}"/>
    <hyperlink ref="B5:F5" location="'Model map'!A4" tooltip="Click to return to model map" display="'Model map'!A4" xr:uid="{7961FCAB-9D46-4A0A-ADB3-7B54474525D6}"/>
    <hyperlink ref="A1" location="Index!A1" display="Index!A1" xr:uid="{58BFA774-6BFC-4055-9755-6F5D937ED3EE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4" width="20.7265625" customWidth="1"/>
    <col min="15" max="15" width="2.7265625" customWidth="1"/>
    <col min="16" max="16" width="40.7265625" customWidth="1"/>
    <col min="17" max="17" width="2.7265625" customWidth="1"/>
    <col min="18" max="16384" width="9.1796875" hidden="1"/>
  </cols>
  <sheetData>
    <row r="1" spans="1:17" x14ac:dyDescent="0.3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5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621978192.93916261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575800000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516157600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1713935792.9391627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3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0.30115340500291504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0.69884659499708501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0.26732940070122652</v>
      </c>
      <c r="K33" s="166">
        <f>Expensed!H69</f>
        <v>0.25731684037245095</v>
      </c>
      <c r="L33" s="166">
        <f>Expensed!H70</f>
        <v>7.9900762832377334E-2</v>
      </c>
      <c r="M33" s="166">
        <f>Expensed!H71</f>
        <v>0.22036770353823898</v>
      </c>
      <c r="N33" s="166">
        <f>Expensed!H72</f>
        <v>0.17508529255570623</v>
      </c>
      <c r="O33" s="74"/>
      <c r="P33" s="73"/>
      <c r="Q33" s="53"/>
    </row>
    <row r="34" spans="1:17" x14ac:dyDescent="0.3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2.2142188671892448E-2</v>
      </c>
      <c r="K35" s="166">
        <f>Capitalised!K44</f>
        <v>0.19534913201060142</v>
      </c>
      <c r="L35" s="166">
        <f>Capitalised!L44</f>
        <v>6.1127160430698692E-2</v>
      </c>
      <c r="M35" s="166">
        <f>Capitalised!M44</f>
        <v>0.27161758344087045</v>
      </c>
      <c r="N35" s="166">
        <f>Capitalised!N44</f>
        <v>0.44976393544593701</v>
      </c>
      <c r="O35" s="74"/>
      <c r="P35" s="73"/>
      <c r="Q35" s="42"/>
    </row>
    <row r="36" spans="1:17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9.5981152437698086E-2</v>
      </c>
      <c r="K37" s="135">
        <f>($H$27 * K33) + ($H$29 * K35)</f>
        <v>0.21401091838400002</v>
      </c>
      <c r="L37" s="135">
        <f>($H$27 * L33) + ($H$29 * L35)</f>
        <v>6.6780894718135128E-2</v>
      </c>
      <c r="M37" s="135">
        <f>($H$27 * M33) + ($H$29 * M35)</f>
        <v>0.25618350760220254</v>
      </c>
      <c r="N37" s="135">
        <f>($H$27 * N33) + ($H$29 * N35)</f>
        <v>0.36704352685796432</v>
      </c>
      <c r="O37" s="74"/>
      <c r="P37" s="115" t="s">
        <v>578</v>
      </c>
      <c r="Q37" s="42"/>
    </row>
    <row r="38" spans="1:17" x14ac:dyDescent="0.3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0.27160897726458899</v>
      </c>
      <c r="K43" s="166">
        <f>Expensed!H78</f>
        <v>0.26173810062246905</v>
      </c>
      <c r="L43" s="166">
        <f>Expensed!H79</f>
        <v>8.099851732005825E-2</v>
      </c>
      <c r="M43" s="166">
        <f>Expensed!H80</f>
        <v>0.2236611234929094</v>
      </c>
      <c r="N43" s="166">
        <f>Expensed!H81</f>
        <v>0.16199328129997451</v>
      </c>
      <c r="O43" s="74"/>
      <c r="P43" s="73"/>
      <c r="Q43" s="42"/>
    </row>
    <row r="44" spans="1:17" x14ac:dyDescent="0.3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2.379143228933378E-2</v>
      </c>
      <c r="K45" s="166">
        <f>Capitalised!K62</f>
        <v>0.20989955942838265</v>
      </c>
      <c r="L45" s="166">
        <f>Capitalised!L62</f>
        <v>6.5680169199909308E-2</v>
      </c>
      <c r="M45" s="166">
        <f>Capitalised!M62</f>
        <v>0.2918488068539084</v>
      </c>
      <c r="N45" s="166">
        <f>Capitalised!N62</f>
        <v>0.40878003222846582</v>
      </c>
      <c r="O45" s="74"/>
      <c r="P45" s="73"/>
      <c r="Q45" s="42"/>
    </row>
    <row r="46" spans="1:17" x14ac:dyDescent="0.3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9.842252977809493E-2</v>
      </c>
      <c r="K47" s="135">
        <f>($H$27 * K43) + ($H$29 * K45)</f>
        <v>0.22551091261936568</v>
      </c>
      <c r="L47" s="135">
        <f>($H$27 * L43) + ($H$29 * L45)</f>
        <v>7.0293341895312167E-2</v>
      </c>
      <c r="M47" s="135">
        <f>($H$27 * M43) + ($H$29 * M45)</f>
        <v>0.27131385383048295</v>
      </c>
      <c r="N47" s="135">
        <f>($H$27 * N43) + ($H$29 * N45)</f>
        <v>0.33445936187674441</v>
      </c>
      <c r="O47" s="74"/>
      <c r="P47" s="115" t="s">
        <v>578</v>
      </c>
      <c r="Q47" s="42"/>
    </row>
    <row r="48" spans="1:17" x14ac:dyDescent="0.3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423806642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9975061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9800000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19775061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3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404031581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3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3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38779416.765605159</v>
      </c>
      <c r="K69" s="158">
        <f>$H66 * K37</f>
        <v>86467169.7059495</v>
      </c>
      <c r="L69" s="158">
        <f>$H66 * L37</f>
        <v>26981590.473562684</v>
      </c>
      <c r="M69" s="158">
        <f>$H66 * M37</f>
        <v>103506227.60264342</v>
      </c>
      <c r="N69" s="158">
        <f>$H66 * N37</f>
        <v>148297176.45223927</v>
      </c>
      <c r="O69" s="74"/>
      <c r="P69" s="73"/>
      <c r="Q69" s="42"/>
    </row>
    <row r="70" spans="1:17" x14ac:dyDescent="0.3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39765810.312263273</v>
      </c>
      <c r="K70" s="147">
        <f>$H66 * K47</f>
        <v>91113530.558355168</v>
      </c>
      <c r="L70" s="147">
        <f>$H66 * L47</f>
        <v>28400730.059736513</v>
      </c>
      <c r="M70" s="147">
        <f>$H66 * M47</f>
        <v>109619365.31033294</v>
      </c>
      <c r="N70" s="147">
        <f>$H66 * N47</f>
        <v>135132144.75931218</v>
      </c>
      <c r="O70" s="74"/>
      <c r="P70" s="73"/>
      <c r="Q70" s="42"/>
    </row>
    <row r="71" spans="1:17" x14ac:dyDescent="0.3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16900000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3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4517866.8718507281</v>
      </c>
      <c r="K77" s="158">
        <f>$H74 * K33</f>
        <v>4348654.6022944208</v>
      </c>
      <c r="L77" s="158">
        <f>$H74 * L33</f>
        <v>1350322.8918671769</v>
      </c>
      <c r="M77" s="158">
        <f>$H74 * M33</f>
        <v>3724214.1897962387</v>
      </c>
      <c r="N77" s="158">
        <f>$H74 * N33</f>
        <v>2958941.4441914354</v>
      </c>
      <c r="O77" s="74"/>
      <c r="P77" s="73"/>
      <c r="Q77" s="42"/>
    </row>
    <row r="78" spans="1:17" x14ac:dyDescent="0.3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4590191.715771554</v>
      </c>
      <c r="K78" s="147">
        <f>$H74 * K43</f>
        <v>4423373.9005197268</v>
      </c>
      <c r="L78" s="147">
        <f>$H74 * L43</f>
        <v>1368874.9427089845</v>
      </c>
      <c r="M78" s="147">
        <f>$H74 * M43</f>
        <v>3779872.987030169</v>
      </c>
      <c r="N78" s="147">
        <f>$H74 * N43</f>
        <v>2737686.4539695689</v>
      </c>
      <c r="O78" s="74"/>
      <c r="P78" s="73"/>
      <c r="Q78" s="42"/>
    </row>
    <row r="79" spans="1:17" x14ac:dyDescent="0.3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3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43297283.637455888</v>
      </c>
      <c r="K83" s="145">
        <f t="shared" si="0"/>
        <v>90815824.308243915</v>
      </c>
      <c r="L83" s="145">
        <f t="shared" si="0"/>
        <v>28331913.36542986</v>
      </c>
      <c r="M83" s="145">
        <f t="shared" si="0"/>
        <v>107230441.79243965</v>
      </c>
      <c r="N83" s="145">
        <f t="shared" si="0"/>
        <v>151256117.8964307</v>
      </c>
      <c r="O83" s="74"/>
      <c r="P83" s="73"/>
      <c r="Q83" s="42"/>
    </row>
    <row r="84" spans="1:17" x14ac:dyDescent="0.3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44356002.028034829</v>
      </c>
      <c r="K84" s="147">
        <f t="shared" si="0"/>
        <v>95536904.458874896</v>
      </c>
      <c r="L84" s="147">
        <f t="shared" si="0"/>
        <v>29769605.002445497</v>
      </c>
      <c r="M84" s="147">
        <f t="shared" si="0"/>
        <v>113399238.2973631</v>
      </c>
      <c r="N84" s="147">
        <f t="shared" si="0"/>
        <v>137869831.21328175</v>
      </c>
      <c r="O84" s="74"/>
      <c r="P84" s="73"/>
      <c r="Q84" s="42"/>
    </row>
    <row r="85" spans="1:17" x14ac:dyDescent="0.3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3263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6511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24475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28546.25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3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2245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0.94531725733771765</v>
      </c>
      <c r="O114" s="74"/>
      <c r="P114" s="115" t="s">
        <v>567</v>
      </c>
      <c r="Q114" s="42"/>
    </row>
    <row r="115" spans="1:17" x14ac:dyDescent="0.3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0.96354483822514514</v>
      </c>
      <c r="N115" s="190">
        <f>IF($H$106, ($H$102 + $H110 * $H$104) / ($H$102 + $H$104), N$116)</f>
        <v>0.96354483822514514</v>
      </c>
      <c r="O115" s="74"/>
      <c r="P115" s="115" t="s">
        <v>567</v>
      </c>
      <c r="Q115" s="42"/>
    </row>
    <row r="116" spans="1:17" x14ac:dyDescent="0.3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3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24475</v>
      </c>
      <c r="K118" s="130">
        <f>SUMPRODUCT($H93:$H95, K114:K116)</f>
        <v>24475</v>
      </c>
      <c r="L118" s="130">
        <f>SUMPRODUCT($H93:$H95, L114:L116)</f>
        <v>24475</v>
      </c>
      <c r="M118" s="130">
        <f>SUMPRODUCT($H93:$H95, M114:M116)</f>
        <v>30748.640441683921</v>
      </c>
      <c r="N118" s="130">
        <f>SUMPRODUCT($H93:$H95, N114:N116)</f>
        <v>33833.210652376889</v>
      </c>
      <c r="O118" s="74"/>
      <c r="P118" s="115" t="s">
        <v>581</v>
      </c>
      <c r="Q118" s="42"/>
    </row>
    <row r="119" spans="1:17" x14ac:dyDescent="0.3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3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1769.0412109277177</v>
      </c>
      <c r="K129" s="145">
        <f t="shared" si="1"/>
        <v>3710.5546193358086</v>
      </c>
      <c r="L129" s="145">
        <f t="shared" si="1"/>
        <v>1157.58583719836</v>
      </c>
      <c r="M129" s="145">
        <f t="shared" si="1"/>
        <v>3487.3230247628885</v>
      </c>
      <c r="N129" s="145">
        <f t="shared" si="1"/>
        <v>4470.6403849912031</v>
      </c>
      <c r="O129" s="74"/>
      <c r="P129" s="73"/>
      <c r="Q129" s="42"/>
    </row>
    <row r="130" spans="1:17" x14ac:dyDescent="0.3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1812.298346395703</v>
      </c>
      <c r="K130" s="147">
        <f t="shared" si="1"/>
        <v>3903.4485989325799</v>
      </c>
      <c r="L130" s="147">
        <f t="shared" si="1"/>
        <v>1216.327068537099</v>
      </c>
      <c r="M130" s="147">
        <f t="shared" si="1"/>
        <v>3687.9431632897554</v>
      </c>
      <c r="N130" s="147">
        <f t="shared" si="1"/>
        <v>4074.9851567396536</v>
      </c>
      <c r="O130" s="74"/>
      <c r="P130" s="73"/>
      <c r="Q130" s="42"/>
    </row>
    <row r="131" spans="1:17" x14ac:dyDescent="0.3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3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14595.145077215977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14695.00233389479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584.48668094734126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3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3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0.11654045625819354</v>
      </c>
      <c r="K145" s="180">
        <f t="shared" si="2"/>
        <v>0.2444429929823787</v>
      </c>
      <c r="L145" s="180">
        <f t="shared" si="2"/>
        <v>7.6259151449825674E-2</v>
      </c>
      <c r="M145" s="180">
        <f t="shared" si="2"/>
        <v>0.22973699759794716</v>
      </c>
      <c r="N145" s="180">
        <f t="shared" si="2"/>
        <v>0.29451573372898043</v>
      </c>
      <c r="O145" s="74"/>
      <c r="P145" s="73"/>
      <c r="Q145" s="42"/>
    </row>
    <row r="146" spans="1:17" x14ac:dyDescent="0.3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0.1186098792070389</v>
      </c>
      <c r="K146" s="192">
        <f t="shared" si="2"/>
        <v>0.25546983902019649</v>
      </c>
      <c r="L146" s="192">
        <f t="shared" si="2"/>
        <v>7.9605218954350368E-2</v>
      </c>
      <c r="M146" s="192">
        <f t="shared" si="2"/>
        <v>0.2413656084773107</v>
      </c>
      <c r="N146" s="193">
        <f t="shared" si="2"/>
        <v>0.26669642896966711</v>
      </c>
      <c r="O146" s="74"/>
      <c r="P146" s="73"/>
      <c r="Q146" s="42"/>
    </row>
    <row r="147" spans="1:17" x14ac:dyDescent="0.3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3.8504667982674573E-2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3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3.8253025371436496E-2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3.8504667982674573E-2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3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0.20968106058059077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0.26692744696598553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0.11308740827502695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0.41030408417839681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0.36098344924057224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7.6259151449825674E-2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0.22973699759794716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6.1754371405963487E-2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3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7.8614332895590736E-2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3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3.3306021023628334E-2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3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0.12084100840379788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3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0.12084100840379788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3.3306021023628334E-2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7.8614332895590736E-2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6.1754371405963487E-2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0.22973699759794716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7.6259151449825674E-2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0.36098344924057224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 xr:uid="{8C62B46F-5DD1-4FBE-B19C-AC5BBDA56DF1}"/>
    <hyperlink ref="B5:H5" location="'Model map'!A4" tooltip="Click to return to model map" display="'Model map'!A4" xr:uid="{02D5E91A-3911-4740-947B-86F96DAFC31A}"/>
    <hyperlink ref="B5:F5" location="'Model map'!A4" tooltip="Click to return to model map" display="'Model map'!A4" xr:uid="{C3CBC4D6-807E-4B9F-9748-7F3696FFA076}"/>
    <hyperlink ref="A1" location="Index!A1" display="Index!A1" xr:uid="{DE369470-4C5B-43C2-8227-B799A121B8AC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8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37080000</v>
      </c>
      <c r="K21" s="156">
        <f>Expenditure!K133</f>
        <v>13299999.999999998</v>
      </c>
      <c r="L21" s="156">
        <f>Expenditure!L133</f>
        <v>1402791.5174344562</v>
      </c>
      <c r="M21" s="156">
        <f>Expenditure!M133</f>
        <v>1282579.5047548516</v>
      </c>
      <c r="N21" s="156">
        <f>Expenditure!N133</f>
        <v>5000398.7882049223</v>
      </c>
      <c r="O21" s="156">
        <f>Expenditure!O133</f>
        <v>1200000</v>
      </c>
      <c r="P21" s="156">
        <f>Expenditure!P133</f>
        <v>36436.143309985877</v>
      </c>
      <c r="Q21" s="156">
        <f>Expenditure!Q133</f>
        <v>546542.14964978816</v>
      </c>
      <c r="R21" s="156">
        <f>Expenditure!R133</f>
        <v>1238828.8725395198</v>
      </c>
      <c r="S21" s="156">
        <f>Expenditure!S133</f>
        <v>3588960.1160336086</v>
      </c>
      <c r="T21" s="156">
        <f>Expenditure!T133</f>
        <v>473669.86302981636</v>
      </c>
      <c r="U21" s="156">
        <f>Expenditure!U133</f>
        <v>163962.64489493644</v>
      </c>
      <c r="V21" s="156">
        <f>Expenditure!V133</f>
        <v>455451.79137482343</v>
      </c>
      <c r="W21" s="156">
        <f>Expenditure!W133</f>
        <v>273271.07482489408</v>
      </c>
      <c r="X21" s="156">
        <f>Expenditure!X133</f>
        <v>2167950.5269441595</v>
      </c>
      <c r="Y21" s="156">
        <f>Expenditure!Y133</f>
        <v>0</v>
      </c>
      <c r="Z21" s="156">
        <f>Expenditure!Z133</f>
        <v>0</v>
      </c>
      <c r="AA21" s="156">
        <f>Expenditure!AA133</f>
        <v>582978.29295977403</v>
      </c>
      <c r="AB21" s="156">
        <f>Expenditure!AB133</f>
        <v>327925.28978987288</v>
      </c>
      <c r="AC21" s="156">
        <f>Expenditure!AC133</f>
        <v>1676062.5922593502</v>
      </c>
      <c r="AD21" s="156">
        <f>Expenditure!AD133</f>
        <v>419015.64806483756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17380000.000000004</v>
      </c>
      <c r="K22" s="201">
        <f>Expenditure!K139</f>
        <v>10800000</v>
      </c>
      <c r="L22" s="201">
        <f>Expenditure!L139</f>
        <v>1629888.3627808187</v>
      </c>
      <c r="M22" s="201">
        <f>Expenditure!M139</f>
        <v>6544515.0080311326</v>
      </c>
      <c r="N22" s="201">
        <f>Expenditure!N139</f>
        <v>1132841.1946829739</v>
      </c>
      <c r="O22" s="201">
        <f>Expenditure!O139</f>
        <v>2900000</v>
      </c>
      <c r="P22" s="201">
        <f>Expenditure!P139</f>
        <v>42334.762669631651</v>
      </c>
      <c r="Q22" s="201">
        <f>Expenditure!Q139</f>
        <v>635021.44004447479</v>
      </c>
      <c r="R22" s="201">
        <f>Expenditure!R139</f>
        <v>1439381.9307674763</v>
      </c>
      <c r="S22" s="201">
        <f>Expenditure!S139</f>
        <v>4169974.1229587179</v>
      </c>
      <c r="T22" s="201">
        <f>Expenditure!T139</f>
        <v>550351.91470521153</v>
      </c>
      <c r="U22" s="201">
        <f>Expenditure!U139</f>
        <v>190506.43201334245</v>
      </c>
      <c r="V22" s="201">
        <f>Expenditure!V139</f>
        <v>529184.53337039566</v>
      </c>
      <c r="W22" s="201">
        <f>Expenditure!W139</f>
        <v>317510.72002223739</v>
      </c>
      <c r="X22" s="201">
        <f>Expenditure!X139</f>
        <v>2518918.3788430835</v>
      </c>
      <c r="Y22" s="201">
        <f>Expenditure!Y139</f>
        <v>0</v>
      </c>
      <c r="Z22" s="201">
        <f>Expenditure!Z139</f>
        <v>0</v>
      </c>
      <c r="AA22" s="201">
        <f>Expenditure!AA139</f>
        <v>677356.20271410642</v>
      </c>
      <c r="AB22" s="201">
        <f>Expenditure!AB139</f>
        <v>381012.8640266849</v>
      </c>
      <c r="AC22" s="201">
        <f>Expenditure!AC139</f>
        <v>1947399.0828030561</v>
      </c>
      <c r="AD22" s="201">
        <f>Expenditure!AD139</f>
        <v>486849.77070076403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9837160.8505084645</v>
      </c>
      <c r="L23" s="152">
        <f>Expenditure!L136</f>
        <v>2117929.7308751931</v>
      </c>
      <c r="M23" s="152">
        <f>Expenditure!M136</f>
        <v>6971771.7521601003</v>
      </c>
      <c r="N23" s="152">
        <f>Expenditure!N136</f>
        <v>1925692.9304589243</v>
      </c>
      <c r="O23" s="152">
        <f>Expenditure!O136</f>
        <v>1377202.519071185</v>
      </c>
      <c r="P23" s="152">
        <f>Expenditure!P136</f>
        <v>55011.161840914116</v>
      </c>
      <c r="Q23" s="152">
        <f>Expenditure!Q136</f>
        <v>825167.42761371168</v>
      </c>
      <c r="R23" s="152">
        <f>Expenditure!R136</f>
        <v>1870379.5025910798</v>
      </c>
      <c r="S23" s="152">
        <f>Expenditure!S136</f>
        <v>5418599.4413300399</v>
      </c>
      <c r="T23" s="152">
        <f>Expenditure!T136</f>
        <v>715145.10393188347</v>
      </c>
      <c r="U23" s="152">
        <f>Expenditure!U136</f>
        <v>247550.22828411352</v>
      </c>
      <c r="V23" s="152">
        <f>Expenditure!V136</f>
        <v>687639.52301142644</v>
      </c>
      <c r="W23" s="152">
        <f>Expenditure!W136</f>
        <v>412583.71380685584</v>
      </c>
      <c r="X23" s="152">
        <f>Expenditure!X136</f>
        <v>3273164.1295343898</v>
      </c>
      <c r="Y23" s="152">
        <f>Expenditure!Y136</f>
        <v>0</v>
      </c>
      <c r="Z23" s="152">
        <f>Expenditure!Z136</f>
        <v>0</v>
      </c>
      <c r="AA23" s="152">
        <f>Expenditure!AA136</f>
        <v>880178.58945462585</v>
      </c>
      <c r="AB23" s="152">
        <f>Expenditure!AB136</f>
        <v>495100.45656822703</v>
      </c>
      <c r="AC23" s="152">
        <f>Expenditure!AC136</f>
        <v>2530513.4446820491</v>
      </c>
      <c r="AD23" s="152">
        <f>Expenditure!AD136</f>
        <v>632628.36117051227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1300000</v>
      </c>
      <c r="AQ23" s="152">
        <f>Expenditure!AQ136</f>
        <v>0</v>
      </c>
      <c r="AR23" s="74"/>
      <c r="AS23" s="73"/>
      <c r="AT23" s="42"/>
    </row>
    <row r="24" spans="1:46" x14ac:dyDescent="0.3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4840000.0000000037</v>
      </c>
      <c r="K24" s="162">
        <f>Expenditure!K137</f>
        <v>10162839.149491535</v>
      </c>
      <c r="L24" s="162">
        <f>Expenditure!L137</f>
        <v>2188047.9044619813</v>
      </c>
      <c r="M24" s="162">
        <f>Expenditure!M137</f>
        <v>7202585.7847500378</v>
      </c>
      <c r="N24" s="162">
        <f>Expenditure!N137</f>
        <v>1989446.7317321007</v>
      </c>
      <c r="O24" s="162">
        <f>Expenditure!O137</f>
        <v>1422797.480928815</v>
      </c>
      <c r="P24" s="162">
        <f>Expenditure!P137</f>
        <v>56832.413102908606</v>
      </c>
      <c r="Q24" s="162">
        <f>Expenditure!Q137</f>
        <v>852486.19654362916</v>
      </c>
      <c r="R24" s="162">
        <f>Expenditure!R137</f>
        <v>1932302.0454988927</v>
      </c>
      <c r="S24" s="162">
        <f>Expenditure!S137</f>
        <v>5597992.6906364979</v>
      </c>
      <c r="T24" s="162">
        <f>Expenditure!T137</f>
        <v>738821.37033781188</v>
      </c>
      <c r="U24" s="162">
        <f>Expenditure!U137</f>
        <v>255745.85896308874</v>
      </c>
      <c r="V24" s="162">
        <f>Expenditure!V137</f>
        <v>710405.16378635762</v>
      </c>
      <c r="W24" s="162">
        <f>Expenditure!W137</f>
        <v>426243.09827181458</v>
      </c>
      <c r="X24" s="162">
        <f>Expenditure!X137</f>
        <v>3381528.5796230622</v>
      </c>
      <c r="Y24" s="162">
        <f>Expenditure!Y137</f>
        <v>0</v>
      </c>
      <c r="Z24" s="162">
        <f>Expenditure!Z137</f>
        <v>0</v>
      </c>
      <c r="AA24" s="162">
        <f>Expenditure!AA137</f>
        <v>909318.60964653769</v>
      </c>
      <c r="AB24" s="162">
        <f>Expenditure!AB137</f>
        <v>511491.71792617749</v>
      </c>
      <c r="AC24" s="162">
        <f>Expenditure!AC137</f>
        <v>2614291.0027337959</v>
      </c>
      <c r="AD24" s="162">
        <f>Expenditure!AD137</f>
        <v>653572.75068344898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3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37080000</v>
      </c>
      <c r="K27" s="145">
        <f t="shared" si="0"/>
        <v>13299999.999999998</v>
      </c>
      <c r="L27" s="145">
        <f t="shared" si="0"/>
        <v>1402791.5174344562</v>
      </c>
      <c r="M27" s="145">
        <f t="shared" si="0"/>
        <v>1282579.5047548516</v>
      </c>
      <c r="N27" s="145">
        <f t="shared" si="0"/>
        <v>5000398.7882049223</v>
      </c>
      <c r="O27" s="145">
        <f t="shared" si="0"/>
        <v>1200000</v>
      </c>
      <c r="P27" s="145">
        <f t="shared" si="0"/>
        <v>36436.143309985877</v>
      </c>
      <c r="Q27" s="145">
        <f t="shared" si="0"/>
        <v>546542.14964978816</v>
      </c>
      <c r="R27" s="145">
        <f t="shared" si="0"/>
        <v>1238828.8725395198</v>
      </c>
      <c r="S27" s="145">
        <f t="shared" si="0"/>
        <v>3588960.1160336086</v>
      </c>
      <c r="T27" s="145">
        <f t="shared" si="0"/>
        <v>473669.86302981636</v>
      </c>
      <c r="U27" s="145">
        <f t="shared" si="0"/>
        <v>163962.64489493644</v>
      </c>
      <c r="V27" s="145">
        <f t="shared" si="0"/>
        <v>455451.79137482343</v>
      </c>
      <c r="W27" s="145">
        <f t="shared" si="0"/>
        <v>273271.07482489408</v>
      </c>
      <c r="X27" s="145">
        <f t="shared" si="0"/>
        <v>2167950.5269441595</v>
      </c>
      <c r="Y27" s="145">
        <f t="shared" si="0"/>
        <v>0</v>
      </c>
      <c r="Z27" s="145">
        <f t="shared" si="0"/>
        <v>0</v>
      </c>
      <c r="AA27" s="145">
        <f t="shared" si="0"/>
        <v>582978.29295977403</v>
      </c>
      <c r="AB27" s="145">
        <f t="shared" si="0"/>
        <v>327925.28978987288</v>
      </c>
      <c r="AC27" s="145">
        <f t="shared" si="0"/>
        <v>1676062.5922593502</v>
      </c>
      <c r="AD27" s="145">
        <f t="shared" si="0"/>
        <v>419015.64806483756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17380000.000000004</v>
      </c>
      <c r="K28" s="130">
        <f t="shared" si="2"/>
        <v>10800000</v>
      </c>
      <c r="L28" s="130">
        <f t="shared" si="2"/>
        <v>1629888.3627808187</v>
      </c>
      <c r="M28" s="130">
        <f t="shared" si="2"/>
        <v>6544515.0080311326</v>
      </c>
      <c r="N28" s="130">
        <f t="shared" si="2"/>
        <v>1132841.1946829739</v>
      </c>
      <c r="O28" s="130">
        <f t="shared" si="2"/>
        <v>2900000</v>
      </c>
      <c r="P28" s="130">
        <f t="shared" si="2"/>
        <v>42334.762669631651</v>
      </c>
      <c r="Q28" s="130">
        <f t="shared" si="2"/>
        <v>635021.44004447479</v>
      </c>
      <c r="R28" s="130">
        <f t="shared" si="2"/>
        <v>1439381.9307674763</v>
      </c>
      <c r="S28" s="130">
        <f t="shared" si="2"/>
        <v>4169974.1229587179</v>
      </c>
      <c r="T28" s="130">
        <f t="shared" si="2"/>
        <v>550351.91470521153</v>
      </c>
      <c r="U28" s="130">
        <f t="shared" si="2"/>
        <v>190506.43201334245</v>
      </c>
      <c r="V28" s="130">
        <f t="shared" si="2"/>
        <v>529184.53337039566</v>
      </c>
      <c r="W28" s="130">
        <f t="shared" si="2"/>
        <v>317510.72002223739</v>
      </c>
      <c r="X28" s="130">
        <f t="shared" si="2"/>
        <v>2518918.3788430835</v>
      </c>
      <c r="Y28" s="130">
        <f t="shared" si="2"/>
        <v>0</v>
      </c>
      <c r="Z28" s="130">
        <f t="shared" si="2"/>
        <v>0</v>
      </c>
      <c r="AA28" s="130">
        <f t="shared" si="2"/>
        <v>677356.20271410642</v>
      </c>
      <c r="AB28" s="130">
        <f t="shared" si="2"/>
        <v>381012.8640266849</v>
      </c>
      <c r="AC28" s="130">
        <f t="shared" si="2"/>
        <v>1947399.0828030561</v>
      </c>
      <c r="AD28" s="130">
        <f t="shared" si="2"/>
        <v>486849.77070076403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9837160.8505084645</v>
      </c>
      <c r="L29" s="130">
        <f t="shared" si="4"/>
        <v>2117929.7308751931</v>
      </c>
      <c r="M29" s="130">
        <f t="shared" si="4"/>
        <v>6971771.7521601003</v>
      </c>
      <c r="N29" s="130">
        <f t="shared" si="4"/>
        <v>1925692.9304589243</v>
      </c>
      <c r="O29" s="130">
        <f t="shared" si="4"/>
        <v>1377202.519071185</v>
      </c>
      <c r="P29" s="130">
        <f t="shared" si="4"/>
        <v>55011.161840914116</v>
      </c>
      <c r="Q29" s="130">
        <f t="shared" si="4"/>
        <v>825167.42761371168</v>
      </c>
      <c r="R29" s="130">
        <f t="shared" si="4"/>
        <v>1870379.5025910798</v>
      </c>
      <c r="S29" s="130">
        <f t="shared" si="4"/>
        <v>5418599.4413300399</v>
      </c>
      <c r="T29" s="130">
        <f t="shared" si="4"/>
        <v>715145.10393188347</v>
      </c>
      <c r="U29" s="130">
        <f t="shared" si="4"/>
        <v>247550.22828411352</v>
      </c>
      <c r="V29" s="130">
        <f t="shared" si="4"/>
        <v>687639.52301142644</v>
      </c>
      <c r="W29" s="130">
        <f t="shared" si="4"/>
        <v>412583.71380685584</v>
      </c>
      <c r="X29" s="130">
        <f t="shared" si="4"/>
        <v>3273164.1295343898</v>
      </c>
      <c r="Y29" s="130">
        <f t="shared" si="4"/>
        <v>0</v>
      </c>
      <c r="Z29" s="130">
        <f t="shared" si="4"/>
        <v>0</v>
      </c>
      <c r="AA29" s="130">
        <f t="shared" si="4"/>
        <v>880178.58945462585</v>
      </c>
      <c r="AB29" s="130">
        <f t="shared" si="4"/>
        <v>495100.45656822703</v>
      </c>
      <c r="AC29" s="130">
        <f t="shared" si="4"/>
        <v>2530513.4446820491</v>
      </c>
      <c r="AD29" s="130">
        <f t="shared" si="4"/>
        <v>632628.36117051227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1300000</v>
      </c>
      <c r="AQ29" s="130">
        <f t="shared" si="4"/>
        <v>0</v>
      </c>
      <c r="AR29" s="74"/>
      <c r="AS29" s="73"/>
      <c r="AT29" s="42"/>
    </row>
    <row r="30" spans="1:46" x14ac:dyDescent="0.3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4840000.0000000037</v>
      </c>
      <c r="K30" s="147">
        <f t="shared" si="6"/>
        <v>10162839.149491535</v>
      </c>
      <c r="L30" s="147">
        <f t="shared" si="6"/>
        <v>2188047.9044619813</v>
      </c>
      <c r="M30" s="147">
        <f t="shared" si="6"/>
        <v>7202585.7847500378</v>
      </c>
      <c r="N30" s="147">
        <f t="shared" si="6"/>
        <v>1989446.7317321007</v>
      </c>
      <c r="O30" s="147">
        <f t="shared" si="6"/>
        <v>1422797.480928815</v>
      </c>
      <c r="P30" s="147">
        <f t="shared" si="6"/>
        <v>56832.413102908606</v>
      </c>
      <c r="Q30" s="147">
        <f t="shared" si="6"/>
        <v>852486.19654362916</v>
      </c>
      <c r="R30" s="147">
        <f t="shared" si="6"/>
        <v>1932302.0454988927</v>
      </c>
      <c r="S30" s="147">
        <f t="shared" si="6"/>
        <v>5597992.6906364979</v>
      </c>
      <c r="T30" s="147">
        <f t="shared" si="6"/>
        <v>738821.37033781188</v>
      </c>
      <c r="U30" s="147">
        <f t="shared" si="6"/>
        <v>255745.85896308874</v>
      </c>
      <c r="V30" s="147">
        <f t="shared" si="6"/>
        <v>710405.16378635762</v>
      </c>
      <c r="W30" s="147">
        <f t="shared" si="6"/>
        <v>426243.09827181458</v>
      </c>
      <c r="X30" s="147">
        <f t="shared" si="6"/>
        <v>3381528.5796230622</v>
      </c>
      <c r="Y30" s="147">
        <f t="shared" si="6"/>
        <v>0</v>
      </c>
      <c r="Z30" s="147">
        <f t="shared" si="6"/>
        <v>0</v>
      </c>
      <c r="AA30" s="147">
        <f t="shared" si="6"/>
        <v>909318.60964653769</v>
      </c>
      <c r="AB30" s="147">
        <f t="shared" si="6"/>
        <v>511491.71792617749</v>
      </c>
      <c r="AC30" s="147">
        <f t="shared" si="6"/>
        <v>2614291.0027337959</v>
      </c>
      <c r="AD30" s="147">
        <f t="shared" si="6"/>
        <v>653572.75068344898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71216824.816069588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3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54273046.721134119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3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41573418.866893701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3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46446748.549118504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3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59265769.810394228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3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40387244.565494925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3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22229757.783073865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3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27805717.051364474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3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0.832187758489077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3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0.74414920490852021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3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0.56845466559901281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3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 xr:uid="{82DD2133-1792-45F5-ABF9-BCBFAA6DC862}"/>
    <hyperlink ref="B5:F5" location="'Model map'!A4" tooltip="Click to return to model map" display="'Model map'!A4" xr:uid="{E7E4B77D-D701-4127-B2FF-A83313EB2317}"/>
    <hyperlink ref="B5:H5" location="'Model map'!A4" tooltip="Click to return to model map" display="'Model map'!A4" xr:uid="{6E7AD475-6B53-498E-894B-1882DDF736B8}"/>
    <hyperlink ref="A1" location="Index!A1" display="Index!A1" xr:uid="{B8AA3CEA-FD41-4C2F-B661-82A555C2472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9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0.12084100840379788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3.3306021023628334E-2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7.8614332895590736E-2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6.1754371405963487E-2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0.22973699759794716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7.6259151449825674E-2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0.36098344924057224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0.96149533201732551</v>
      </c>
      <c r="K46" s="177">
        <f>SUMPRODUCT($H19:$H25, K38:K44)</f>
        <v>0.60051188277675327</v>
      </c>
      <c r="L46" s="177">
        <f>SUMPRODUCT($H19:$H25, L38:L44)</f>
        <v>0.52425273132692762</v>
      </c>
      <c r="M46" s="177">
        <f>SUMPRODUCT($H19:$H25, M38:M44)</f>
        <v>0.29451573372898043</v>
      </c>
      <c r="N46" s="74"/>
      <c r="O46" s="115" t="s">
        <v>566</v>
      </c>
      <c r="P46" s="42"/>
    </row>
    <row r="47" spans="1:16" x14ac:dyDescent="0.3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3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0.96149533201732551</v>
      </c>
      <c r="K56" s="180">
        <f>SUMPRODUCT($H19:$H$25, K38:K$44)</f>
        <v>0.60051188277675327</v>
      </c>
      <c r="L56" s="180">
        <f>SUMPRODUCT($H19:$H$25, L38:L$44)</f>
        <v>0.52425273132692762</v>
      </c>
      <c r="M56" s="180">
        <f>SUMPRODUCT($H19:$H$25, M38:M$44)</f>
        <v>0.29451573372898043</v>
      </c>
      <c r="N56" s="74"/>
      <c r="O56" s="73"/>
      <c r="P56" s="42"/>
    </row>
    <row r="57" spans="1:16" x14ac:dyDescent="0.3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0.84065432361352765</v>
      </c>
      <c r="K57" s="177">
        <f>SUMPRODUCT($H20:$H$25, K39:K$44)</f>
        <v>0.47967087437295541</v>
      </c>
      <c r="L57" s="177">
        <f>SUMPRODUCT($H20:$H$25, L39:L$44)</f>
        <v>0.40341172292312971</v>
      </c>
      <c r="M57" s="177">
        <f>SUMPRODUCT($H20:$H$25, M39:M$44)</f>
        <v>0.17367472532518255</v>
      </c>
      <c r="N57" s="74"/>
      <c r="O57" s="73"/>
      <c r="P57" s="42"/>
    </row>
    <row r="58" spans="1:16" x14ac:dyDescent="0.3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0.80734830258989931</v>
      </c>
      <c r="K58" s="177">
        <f>SUMPRODUCT($H21:$H$25, K40:K$44)</f>
        <v>0.44636485334932707</v>
      </c>
      <c r="L58" s="177">
        <f>SUMPRODUCT($H21:$H$25, L40:L$44)</f>
        <v>0.37010570189950143</v>
      </c>
      <c r="M58" s="177">
        <f>SUMPRODUCT($H21:$H$25, M40:M$44)</f>
        <v>0.14036870430155424</v>
      </c>
      <c r="N58" s="74"/>
      <c r="O58" s="73"/>
      <c r="P58" s="42"/>
    </row>
    <row r="59" spans="1:16" x14ac:dyDescent="0.3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0.72873396969430859</v>
      </c>
      <c r="K59" s="177">
        <f>SUMPRODUCT($H22:$H$25, K41:K$44)</f>
        <v>0.36775052045373635</v>
      </c>
      <c r="L59" s="177">
        <f>SUMPRODUCT($H22:$H$25, L41:L$44)</f>
        <v>0.29149136900391065</v>
      </c>
      <c r="M59" s="177">
        <f>SUMPRODUCT($H22:$H$25, M41:M$44)</f>
        <v>6.1754371405963487E-2</v>
      </c>
      <c r="N59" s="74"/>
      <c r="O59" s="73"/>
      <c r="P59" s="42"/>
    </row>
    <row r="60" spans="1:16" x14ac:dyDescent="0.3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0.66697959828834508</v>
      </c>
      <c r="K60" s="193">
        <f>SUMPRODUCT($H23:$H$25, K42:K$44)</f>
        <v>0.30599614904777284</v>
      </c>
      <c r="L60" s="193">
        <f>SUMPRODUCT($H23:$H$25, L42:L$44)</f>
        <v>0.22973699759794716</v>
      </c>
      <c r="M60" s="193">
        <f>SUMPRODUCT($H23:$H$25, M42:M$44)</f>
        <v>0</v>
      </c>
      <c r="N60" s="74"/>
      <c r="O60" s="73"/>
      <c r="P60" s="42"/>
    </row>
    <row r="61" spans="1:16" x14ac:dyDescent="0.3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0.832187758489077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2.0278600486681606E-2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3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1.3192447418094971E-2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3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3.8504667982674573E-2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3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0.96149533201732551</v>
      </c>
      <c r="K94" s="180">
        <f t="shared" si="0"/>
        <v>0.93974386432258383</v>
      </c>
      <c r="L94" s="180">
        <f t="shared" si="0"/>
        <v>0.93157856648368798</v>
      </c>
      <c r="M94" s="180">
        <f t="shared" si="0"/>
        <v>0.88437745019593794</v>
      </c>
      <c r="N94" s="74"/>
      <c r="O94" s="73"/>
      <c r="P94" s="42"/>
    </row>
    <row r="95" spans="1:16" x14ac:dyDescent="0.3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0.86093292410020927</v>
      </c>
      <c r="K95" s="177">
        <f t="shared" si="0"/>
        <v>0.78237328010593932</v>
      </c>
      <c r="L95" s="177">
        <f t="shared" si="0"/>
        <v>0.7528827234072798</v>
      </c>
      <c r="M95" s="177">
        <f t="shared" si="0"/>
        <v>0.58240673789048569</v>
      </c>
      <c r="N95" s="74"/>
      <c r="O95" s="73"/>
      <c r="P95" s="42"/>
    </row>
    <row r="96" spans="1:16" x14ac:dyDescent="0.3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0.80734830258989931</v>
      </c>
      <c r="K96" s="177">
        <f t="shared" si="0"/>
        <v>0.69851845436374482</v>
      </c>
      <c r="L96" s="177">
        <f t="shared" si="0"/>
        <v>0.65766474568535516</v>
      </c>
      <c r="M96" s="177">
        <f t="shared" si="0"/>
        <v>0.42150181664573261</v>
      </c>
      <c r="N96" s="74"/>
      <c r="O96" s="73"/>
      <c r="P96" s="42"/>
    </row>
    <row r="97" spans="1:16" x14ac:dyDescent="0.3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0.74192641711240359</v>
      </c>
      <c r="K97" s="177">
        <f t="shared" si="0"/>
        <v>0.59613943867198194</v>
      </c>
      <c r="L97" s="177">
        <f t="shared" si="0"/>
        <v>0.54141236844827889</v>
      </c>
      <c r="M97" s="177">
        <f t="shared" si="0"/>
        <v>0.22505173388431318</v>
      </c>
      <c r="N97" s="74"/>
      <c r="O97" s="73"/>
      <c r="P97" s="42"/>
    </row>
    <row r="98" spans="1:16" x14ac:dyDescent="0.3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0.66697959828834508</v>
      </c>
      <c r="K98" s="193">
        <f t="shared" si="0"/>
        <v>0.47885481007356873</v>
      </c>
      <c r="L98" s="193">
        <f t="shared" si="0"/>
        <v>0.40823452144705935</v>
      </c>
      <c r="M98" s="193">
        <f t="shared" si="0"/>
        <v>0</v>
      </c>
      <c r="N98" s="74"/>
      <c r="O98" s="73"/>
      <c r="P98" s="42"/>
    </row>
    <row r="99" spans="1:16" x14ac:dyDescent="0.3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3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0.96149533201732551</v>
      </c>
      <c r="K105" s="153">
        <f t="shared" si="1"/>
        <v>0.93974386432258383</v>
      </c>
      <c r="L105" s="153">
        <f t="shared" si="1"/>
        <v>0.93157856648368798</v>
      </c>
      <c r="M105" s="153">
        <f t="shared" si="1"/>
        <v>0.88437745019593794</v>
      </c>
      <c r="N105" s="74"/>
      <c r="O105" s="73"/>
      <c r="P105" s="42"/>
    </row>
    <row r="106" spans="1:16" x14ac:dyDescent="0.3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0.86093292410020927</v>
      </c>
      <c r="K106" s="154">
        <f t="shared" si="1"/>
        <v>0.78237328010593932</v>
      </c>
      <c r="L106" s="154">
        <f t="shared" si="1"/>
        <v>0.7528827234072798</v>
      </c>
      <c r="M106" s="154">
        <f t="shared" si="1"/>
        <v>0.58240673789048569</v>
      </c>
      <c r="N106" s="74"/>
      <c r="O106" s="73"/>
      <c r="P106" s="42"/>
    </row>
    <row r="107" spans="1:16" x14ac:dyDescent="0.3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0.80734830258989931</v>
      </c>
      <c r="K107" s="154">
        <f t="shared" si="1"/>
        <v>0.69851845436374482</v>
      </c>
      <c r="L107" s="154">
        <f t="shared" si="1"/>
        <v>0.65766474568535516</v>
      </c>
      <c r="M107" s="154">
        <f t="shared" si="1"/>
        <v>0.42150181664573261</v>
      </c>
      <c r="N107" s="74"/>
      <c r="O107" s="73"/>
      <c r="P107" s="42"/>
    </row>
    <row r="108" spans="1:16" x14ac:dyDescent="0.3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0.74192641711240359</v>
      </c>
      <c r="K108" s="154">
        <f t="shared" si="1"/>
        <v>0.59613943867198194</v>
      </c>
      <c r="L108" s="154">
        <f t="shared" si="1"/>
        <v>0.54141236844827889</v>
      </c>
      <c r="M108" s="154">
        <f t="shared" si="1"/>
        <v>0.22505173388431318</v>
      </c>
      <c r="N108" s="74"/>
      <c r="O108" s="73"/>
      <c r="P108" s="42"/>
    </row>
    <row r="109" spans="1:16" x14ac:dyDescent="0.3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0.66697959828834508</v>
      </c>
      <c r="K109" s="192">
        <f t="shared" si="1"/>
        <v>0.47885481007356873</v>
      </c>
      <c r="L109" s="192">
        <f t="shared" si="1"/>
        <v>0.40823452144705935</v>
      </c>
      <c r="M109" s="192">
        <f t="shared" si="1"/>
        <v>0</v>
      </c>
      <c r="N109" s="74"/>
      <c r="O109" s="73"/>
      <c r="P109" s="42"/>
    </row>
    <row r="110" spans="1:16" x14ac:dyDescent="0.3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 xr:uid="{09AD4F38-71F5-40AE-84EC-7E82ACEAEAAB}"/>
    <hyperlink ref="B5:F5" location="'Model map'!A4" tooltip="Click to return to model map" display="'Model map'!A4" xr:uid="{B3C6AE24-F879-4345-8233-FDB38217C4B5}"/>
    <hyperlink ref="B5:H5" location="'Model map'!A4" tooltip="Click to return to model map" display="'Model map'!A4" xr:uid="{F533A6A7-18F5-4763-9B76-64D82D52A7F9}"/>
    <hyperlink ref="A1" location="Index!A1" display="Index!A1" xr:uid="{72D39024-54D4-4701-8D7D-E6185A325D38}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0.1186098792070389</v>
      </c>
      <c r="I18" s="74"/>
      <c r="J18" s="73"/>
      <c r="K18" s="42"/>
    </row>
    <row r="19" spans="1:11" x14ac:dyDescent="0.3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0.25546983902019649</v>
      </c>
      <c r="I19" s="74"/>
      <c r="J19" s="73"/>
      <c r="K19" s="42"/>
    </row>
    <row r="20" spans="1:11" x14ac:dyDescent="0.3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7.9605218954350368E-2</v>
      </c>
      <c r="I20" s="74"/>
      <c r="J20" s="73"/>
      <c r="K20" s="42"/>
    </row>
    <row r="21" spans="1:11" x14ac:dyDescent="0.3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0.2413656084773107</v>
      </c>
      <c r="I21" s="74"/>
      <c r="J21" s="73"/>
      <c r="K21" s="42"/>
    </row>
    <row r="22" spans="1:11" x14ac:dyDescent="0.3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0.14924147214569247</v>
      </c>
      <c r="I28" s="74"/>
      <c r="J28" s="73"/>
      <c r="K28" s="42"/>
    </row>
    <row r="29" spans="1:11" x14ac:dyDescent="0.3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0.74414920490852021</v>
      </c>
      <c r="I30" s="74"/>
      <c r="J30" s="73"/>
      <c r="K30" s="42"/>
    </row>
    <row r="31" spans="1:11" x14ac:dyDescent="0.3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0.56845466559901281</v>
      </c>
      <c r="I31" s="74"/>
      <c r="J31" s="73"/>
      <c r="K31" s="42"/>
    </row>
    <row r="32" spans="1:11" x14ac:dyDescent="0.3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0.35240642064781258</v>
      </c>
      <c r="I36" s="132" t="s">
        <v>314</v>
      </c>
      <c r="J36" s="115" t="s">
        <v>588</v>
      </c>
      <c r="K36" s="42"/>
    </row>
    <row r="37" spans="1:11" x14ac:dyDescent="0.3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0.53547169846702092</v>
      </c>
      <c r="I37" s="132" t="s">
        <v>314</v>
      </c>
      <c r="J37" s="115" t="s">
        <v>589</v>
      </c>
      <c r="K37" s="42"/>
    </row>
    <row r="38" spans="1:11" x14ac:dyDescent="0.3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0.25784750061570555</v>
      </c>
      <c r="I38" s="132" t="s">
        <v>314</v>
      </c>
      <c r="J38" s="115" t="s">
        <v>590</v>
      </c>
      <c r="K38" s="42"/>
    </row>
    <row r="39" spans="1:11" x14ac:dyDescent="0.3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0.1497062168915882</v>
      </c>
      <c r="I39" s="132" t="s">
        <v>314</v>
      </c>
      <c r="J39" s="115" t="s">
        <v>591</v>
      </c>
      <c r="K39" s="42"/>
    </row>
    <row r="40" spans="1:11" x14ac:dyDescent="0.3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 xr:uid="{B6081C7D-EDB4-4884-A596-51B913F3F8F0}"/>
    <hyperlink ref="B5:F5" location="'Model map'!A4" tooltip="Click to return to model map" display="'Model map'!A4" xr:uid="{48B400A1-A47B-49C8-9F14-2985C154290D}"/>
    <hyperlink ref="B5:H5" location="'Model map'!A4" tooltip="Click to return to model map" display="'Model map'!A4" xr:uid="{00215343-A15C-4539-B525-CCFF14E4B6C9}"/>
    <hyperlink ref="A1" location="Index!A1" display="Index!A1" xr:uid="{668B68D1-ED89-49BB-85B5-C2EC456BCE9B}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8" activePane="bottomRight" state="frozenSplit"/>
      <selection pane="topRight" activeCell="J1" sqref="J1"/>
      <selection pane="bottomLeft" activeCell="A15" sqref="A15"/>
      <selection pane="bottomRight" activeCell="H23" sqref="H20:H23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0" width="40.7265625" customWidth="1"/>
    <col min="11" max="11" width="2.7265625" customWidth="1"/>
    <col min="12" max="16384" width="9.1796875" hidden="1"/>
  </cols>
  <sheetData>
    <row r="1" spans="1:11" x14ac:dyDescent="0.3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0.35240642064781258</v>
      </c>
      <c r="I20" s="74"/>
      <c r="J20" s="73"/>
      <c r="K20" s="42"/>
    </row>
    <row r="21" spans="1:11" x14ac:dyDescent="0.3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0.53547169846702092</v>
      </c>
      <c r="I21" s="74"/>
      <c r="J21" s="73"/>
      <c r="K21" s="42"/>
    </row>
    <row r="22" spans="1:11" x14ac:dyDescent="0.3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0.25784750061570555</v>
      </c>
      <c r="I22" s="74"/>
      <c r="J22" s="73"/>
      <c r="K22" s="42"/>
    </row>
    <row r="23" spans="1:11" x14ac:dyDescent="0.3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0.1497062168915882</v>
      </c>
      <c r="I23" s="74"/>
      <c r="J23" s="73"/>
      <c r="K23" s="42"/>
    </row>
    <row r="24" spans="1:11" x14ac:dyDescent="0.3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0.96149533201732551</v>
      </c>
      <c r="I31" s="74"/>
      <c r="J31" s="73"/>
      <c r="K31" s="42"/>
    </row>
    <row r="32" spans="1:11" x14ac:dyDescent="0.3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0.93974386432258383</v>
      </c>
      <c r="I32" s="74"/>
      <c r="J32" s="73"/>
      <c r="K32" s="42"/>
    </row>
    <row r="33" spans="1:11" x14ac:dyDescent="0.3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0.93157856648368798</v>
      </c>
      <c r="I33" s="74"/>
      <c r="J33" s="73"/>
      <c r="K33" s="42"/>
    </row>
    <row r="34" spans="1:11" x14ac:dyDescent="0.3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0.88437745019593794</v>
      </c>
      <c r="I34" s="74"/>
      <c r="J34" s="73"/>
      <c r="K34" s="42"/>
    </row>
    <row r="35" spans="1:11" x14ac:dyDescent="0.3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0.86093292410020927</v>
      </c>
      <c r="I37" s="74"/>
      <c r="J37" s="73"/>
      <c r="K37" s="42"/>
    </row>
    <row r="38" spans="1:11" x14ac:dyDescent="0.3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0.78237328010593932</v>
      </c>
      <c r="I38" s="74"/>
      <c r="J38" s="73"/>
      <c r="K38" s="42"/>
    </row>
    <row r="39" spans="1:11" x14ac:dyDescent="0.3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0.7528827234072798</v>
      </c>
      <c r="I39" s="74"/>
      <c r="J39" s="73"/>
      <c r="K39" s="42"/>
    </row>
    <row r="40" spans="1:11" x14ac:dyDescent="0.3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0.58240673789048569</v>
      </c>
      <c r="I40" s="74"/>
      <c r="J40" s="73"/>
      <c r="K40" s="42"/>
    </row>
    <row r="41" spans="1:11" x14ac:dyDescent="0.3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0.80734830258989931</v>
      </c>
      <c r="I43" s="74"/>
      <c r="J43" s="73"/>
      <c r="K43" s="42"/>
    </row>
    <row r="44" spans="1:11" x14ac:dyDescent="0.3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0.69851845436374482</v>
      </c>
      <c r="I44" s="74"/>
      <c r="J44" s="73"/>
      <c r="K44" s="42"/>
    </row>
    <row r="45" spans="1:11" x14ac:dyDescent="0.3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0.65766474568535516</v>
      </c>
      <c r="I45" s="74"/>
      <c r="J45" s="73"/>
      <c r="K45" s="42"/>
    </row>
    <row r="46" spans="1:11" x14ac:dyDescent="0.3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0.42150181664573261</v>
      </c>
      <c r="I46" s="74"/>
      <c r="J46" s="73"/>
      <c r="K46" s="42"/>
    </row>
    <row r="47" spans="1:11" x14ac:dyDescent="0.3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0.74192641711240359</v>
      </c>
      <c r="I49" s="74"/>
      <c r="J49" s="73"/>
      <c r="K49" s="42"/>
    </row>
    <row r="50" spans="1:11" x14ac:dyDescent="0.3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0.59613943867198194</v>
      </c>
      <c r="I50" s="74"/>
      <c r="J50" s="73"/>
      <c r="K50" s="42"/>
    </row>
    <row r="51" spans="1:11" x14ac:dyDescent="0.3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0.54141236844827889</v>
      </c>
      <c r="I51" s="74"/>
      <c r="J51" s="73"/>
      <c r="K51" s="42"/>
    </row>
    <row r="52" spans="1:11" x14ac:dyDescent="0.3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0.22505173388431318</v>
      </c>
      <c r="I52" s="74"/>
      <c r="J52" s="73"/>
      <c r="K52" s="42"/>
    </row>
    <row r="53" spans="1:11" x14ac:dyDescent="0.3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0.66697959828834508</v>
      </c>
      <c r="I55" s="74"/>
      <c r="J55" s="73"/>
      <c r="K55" s="42"/>
    </row>
    <row r="56" spans="1:11" x14ac:dyDescent="0.3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0.47885481007356873</v>
      </c>
      <c r="I56" s="74"/>
      <c r="J56" s="73"/>
      <c r="K56" s="42"/>
    </row>
    <row r="57" spans="1:11" x14ac:dyDescent="0.3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0.40823452144705935</v>
      </c>
      <c r="I57" s="74"/>
      <c r="J57" s="73"/>
      <c r="K57" s="42"/>
    </row>
    <row r="58" spans="1:11" x14ac:dyDescent="0.3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 xr:uid="{38F164F2-DAB2-4E11-BDB3-337BBF39CE8E}"/>
    <hyperlink ref="B5:F5" location="'Model map'!A4" tooltip="Click to return to model map" display="'Model map'!A4" xr:uid="{33CCABC6-FAB3-417E-87B4-E8AD535FAB62}"/>
    <hyperlink ref="B5:H5" location="'Model map'!A4" tooltip="Click to return to model map" display="'Model map'!A4" xr:uid="{7A228E1A-40C3-455B-BB7B-F7FCED106DE1}"/>
    <hyperlink ref="A1" location="Index!A1" display="Index!A1" xr:uid="{D6F397FF-9AA1-4B45-AB39-D6BB4A590B7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5" x14ac:dyDescent="0.35"/>
  <cols>
    <col min="1" max="5" width="2.7265625" customWidth="1"/>
    <col min="6" max="6" width="20.7265625" customWidth="1"/>
    <col min="7" max="7" width="22.7265625" customWidth="1"/>
    <col min="8" max="8" width="24.26953125" customWidth="1"/>
    <col min="9" max="9" width="30.7265625" customWidth="1"/>
    <col min="10" max="10" width="20.7265625" style="1" customWidth="1"/>
    <col min="11" max="11" width="10.7265625" customWidth="1"/>
    <col min="12" max="12" width="82.7265625" customWidth="1"/>
    <col min="13" max="13" width="2.7265625" customWidth="1"/>
    <col min="14" max="16384" width="9.1796875" hidden="1"/>
  </cols>
  <sheetData>
    <row r="1" spans="1:13" s="3" customFormat="1" x14ac:dyDescent="0.3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5">
      <c r="A2" s="70" t="str">
        <f>Cover!D21&amp;" - "&amp;Cover!D23</f>
        <v>Southern Electric Power Distribution plc  - Final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x14ac:dyDescent="0.3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5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x14ac:dyDescent="0.3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9" x14ac:dyDescent="0.3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29" x14ac:dyDescent="0.3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9" x14ac:dyDescent="0.3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3.5" x14ac:dyDescent="0.3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8" x14ac:dyDescent="0.35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58" x14ac:dyDescent="0.35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767</v>
      </c>
      <c r="J25" s="222" t="s">
        <v>728</v>
      </c>
      <c r="K25" s="222" t="s">
        <v>565</v>
      </c>
      <c r="L25" s="222" t="s">
        <v>768</v>
      </c>
      <c r="M25" s="42"/>
    </row>
    <row r="26" spans="1:13" x14ac:dyDescent="0.3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3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9" x14ac:dyDescent="0.3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 xr:uid="{00000000-0002-0000-0100-000000000000}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 xr:uid="{00000000-0002-0000-0100-000002000000}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 xr:uid="{00000000-0002-0000-0100-000001000000}">
      <formula1>$F$47:$F$57</formula1>
    </dataValidation>
  </dataValidations>
  <hyperlinks>
    <hyperlink ref="A1" location="Index!A1" display="Index!A1" xr:uid="{00000000-0004-0000-0100-000000000000}"/>
    <hyperlink ref="F36" location="'Expensed'!A1" display="Expensed" xr:uid="{00000000-0004-0000-0100-000001000000}"/>
    <hyperlink ref="F39" location="'Direct'!A1" display="Direct" xr:uid="{00000000-0004-0000-0100-000002000000}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4.5" x14ac:dyDescent="0.35"/>
  <cols>
    <col min="1" max="5" width="2.7265625" customWidth="1"/>
    <col min="6" max="6" width="73.7265625" customWidth="1"/>
    <col min="7" max="7" width="2.7265625" customWidth="1"/>
    <col min="8" max="8" width="9.1796875" hidden="1" customWidth="1"/>
    <col min="9" max="9" width="0" hidden="1" customWidth="1"/>
    <col min="10" max="16384" width="9.1796875" hidden="1"/>
  </cols>
  <sheetData>
    <row r="1" spans="1:9" s="3" customFormat="1" x14ac:dyDescent="0.3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5">
      <c r="A2" s="94" t="str">
        <f>Cover!D21&amp;" - "&amp;Cover!D23</f>
        <v>Southern Electric Power Distribution plc  - Final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5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5" x14ac:dyDescent="0.35"/>
  <cols>
    <col min="1" max="5" width="2.7265625" customWidth="1"/>
    <col min="6" max="6" width="24.453125" bestFit="1" customWidth="1"/>
    <col min="7" max="7" width="99.81640625" bestFit="1" customWidth="1"/>
    <col min="8" max="8" width="2.7265625" customWidth="1"/>
    <col min="9" max="16384" width="9.1796875" hidden="1"/>
  </cols>
  <sheetData>
    <row r="1" spans="1:8" s="3" customFormat="1" x14ac:dyDescent="0.3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5">
      <c r="A2" s="70" t="str">
        <f>Cover!D21&amp;" - "&amp;Cover!D23</f>
        <v>Southern Electric Power Distribution plc  - Final</v>
      </c>
      <c r="B2" s="70"/>
      <c r="C2" s="70"/>
      <c r="D2" s="70"/>
      <c r="E2" s="70"/>
      <c r="F2" s="70"/>
      <c r="G2" s="70"/>
      <c r="H2" s="70"/>
    </row>
    <row r="3" spans="1:8" s="4" customFormat="1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x14ac:dyDescent="0.35">
      <c r="B5" s="2" t="s">
        <v>7</v>
      </c>
      <c r="C5" s="2"/>
      <c r="D5" s="2"/>
      <c r="E5" s="2"/>
      <c r="F5" s="2"/>
      <c r="G5" s="2"/>
    </row>
    <row r="7" spans="1:8" x14ac:dyDescent="0.35">
      <c r="C7" s="5" t="s">
        <v>675</v>
      </c>
    </row>
    <row r="8" spans="1:8" x14ac:dyDescent="0.35">
      <c r="C8" s="5" t="s">
        <v>676</v>
      </c>
    </row>
    <row r="10" spans="1:8" x14ac:dyDescent="0.35">
      <c r="B10" s="2" t="s">
        <v>668</v>
      </c>
      <c r="C10" s="2"/>
      <c r="D10" s="2"/>
      <c r="E10" s="2"/>
      <c r="F10" s="2"/>
      <c r="G10" s="2"/>
    </row>
    <row r="12" spans="1:8" x14ac:dyDescent="0.35">
      <c r="C12" s="5" t="s">
        <v>484</v>
      </c>
    </row>
    <row r="14" spans="1:8" ht="15" thickBot="1" x14ac:dyDescent="0.4">
      <c r="F14" s="6" t="s">
        <v>342</v>
      </c>
      <c r="G14" s="15" t="s">
        <v>343</v>
      </c>
    </row>
    <row r="15" spans="1:8" ht="15.5" thickTop="1" thickBot="1" x14ac:dyDescent="0.4">
      <c r="F15" s="8" t="s">
        <v>306</v>
      </c>
    </row>
    <row r="16" spans="1:8" ht="15" thickTop="1" x14ac:dyDescent="0.35">
      <c r="F16" s="8" t="s">
        <v>307</v>
      </c>
      <c r="G16" s="7" t="str">
        <f>'Version control'!$B$5</f>
        <v>Model version</v>
      </c>
    </row>
    <row r="17" spans="6:7" x14ac:dyDescent="0.35">
      <c r="F17" s="9" t="s">
        <v>483</v>
      </c>
      <c r="G17" s="7" t="str">
        <f>'Version control'!$B$17</f>
        <v>Version log</v>
      </c>
    </row>
    <row r="18" spans="6:7" x14ac:dyDescent="0.35">
      <c r="F18" s="9" t="s">
        <v>483</v>
      </c>
      <c r="G18" s="7" t="str">
        <f>'Version control'!$B$31</f>
        <v>Model checks</v>
      </c>
    </row>
    <row r="19" spans="6:7" ht="15" thickBot="1" x14ac:dyDescent="0.4">
      <c r="F19" s="9" t="s">
        <v>483</v>
      </c>
      <c r="G19" s="7" t="str">
        <f>'Version control'!$B$44</f>
        <v>Version log lists</v>
      </c>
    </row>
    <row r="20" spans="6:7" ht="15.5" thickTop="1" thickBot="1" x14ac:dyDescent="0.4">
      <c r="F20" s="8" t="s">
        <v>308</v>
      </c>
      <c r="G20" s="7" t="str">
        <f>'Model map'!$B$5</f>
        <v>Map</v>
      </c>
    </row>
    <row r="21" spans="6:7" ht="15" thickTop="1" x14ac:dyDescent="0.35">
      <c r="F21" s="14" t="s">
        <v>309</v>
      </c>
      <c r="G21" s="7" t="str">
        <f>'Fixed inputs'!$B$11</f>
        <v>Universal values</v>
      </c>
    </row>
    <row r="22" spans="6:7" ht="15" thickBot="1" x14ac:dyDescent="0.4">
      <c r="F22" s="16" t="s">
        <v>483</v>
      </c>
      <c r="G22" s="7" t="str">
        <f>'Fixed inputs'!$B$19</f>
        <v>Inputs from DCUSA text</v>
      </c>
    </row>
    <row r="23" spans="6:7" ht="15" thickTop="1" x14ac:dyDescent="0.35">
      <c r="F23" s="14" t="s">
        <v>310</v>
      </c>
      <c r="G23" s="7" t="str">
        <f>'DNO inputs'!$B$11</f>
        <v>Nominated Calculation Agent inputs</v>
      </c>
    </row>
    <row r="24" spans="6:7" x14ac:dyDescent="0.35">
      <c r="F24" s="16" t="s">
        <v>483</v>
      </c>
      <c r="G24" s="7" t="str">
        <f>'DNO inputs'!$B$28</f>
        <v>Inputs from other charging models</v>
      </c>
    </row>
    <row r="25" spans="6:7" ht="15" thickBot="1" x14ac:dyDescent="0.4">
      <c r="F25" s="16" t="s">
        <v>483</v>
      </c>
      <c r="G25" s="7" t="str">
        <f>'DNO inputs'!$B$51</f>
        <v>Other DNO-specific inputs</v>
      </c>
    </row>
    <row r="26" spans="6:7" ht="15" thickTop="1" x14ac:dyDescent="0.35">
      <c r="F26" s="12" t="s">
        <v>22</v>
      </c>
      <c r="G26" s="7" t="str">
        <f>MEAV!$B$13</f>
        <v>MEAV</v>
      </c>
    </row>
    <row r="27" spans="6:7" ht="15" thickBot="1" x14ac:dyDescent="0.4">
      <c r="F27" s="13" t="s">
        <v>483</v>
      </c>
      <c r="G27" s="7" t="str">
        <f>MEAV!$B$99</f>
        <v>Adjusted MEAV</v>
      </c>
    </row>
    <row r="28" spans="6:7" ht="15" thickTop="1" x14ac:dyDescent="0.35">
      <c r="F28" s="12" t="s">
        <v>23</v>
      </c>
      <c r="G28" s="7" t="str">
        <f>Expenditure!$B$12</f>
        <v>Expenditure allocated based on RRP</v>
      </c>
    </row>
    <row r="29" spans="6:7" x14ac:dyDescent="0.35">
      <c r="F29" s="13" t="s">
        <v>483</v>
      </c>
      <c r="G29" s="7" t="str">
        <f>Expenditure!$B$53</f>
        <v>Expenditure allocated based on MEAV</v>
      </c>
    </row>
    <row r="30" spans="6:7" x14ac:dyDescent="0.35">
      <c r="F30" s="13" t="s">
        <v>483</v>
      </c>
      <c r="G30" s="7" t="str">
        <f>Expenditure!$B$103</f>
        <v>Allocation to LV Services</v>
      </c>
    </row>
    <row r="31" spans="6:7" ht="15" thickBot="1" x14ac:dyDescent="0.4">
      <c r="F31" s="13" t="s">
        <v>483</v>
      </c>
      <c r="G31" s="7" t="str">
        <f>Expenditure!$B$121</f>
        <v>Total expenditure allocated</v>
      </c>
    </row>
    <row r="32" spans="6:7" ht="15.5" thickTop="1" thickBot="1" x14ac:dyDescent="0.4">
      <c r="F32" s="12" t="s">
        <v>311</v>
      </c>
      <c r="G32" s="7" t="str">
        <f>Expensed!$B$13</f>
        <v>Expensed proportions</v>
      </c>
    </row>
    <row r="33" spans="2:7" ht="15.5" thickTop="1" thickBot="1" x14ac:dyDescent="0.4">
      <c r="F33" s="12" t="s">
        <v>24</v>
      </c>
      <c r="G33" s="7" t="str">
        <f>Capitalised!$B$13</f>
        <v>Capitalised proportions</v>
      </c>
    </row>
    <row r="34" spans="2:7" ht="15" thickTop="1" x14ac:dyDescent="0.35">
      <c r="F34" s="12" t="s">
        <v>25</v>
      </c>
      <c r="G34" s="7" t="str">
        <f>'Rev allocation'!$B$12</f>
        <v>Shares of allowed revenue by network level</v>
      </c>
    </row>
    <row r="35" spans="2:7" x14ac:dyDescent="0.35">
      <c r="F35" s="13" t="s">
        <v>483</v>
      </c>
      <c r="G35" s="7" t="str">
        <f>'Rev allocation'!$B$51</f>
        <v>Revenue by network level</v>
      </c>
    </row>
    <row r="36" spans="2:7" x14ac:dyDescent="0.35">
      <c r="F36" s="13" t="s">
        <v>483</v>
      </c>
      <c r="G36" s="7" t="str">
        <f>'Rev allocation'!$B$86</f>
        <v>Units flowing</v>
      </c>
    </row>
    <row r="37" spans="2:7" ht="15" thickBot="1" x14ac:dyDescent="0.4">
      <c r="F37" s="13" t="s">
        <v>483</v>
      </c>
      <c r="G37" s="7" t="str">
        <f>'Rev allocation'!$B$122</f>
        <v>Revenue per unit</v>
      </c>
    </row>
    <row r="38" spans="2:7" ht="15.5" thickTop="1" thickBot="1" x14ac:dyDescent="0.4">
      <c r="F38" s="12" t="s">
        <v>312</v>
      </c>
      <c r="G38" s="7" t="str">
        <f>Direct!$B$13</f>
        <v>Direct proportions</v>
      </c>
    </row>
    <row r="39" spans="2:7" ht="15" thickTop="1" x14ac:dyDescent="0.35">
      <c r="F39" s="12" t="s">
        <v>313</v>
      </c>
      <c r="G39" s="7" t="str">
        <f>'EDCM discounts'!$B$11</f>
        <v>Allocation percentages</v>
      </c>
    </row>
    <row r="40" spans="2:7" x14ac:dyDescent="0.35">
      <c r="F40" s="13" t="s">
        <v>483</v>
      </c>
      <c r="G40" s="7" t="str">
        <f>'EDCM discounts'!$B$27</f>
        <v>EDCM user discount components</v>
      </c>
    </row>
    <row r="41" spans="2:7" ht="15" thickBot="1" x14ac:dyDescent="0.4">
      <c r="F41" s="13" t="s">
        <v>483</v>
      </c>
      <c r="G41" s="7" t="str">
        <f>'EDCM discounts'!$B$87</f>
        <v>EDCM user discounts</v>
      </c>
    </row>
    <row r="42" spans="2:7" ht="15.5" thickTop="1" thickBot="1" x14ac:dyDescent="0.4">
      <c r="F42" s="12" t="s">
        <v>26</v>
      </c>
      <c r="G42" s="7" t="str">
        <f>'CDCM discounts'!$B$11</f>
        <v>CDCM user discounts</v>
      </c>
    </row>
    <row r="43" spans="2:7" ht="15" thickTop="1" x14ac:dyDescent="0.35">
      <c r="F43" s="10" t="s">
        <v>512</v>
      </c>
      <c r="G43" s="7" t="str">
        <f>'Output to other models'!$B$11</f>
        <v>DCUSA text outputs</v>
      </c>
    </row>
    <row r="45" spans="2:7" x14ac:dyDescent="0.35">
      <c r="B45" s="2" t="s">
        <v>669</v>
      </c>
      <c r="C45" s="2"/>
      <c r="D45" s="2"/>
      <c r="E45" s="2"/>
      <c r="F45" s="2"/>
      <c r="G45" s="2"/>
    </row>
    <row r="47" spans="2:7" x14ac:dyDescent="0.35">
      <c r="C47" s="5" t="s">
        <v>677</v>
      </c>
    </row>
    <row r="49" spans="6:7" ht="15" thickBot="1" x14ac:dyDescent="0.4">
      <c r="F49" s="6" t="s">
        <v>342</v>
      </c>
      <c r="G49" s="15" t="s">
        <v>343</v>
      </c>
    </row>
    <row r="50" spans="6:7" ht="15" thickTop="1" x14ac:dyDescent="0.35">
      <c r="F50" s="14" t="s">
        <v>309</v>
      </c>
      <c r="G50" s="7" t="str">
        <f>'Fixed inputs'!$C$15</f>
        <v>Input 401-A: Universal values</v>
      </c>
    </row>
    <row r="51" spans="6:7" x14ac:dyDescent="0.35">
      <c r="F51" s="16" t="s">
        <v>483</v>
      </c>
      <c r="G51" s="7" t="str">
        <f>'Fixed inputs'!$C$23</f>
        <v>Input 401-B: EDCM discount cap</v>
      </c>
    </row>
    <row r="52" spans="6:7" x14ac:dyDescent="0.35">
      <c r="F52" s="16" t="s">
        <v>483</v>
      </c>
      <c r="G52" s="7" t="str">
        <f>'Fixed inputs'!$C$29</f>
        <v>Input 401-C: Network length splits for EDCM</v>
      </c>
    </row>
    <row r="53" spans="6:7" x14ac:dyDescent="0.35">
      <c r="F53" s="16" t="s">
        <v>483</v>
      </c>
      <c r="G53" s="7" t="str">
        <f>'Fixed inputs'!$C$37</f>
        <v>Input 401-D: Allocation rules allocation key</v>
      </c>
    </row>
    <row r="54" spans="6:7" x14ac:dyDescent="0.35">
      <c r="F54" s="16" t="s">
        <v>483</v>
      </c>
      <c r="G54" s="7" t="str">
        <f>'Fixed inputs'!$C$89</f>
        <v>Input 401-E: Allocation rules percentage capitalised</v>
      </c>
    </row>
    <row r="55" spans="6:7" x14ac:dyDescent="0.35">
      <c r="F55" s="16" t="s">
        <v>483</v>
      </c>
      <c r="G55" s="7" t="str">
        <f>'Fixed inputs'!$C$130</f>
        <v>Input 401-F: Allocation rules direct cost indicator</v>
      </c>
    </row>
    <row r="56" spans="6:7" x14ac:dyDescent="0.3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4">
      <c r="F61" s="16"/>
      <c r="G61" s="7" t="str">
        <f>'Fixed inputs'!C405</f>
        <v>Input 401-L: Decimal places for error checks</v>
      </c>
    </row>
    <row r="62" spans="6:7" ht="15" thickTop="1" x14ac:dyDescent="0.35">
      <c r="F62" s="14" t="s">
        <v>310</v>
      </c>
      <c r="G62" s="7" t="str">
        <f>'DNO inputs'!$C$15</f>
        <v>Input 402-A: LV mains split</v>
      </c>
    </row>
    <row r="63" spans="6:7" x14ac:dyDescent="0.35">
      <c r="F63" s="16" t="s">
        <v>483</v>
      </c>
      <c r="G63" s="7" t="str">
        <f>'DNO inputs'!$C$21</f>
        <v>Input 402-B: HV split</v>
      </c>
    </row>
    <row r="64" spans="6:7" x14ac:dyDescent="0.35">
      <c r="F64" s="16" t="s">
        <v>483</v>
      </c>
      <c r="G64" s="7" t="str">
        <f>'DNO inputs'!$C$32</f>
        <v>Input 402-C: CDCM notional asset values</v>
      </c>
    </row>
    <row r="65" spans="6:7" x14ac:dyDescent="0.35">
      <c r="F65" s="16" t="s">
        <v>483</v>
      </c>
      <c r="G65" s="7" t="str">
        <f>'DNO inputs'!$C$44</f>
        <v>Input 402-D: EDCM notional asset value</v>
      </c>
    </row>
    <row r="66" spans="6:7" x14ac:dyDescent="0.35">
      <c r="F66" s="16" t="s">
        <v>483</v>
      </c>
      <c r="G66" s="7" t="str">
        <f>'DNO inputs'!$C$55</f>
        <v>Input 402-E: MEAV asset count</v>
      </c>
    </row>
    <row r="67" spans="6:7" x14ac:dyDescent="0.35">
      <c r="F67" s="16" t="s">
        <v>483</v>
      </c>
      <c r="G67" s="7" t="str">
        <f>'DNO inputs'!$C$147</f>
        <v>Input 402-F: MEAV per unit</v>
      </c>
    </row>
    <row r="68" spans="6:7" x14ac:dyDescent="0.35">
      <c r="F68" s="16" t="s">
        <v>483</v>
      </c>
      <c r="G68" s="7" t="str">
        <f>'DNO inputs'!$C$238</f>
        <v>Input 402-G: 2007/08 RRP expenditure, by cost category</v>
      </c>
    </row>
    <row r="69" spans="6:7" x14ac:dyDescent="0.3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5">
      <c r="F71" s="16" t="s">
        <v>483</v>
      </c>
      <c r="G71" s="7" t="str">
        <f>'DNO inputs'!$C$331</f>
        <v>Input 402-J: Net capex (2005/06 to 2014/15)</v>
      </c>
    </row>
    <row r="72" spans="6:7" x14ac:dyDescent="0.35">
      <c r="F72" s="16" t="s">
        <v>483</v>
      </c>
      <c r="G72" s="7" t="str">
        <f>'DNO inputs'!$C$343</f>
        <v>Input 402-K: LV services share of LV net capex</v>
      </c>
    </row>
    <row r="73" spans="6:7" x14ac:dyDescent="0.35">
      <c r="F73" s="16" t="s">
        <v>483</v>
      </c>
      <c r="G73" s="7" t="str">
        <f>'DNO inputs'!$C$350</f>
        <v>Input 402-L: Price control allowed revenue</v>
      </c>
    </row>
    <row r="74" spans="6:7" x14ac:dyDescent="0.35">
      <c r="F74" s="16" t="s">
        <v>483</v>
      </c>
      <c r="G74" s="7" t="str">
        <f>'DNO inputs'!$C$359</f>
        <v>Input 402-M: 2007/08 total allowed revenue</v>
      </c>
    </row>
    <row r="75" spans="6:7" x14ac:dyDescent="0.35">
      <c r="F75" s="16" t="s">
        <v>483</v>
      </c>
      <c r="G75" s="7" t="str">
        <f>'DNO inputs'!$C$365</f>
        <v>Input 402-N: 2007/08 net incentive revenue</v>
      </c>
    </row>
    <row r="76" spans="6:7" x14ac:dyDescent="0.35">
      <c r="F76" s="16" t="s">
        <v>483</v>
      </c>
      <c r="G76" s="7" t="str">
        <f>'DNO inputs'!$C$371</f>
        <v>Input 402-O: Additional DNO revenue</v>
      </c>
    </row>
    <row r="77" spans="6:7" x14ac:dyDescent="0.35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4">
      <c r="F78" s="16" t="s">
        <v>483</v>
      </c>
      <c r="G78" s="7" t="str">
        <f>'DNO inputs'!$C$387</f>
        <v>Input 402-Q: 2007/08 network losses</v>
      </c>
    </row>
    <row r="79" spans="6:7" ht="15" thickTop="1" x14ac:dyDescent="0.35">
      <c r="F79" s="12" t="s">
        <v>22</v>
      </c>
      <c r="G79" s="7" t="str">
        <f>MEAV!$C$18</f>
        <v>Section 401-A: MEAV by asset type</v>
      </c>
    </row>
    <row r="80" spans="6:7" x14ac:dyDescent="0.35">
      <c r="F80" s="13" t="s">
        <v>483</v>
      </c>
      <c r="G80" s="7" t="str">
        <f>MEAV!$C$27</f>
        <v>Section 401-B: Mapping of asset types to network levels</v>
      </c>
    </row>
    <row r="81" spans="6:7" x14ac:dyDescent="0.35">
      <c r="F81" s="13" t="s">
        <v>483</v>
      </c>
      <c r="G81" s="7" t="str">
        <f>MEAV!$C$49</f>
        <v>Section 401-C: MEAV shares, by asset type and network level</v>
      </c>
    </row>
    <row r="82" spans="6:7" x14ac:dyDescent="0.3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5">
      <c r="F83" s="13" t="s">
        <v>483</v>
      </c>
      <c r="G83" s="7" t="str">
        <f>MEAV!$C$103</f>
        <v>Section 401-E: EHV reduction ratio</v>
      </c>
    </row>
    <row r="84" spans="6:7" ht="15" thickBot="1" x14ac:dyDescent="0.4">
      <c r="F84" s="13" t="s">
        <v>483</v>
      </c>
      <c r="G84" s="7" t="str">
        <f>MEAV!$C$122</f>
        <v>Section 401-F: Adjusted MEAV</v>
      </c>
    </row>
    <row r="85" spans="6:7" ht="15" thickTop="1" x14ac:dyDescent="0.3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5">
      <c r="F87" s="13" t="s">
        <v>483</v>
      </c>
      <c r="G87" s="7" t="str">
        <f>Expenditure!$C$58</f>
        <v>Section 402-C: Expenditure for allocation based on MEAV</v>
      </c>
    </row>
    <row r="88" spans="6:7" x14ac:dyDescent="0.35">
      <c r="F88" s="13" t="s">
        <v>483</v>
      </c>
      <c r="G88" s="7" t="str">
        <f>Expenditure!$C$71</f>
        <v>Section 402-D: MEAV allocation shares</v>
      </c>
    </row>
    <row r="89" spans="6:7" x14ac:dyDescent="0.35">
      <c r="F89" s="13" t="s">
        <v>483</v>
      </c>
      <c r="G89" s="7" t="str">
        <f>Expenditure!$C$87</f>
        <v>Section 402-E: Expenditure allocated based on MEAV</v>
      </c>
    </row>
    <row r="90" spans="6:7" x14ac:dyDescent="0.35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4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5">
      <c r="F92" s="12" t="s">
        <v>311</v>
      </c>
      <c r="G92" s="7" t="str">
        <f>Expensed!$C$18</f>
        <v>Section 403-A: Total expenditure allocated</v>
      </c>
    </row>
    <row r="93" spans="6:7" x14ac:dyDescent="0.35">
      <c r="F93" s="13" t="s">
        <v>483</v>
      </c>
      <c r="G93" s="7" t="str">
        <f>Expensed!$C$34</f>
        <v>Section 403-B: Share expensed</v>
      </c>
    </row>
    <row r="94" spans="6:7" x14ac:dyDescent="0.35">
      <c r="F94" s="13" t="s">
        <v>483</v>
      </c>
      <c r="G94" s="7" t="str">
        <f>Expensed!$C$40</f>
        <v>Section 403-C: Value expensed</v>
      </c>
    </row>
    <row r="95" spans="6:7" ht="15" thickBot="1" x14ac:dyDescent="0.4">
      <c r="F95" s="13" t="s">
        <v>483</v>
      </c>
      <c r="G95" s="7" t="str">
        <f>Expensed!$C$65</f>
        <v>Section 403-D: Expensed proportions</v>
      </c>
    </row>
    <row r="96" spans="6:7" ht="15" thickTop="1" x14ac:dyDescent="0.35">
      <c r="F96" s="12" t="s">
        <v>24</v>
      </c>
      <c r="G96" s="7" t="str">
        <f>Capitalised!$C$18</f>
        <v>Section 404-A: Net capex (2005/06 to 2014/15)</v>
      </c>
    </row>
    <row r="97" spans="6:7" x14ac:dyDescent="0.35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4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5">
      <c r="F99" s="12" t="s">
        <v>25</v>
      </c>
      <c r="G99" s="7" t="str">
        <f>'Rev allocation'!$C$16</f>
        <v>Section 405-A: Breakdown of allowed revenue</v>
      </c>
    </row>
    <row r="100" spans="6:7" x14ac:dyDescent="0.3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5">
      <c r="F102" s="13" t="s">
        <v>483</v>
      </c>
      <c r="G102" s="7" t="str">
        <f>'Rev allocation'!$C$56</f>
        <v>Section 405-D: Revenue to share</v>
      </c>
    </row>
    <row r="103" spans="6:7" x14ac:dyDescent="0.35">
      <c r="F103" s="13" t="s">
        <v>483</v>
      </c>
      <c r="G103" s="7" t="str">
        <f>'Rev allocation'!$C$72</f>
        <v>Section 405-E: Additional DNO revenue shares</v>
      </c>
    </row>
    <row r="104" spans="6:7" x14ac:dyDescent="0.35">
      <c r="F104" s="13" t="s">
        <v>483</v>
      </c>
      <c r="G104" s="7" t="str">
        <f>'Rev allocation'!$C$80</f>
        <v>Section 405-F: Revenue allocation</v>
      </c>
    </row>
    <row r="105" spans="6:7" x14ac:dyDescent="0.35">
      <c r="F105" s="13" t="s">
        <v>483</v>
      </c>
      <c r="G105" s="7" t="str">
        <f>'Rev allocation'!$C$90</f>
        <v>Section 405-G: Revenue allocation</v>
      </c>
    </row>
    <row r="106" spans="6:7" x14ac:dyDescent="0.35">
      <c r="F106" s="13" t="s">
        <v>483</v>
      </c>
      <c r="G106" s="7" t="str">
        <f>'Rev allocation'!$C$126</f>
        <v>Section 405-H: Revenue per unit</v>
      </c>
    </row>
    <row r="107" spans="6:7" x14ac:dyDescent="0.35">
      <c r="F107" s="13" t="s">
        <v>483</v>
      </c>
      <c r="G107" s="7" t="str">
        <f>'Rev allocation'!$C$142</f>
        <v>Section 405-I: Shares of revenue per unit</v>
      </c>
    </row>
    <row r="108" spans="6:7" x14ac:dyDescent="0.35">
      <c r="F108" s="13" t="s">
        <v>483</v>
      </c>
      <c r="G108" s="7" t="str">
        <f>'Rev allocation'!$C$156</f>
        <v>Section 405-J: U</v>
      </c>
    </row>
    <row r="109" spans="6:7" ht="15" thickBot="1" x14ac:dyDescent="0.4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5">
      <c r="F110" s="12" t="s">
        <v>312</v>
      </c>
      <c r="G110" s="7" t="str">
        <f>Direct!$C$18</f>
        <v>Section 406-A: Removal of negative expenditure</v>
      </c>
    </row>
    <row r="111" spans="6:7" ht="15" thickBot="1" x14ac:dyDescent="0.4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5">
      <c r="F112" s="12" t="s">
        <v>313</v>
      </c>
      <c r="G112" s="7" t="str">
        <f>'EDCM discounts'!$C$16</f>
        <v>Section 407-A: Allocation percentages</v>
      </c>
    </row>
    <row r="113" spans="2:7" x14ac:dyDescent="0.35">
      <c r="F113" s="13" t="s">
        <v>483</v>
      </c>
      <c r="G113" s="7" t="str">
        <f>'EDCM discounts'!$C$32</f>
        <v>Section 407-B: S</v>
      </c>
    </row>
    <row r="114" spans="2:7" x14ac:dyDescent="0.35">
      <c r="F114" s="13" t="s">
        <v>483</v>
      </c>
      <c r="G114" s="7" t="str">
        <f>'EDCM discounts'!$C$50</f>
        <v>Section 407-C: P</v>
      </c>
    </row>
    <row r="115" spans="2:7" x14ac:dyDescent="0.35">
      <c r="F115" s="13" t="s">
        <v>483</v>
      </c>
      <c r="G115" s="7" t="str">
        <f>'EDCM discounts'!$C$62</f>
        <v>Section 407-D: P adder</v>
      </c>
    </row>
    <row r="116" spans="2:7" x14ac:dyDescent="0.35">
      <c r="F116" s="13" t="s">
        <v>483</v>
      </c>
      <c r="G116" s="7" t="str">
        <f>'EDCM discounts'!$C$79</f>
        <v>Section 407-E: U</v>
      </c>
    </row>
    <row r="117" spans="2:7" x14ac:dyDescent="0.35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4">
      <c r="F118" s="13" t="s">
        <v>483</v>
      </c>
      <c r="G118" s="7" t="str">
        <f>'EDCM discounts'!$C$100</f>
        <v>Section 407-G: EDCM user discounts</v>
      </c>
    </row>
    <row r="119" spans="2:7" ht="15" thickTop="1" x14ac:dyDescent="0.35">
      <c r="F119" s="12" t="s">
        <v>26</v>
      </c>
      <c r="G119" s="7" t="str">
        <f>'CDCM discounts'!$C$15</f>
        <v>Section 408-A: Allocation percentages</v>
      </c>
    </row>
    <row r="120" spans="2:7" x14ac:dyDescent="0.3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4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5">
      <c r="F122" s="10" t="s">
        <v>512</v>
      </c>
      <c r="G122" s="7" t="str">
        <f>'Output to other models'!$C$15</f>
        <v>Output 401-A: PCDM user discount for CDCM</v>
      </c>
    </row>
    <row r="123" spans="2:7" x14ac:dyDescent="0.35">
      <c r="F123" s="11" t="s">
        <v>483</v>
      </c>
      <c r="G123" s="7" t="str">
        <f>'Output to other models'!$C$25</f>
        <v>Output 401-B: PCDM user discount for EDCM</v>
      </c>
    </row>
    <row r="125" spans="2:7" x14ac:dyDescent="0.3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 xr:uid="{1C7D64C7-D1CA-45F1-9F9C-F908B335617E}"/>
    <hyperlink ref="F16" location="'Version control'!A4" display="'" xr:uid="{62F26C1B-A94C-46D7-AECF-470A6CB6404A}"/>
    <hyperlink ref="G16" location="'Version control'!$B$5" display="'Version control'!$B$5" xr:uid="{ED69E541-66F3-4CAE-AB32-C9431F9AA3E4}"/>
    <hyperlink ref="F17" location="'Version control'!A4" display="'" xr:uid="{42C7E3AE-6F1B-4DAA-8F06-DD6E4C6D55B9}"/>
    <hyperlink ref="G17" location="'Version control'!$B$17" display="'Version control'!$B$17" xr:uid="{B843DF95-9889-4915-BD5B-13FC59E820A9}"/>
    <hyperlink ref="F18" location="'Version control'!A4" display="'" xr:uid="{BAD49023-78A0-491E-A9F9-05251E423DFF}"/>
    <hyperlink ref="G18" location="'Version control'!$B$31" display="'Version control'!$B$31" xr:uid="{F7E347E6-ED87-4912-9E1E-79567DA3E682}"/>
    <hyperlink ref="F19" location="'Version control'!A4" display="'" xr:uid="{AA28039C-19BE-4FF3-83AA-92F653CA57B0}"/>
    <hyperlink ref="G19" location="'Version control'!$B$44" display="'Version control'!$B$44" xr:uid="{F1A00F78-4575-4281-A466-A5CE6F8B16E4}"/>
    <hyperlink ref="F20" location="'Model map'!A4" display="'" xr:uid="{7C8CFB08-1B1B-493E-9F16-752E57B1E2CE}"/>
    <hyperlink ref="G20" location="'Model map'!$B$5" display="'Model map'!$B$5" xr:uid="{4A6FE4C8-E2EE-4F6C-8917-1B20F717956C}"/>
    <hyperlink ref="F21" location="'Fixed inputs'!A4" display="'" xr:uid="{A87F9BFD-054F-45AC-AD9F-C4F16502E7A3}"/>
    <hyperlink ref="G21" location="'Fixed inputs'!$B$11" display="'Fixed inputs'!$B$11" xr:uid="{7A9C81E5-391F-4EAD-A7D3-1C3730D380DA}"/>
    <hyperlink ref="F22" location="'Fixed inputs'!A4" display="'" xr:uid="{98BAD932-12B4-466E-B954-BEAF8B242727}"/>
    <hyperlink ref="G22" location="'Fixed inputs'!$B$19" display="'Fixed inputs'!$B$19" xr:uid="{27DBAA9A-2CF9-4BD5-A2C9-5F6CC582F734}"/>
    <hyperlink ref="F23" location="'DNO inputs'!A4" display="'" xr:uid="{9CDF5D5F-E95A-4125-8A82-F6BF2ABBF5F7}"/>
    <hyperlink ref="G23" location="'DNO inputs'!$B$11" display="'DNO inputs'!$B$11" xr:uid="{575A8281-FBCC-47B3-80C2-5A2426638B6E}"/>
    <hyperlink ref="F24" location="'DNO inputs'!A4" display="'" xr:uid="{43EE010D-E9D7-4CE2-8442-18044B0ADCE6}"/>
    <hyperlink ref="G24" location="'DNO inputs'!$B$28" display="'DNO inputs'!$B$28" xr:uid="{DA2AD3AE-BF38-4585-8B1B-A8EB8B15AB56}"/>
    <hyperlink ref="F25" location="'DNO inputs'!A4" display="'" xr:uid="{3379FD9E-4E7A-4B8A-8E0E-B462A865C0C1}"/>
    <hyperlink ref="G25" location="'DNO inputs'!$B$51" display="'DNO inputs'!$B$51" xr:uid="{46A06A86-4DB7-4CC0-A9CB-02AD61AA5CAC}"/>
    <hyperlink ref="F26" location="'MEAV'!A4" display="'" xr:uid="{180C9124-341C-4869-B127-51B098C7A6A3}"/>
    <hyperlink ref="G26" location="'MEAV'!$B$13" display="'MEAV'!$B$13" xr:uid="{92D7C3AD-086B-43BF-9BBC-F47AC2D3B416}"/>
    <hyperlink ref="F27" location="'MEAV'!A4" display="'" xr:uid="{2F2D41FE-DFFE-4955-8128-53D380142761}"/>
    <hyperlink ref="G27" location="'MEAV'!$B$99" display="'MEAV'!$B$99" xr:uid="{22863821-5C94-47AD-A7DF-D3C64954E3F9}"/>
    <hyperlink ref="F28" location="'Expenditure'!A4" display="'" xr:uid="{47EA654D-4592-4AAF-9380-8DE551E827A3}"/>
    <hyperlink ref="G28" location="'Expenditure'!$B$12" display="'Expenditure'!$B$12" xr:uid="{68A49B95-321A-4D05-A925-FD0B201D73CE}"/>
    <hyperlink ref="F29" location="'Expenditure'!A4" display="'" xr:uid="{2E9896BB-B30C-4144-B49F-A750782F931E}"/>
    <hyperlink ref="G29" location="'Expenditure'!$B$53" display="'Expenditure'!$B$53" xr:uid="{B3EC5EC5-FE02-4B52-B12E-3F3D2D11166C}"/>
    <hyperlink ref="F30" location="'Expenditure'!A4" display="'" xr:uid="{E14BF0DB-F77A-44D2-8D7D-EC8125E0B943}"/>
    <hyperlink ref="G30" location="'Expenditure'!$B$103" display="'Expenditure'!$B$103" xr:uid="{EEA0FA60-8E45-46B6-AF37-794E710711D9}"/>
    <hyperlink ref="F31" location="'Expenditure'!A4" display="'" xr:uid="{6F8A5590-1DC4-419E-8995-C10847E66C76}"/>
    <hyperlink ref="G31" location="'Expenditure'!$B$121" display="'Expenditure'!$B$121" xr:uid="{23BD5826-B590-4F86-886B-E70D6CCCC297}"/>
    <hyperlink ref="F32" location="'Expensed'!A4" display="'" xr:uid="{032875FD-E258-4952-8096-3F8A4CC65B43}"/>
    <hyperlink ref="G32" location="'Expensed'!$B$13" display="'Expensed'!$B$13" xr:uid="{33657353-ECC5-45CC-AF55-4C594D4A8B28}"/>
    <hyperlink ref="F33" location="'Capitalised'!A4" display="'" xr:uid="{C71DB2F1-E0BB-42E3-82E7-5FD3A96DA38A}"/>
    <hyperlink ref="G33" location="'Capitalised'!$B$13" display="'Capitalised'!$B$13" xr:uid="{C6DBA840-6623-4322-8ACC-BA5446E3D7BC}"/>
    <hyperlink ref="F34" location="'Rev allocation'!A4" display="'" xr:uid="{0C477F4D-F27B-4BA3-A9BF-DE837EB809DB}"/>
    <hyperlink ref="G34" location="'Rev allocation'!$B$12" display="'Rev allocation'!$B$12" xr:uid="{095F8AA4-9E5E-4DBA-9DAE-7F714BB56C4B}"/>
    <hyperlink ref="F35" location="'Rev allocation'!A4" display="'" xr:uid="{3DC5E270-E212-41F6-9E5E-C83387B15819}"/>
    <hyperlink ref="G35" location="'Rev allocation'!$B$51" display="'Rev allocation'!$B$51" xr:uid="{FC68AF2F-1D8B-4D90-A695-5332D6F32528}"/>
    <hyperlink ref="F36" location="'Rev allocation'!A4" display="'" xr:uid="{02F5A6D3-F081-4C45-BDA7-615E3EC2FF37}"/>
    <hyperlink ref="G36" location="'Rev allocation'!$B$86" display="'Rev allocation'!$B$86" xr:uid="{316591CE-EDF8-471B-B189-81DA8533FA65}"/>
    <hyperlink ref="F37" location="'Rev allocation'!A4" display="'" xr:uid="{8CA985F7-17F4-4B43-9F45-D94543963D93}"/>
    <hyperlink ref="G37" location="'Rev allocation'!$B$122" display="'Rev allocation'!$B$122" xr:uid="{83C1851B-7C1F-4CE2-8226-6BE94E0E64F0}"/>
    <hyperlink ref="F38" location="'Direct'!A4" display="'" xr:uid="{BFC357E6-FCE2-49D2-9C1A-F5F4479E0585}"/>
    <hyperlink ref="G38" location="'Direct'!$B$13" display="'Direct'!$B$13" xr:uid="{503D942B-FF51-4798-A86D-A60DB846D60B}"/>
    <hyperlink ref="F39" location="'EDCM discounts'!A4" display="'" xr:uid="{FD316CCF-3F93-45A9-897A-E76972AD7EE3}"/>
    <hyperlink ref="G39" location="'EDCM discounts'!$B$11" display="'EDCM discounts'!$B$11" xr:uid="{624D9283-3DD6-4036-BCD4-7419BB119A8E}"/>
    <hyperlink ref="F40" location="'EDCM discounts'!A4" display="'" xr:uid="{9F056260-2290-4BF3-914D-3698982F2D6A}"/>
    <hyperlink ref="G40" location="'EDCM discounts'!$B$27" display="'EDCM discounts'!$B$27" xr:uid="{F4AB6E72-D842-403C-8F98-EFB0C9743360}"/>
    <hyperlink ref="F41" location="'EDCM discounts'!A4" display="'" xr:uid="{3C14E96D-20DD-4CF0-9A03-569A83304683}"/>
    <hyperlink ref="G41" location="'EDCM discounts'!$B$87" display="'EDCM discounts'!$B$87" xr:uid="{267C10B5-58EA-48E8-8588-29A508307BFA}"/>
    <hyperlink ref="F42" location="'CDCM discounts'!A4" display="'" xr:uid="{596D7916-2D53-4470-989D-AAD574FAAA4D}"/>
    <hyperlink ref="G42" location="'CDCM discounts'!$B$11" display="'CDCM discounts'!$B$11" xr:uid="{65C8E495-F3F7-45B7-BE5F-B598583657EA}"/>
    <hyperlink ref="F43" location="'Output to other models'!A4" display="'" xr:uid="{9CE841BC-9292-4527-95CF-1803A54533F0}"/>
    <hyperlink ref="G43" location="'Output to other models'!$B$11" display="'Output to other models'!$B$11" xr:uid="{ED15435A-33EC-4385-BF96-7B0DE5967A7C}"/>
    <hyperlink ref="F50" location="'Fixed inputs'!A4" display="'" xr:uid="{A9D669BE-0506-4165-9CE2-5426728524C6}"/>
    <hyperlink ref="G50" location="'Fixed inputs'!$C$15" display="'Fixed inputs'!$C$15" xr:uid="{58E86877-5BE4-4B0B-9948-7836A668364E}"/>
    <hyperlink ref="F51" location="'Fixed inputs'!A4" display="'" xr:uid="{54756611-ED75-445D-8543-C7F6818A04C2}"/>
    <hyperlink ref="G51" location="'Fixed inputs'!$C$23" display="'Fixed inputs'!$C$23" xr:uid="{458800D9-BB11-4D2A-A3E9-7F206D687008}"/>
    <hyperlink ref="F52" location="'Fixed inputs'!A4" display="'" xr:uid="{D20792AE-C890-4649-BC19-1F50807BF3F3}"/>
    <hyperlink ref="G52" location="'Fixed inputs'!$C$29" display="'Fixed inputs'!$C$29" xr:uid="{47B20EED-CDFD-49D2-B7E5-E15735B89849}"/>
    <hyperlink ref="F53" location="'Fixed inputs'!A4" display="'" xr:uid="{9E967C47-DAE1-4A6C-851A-03DEEC859B31}"/>
    <hyperlink ref="G53" location="'Fixed inputs'!$C$37" display="'Fixed inputs'!$C$37" xr:uid="{B42824AE-E9EF-456D-AECE-D78865E3DCD2}"/>
    <hyperlink ref="F54" location="'Fixed inputs'!A4" display="'" xr:uid="{B2026AD0-A907-416B-AA4E-DA3631DB1759}"/>
    <hyperlink ref="G54" location="'Fixed inputs'!$C$89" display="'Fixed inputs'!$C$89" xr:uid="{311F2446-B7AC-4278-8F57-57D28E461B24}"/>
    <hyperlink ref="F55" location="'Fixed inputs'!A4" display="'" xr:uid="{71486B6B-DB87-41E7-95CB-477D64DAB67F}"/>
    <hyperlink ref="G55" location="'Fixed inputs'!$C$130" display="'Fixed inputs'!$C$130" xr:uid="{454ED720-A433-40E9-9A4F-CE84C70C9197}"/>
    <hyperlink ref="F56" location="'Fixed inputs'!A4" display="'" xr:uid="{EC02FD3F-B7E2-42A1-8EEE-75BB5045D304}"/>
    <hyperlink ref="G56" location="'Fixed inputs'!$C$175" display="'Fixed inputs'!$C$175" xr:uid="{41F35E06-F6DF-46A6-BDBD-D1C0215FB979}"/>
    <hyperlink ref="F57" location="'Fixed inputs'!A4" display="'" xr:uid="{00986FBD-2D83-4DE5-AAA4-118D0BAA508F}"/>
    <hyperlink ref="G57" location="'Fixed inputs'!$C$273" display="'Fixed inputs'!$C$273" xr:uid="{2F326DF4-8DFC-4453-830C-754C5E29C6BD}"/>
    <hyperlink ref="F58" location="'Fixed inputs'!A4" display="'" xr:uid="{0B73E7B9-F526-40E6-805B-23F980FE372E}"/>
    <hyperlink ref="G58" location="'Fixed inputs'!$C$372" display="'Fixed inputs'!$C$372" xr:uid="{5444717D-5301-4AD7-83F9-60FD5ED05A04}"/>
    <hyperlink ref="F59" location="'Fixed inputs'!A4" display="'" xr:uid="{A51BF985-F417-4F47-8F51-6360A022D5BB}"/>
    <hyperlink ref="G59" location="'Fixed inputs'!$C$381" display="'Fixed inputs'!$C$381" xr:uid="{EA4FE9DD-F2FE-47C0-B605-49B2B89F9B6F}"/>
    <hyperlink ref="F60" location="'Fixed inputs'!A4" display="'" xr:uid="{DAC2738F-2BF1-4358-B599-ED4A26F6C5A9}"/>
    <hyperlink ref="G60" location="'Fixed inputs'!$C$390" display="'Fixed inputs'!$C$390" xr:uid="{78395C6B-E251-4E85-A323-F5375401ED09}"/>
    <hyperlink ref="F62" location="'DNO inputs'!A4" display="'" xr:uid="{1391EBB5-5C7A-45A5-8EB5-5A372EF25C51}"/>
    <hyperlink ref="G62" location="'DNO inputs'!$C$15" display="'DNO inputs'!$C$15" xr:uid="{054CF894-B699-4EEF-90C9-0F96839881C5}"/>
    <hyperlink ref="F63" location="'DNO inputs'!A4" display="'" xr:uid="{CAFB2E1B-4471-47A8-8C80-1D1DA1E4957C}"/>
    <hyperlink ref="G63" location="'DNO inputs'!$C$21" display="'DNO inputs'!$C$21" xr:uid="{8A37F5EA-524D-483C-813A-0E99E576876A}"/>
    <hyperlink ref="F64" location="'DNO inputs'!A4" display="'" xr:uid="{5E6365FB-DBE6-4DC6-92DD-67FA27AEA50F}"/>
    <hyperlink ref="G64" location="'DNO inputs'!$C$32" display="'DNO inputs'!$C$32" xr:uid="{D3CD49C2-B430-43A9-A0B1-5B466E8EBC99}"/>
    <hyperlink ref="F65" location="'DNO inputs'!A4" display="'" xr:uid="{86B48916-048E-4616-82FE-E0671A7FA2E6}"/>
    <hyperlink ref="G65" location="'DNO inputs'!$C$44" display="'DNO inputs'!$C$44" xr:uid="{B08A66A8-271D-48C8-ADDB-8DAD0CFBCC55}"/>
    <hyperlink ref="F66" location="'DNO inputs'!A4" display="'" xr:uid="{D7930274-063D-400D-B9BA-A8116A28024B}"/>
    <hyperlink ref="G66" location="'DNO inputs'!$C$55" display="'DNO inputs'!$C$55" xr:uid="{0C9EF5FB-EA5A-48A6-AF75-EE65FD7218E9}"/>
    <hyperlink ref="F67" location="'DNO inputs'!A4" display="'" xr:uid="{A02A0ADA-61FF-47C5-8A19-C8B6130C1C23}"/>
    <hyperlink ref="G67" location="'DNO inputs'!$C$147" display="'DNO inputs'!$C$147" xr:uid="{08DFA42D-7751-40FD-A5F3-9799925BA325}"/>
    <hyperlink ref="F68" location="'DNO inputs'!A4" display="'" xr:uid="{85AF8B57-5226-4731-9323-386C99942B4C}"/>
    <hyperlink ref="G68" location="'DNO inputs'!$C$238" display="'DNO inputs'!$C$238" xr:uid="{D9E547B3-D505-49DF-AC7F-5650935DC91C}"/>
    <hyperlink ref="F69" location="'DNO inputs'!A4" display="'" xr:uid="{06A97C00-88D9-4F8B-AFB3-74CE7333311D}"/>
    <hyperlink ref="G69" location="'DNO inputs'!$C$279" display="'DNO inputs'!$C$279" xr:uid="{EA6847B1-6CE6-4B5F-9A9C-7FC1B3E607A4}"/>
    <hyperlink ref="F70" location="'DNO inputs'!A4" display="'" xr:uid="{D588A2CE-804D-4521-AC33-F95B14CE20D9}"/>
    <hyperlink ref="G70" location="'DNO inputs'!$C$320" display="'DNO inputs'!$C$320" xr:uid="{61D3D30B-6DF0-4E24-9CF7-49C500EF1475}"/>
    <hyperlink ref="F71" location="'DNO inputs'!A4" display="'" xr:uid="{F62C2648-5B7A-4771-9145-5FD6710D9495}"/>
    <hyperlink ref="G71" location="'DNO inputs'!$C$331" display="'DNO inputs'!$C$331" xr:uid="{0E9BC1BA-0699-430D-BB46-07708D33280F}"/>
    <hyperlink ref="F72" location="'DNO inputs'!A4" display="'" xr:uid="{3427E878-3F7B-4FBE-99D6-C196A0FB364D}"/>
    <hyperlink ref="G72" location="'DNO inputs'!$C$343" display="'DNO inputs'!$C$343" xr:uid="{24BF2FBB-2227-49BD-9C1A-0AA177A8C48F}"/>
    <hyperlink ref="F73" location="'DNO inputs'!A4" display="'" xr:uid="{88D887F4-DBE6-4545-8179-4270AD8DDC90}"/>
    <hyperlink ref="G73" location="'DNO inputs'!$C$350" display="'DNO inputs'!$C$350" xr:uid="{84EC4705-7781-4786-B698-A43B70F19EAB}"/>
    <hyperlink ref="F74" location="'DNO inputs'!A4" display="'" xr:uid="{8C48A91E-D20B-470B-80A2-6D4AA8F9C00E}"/>
    <hyperlink ref="G74" location="'DNO inputs'!$C$359" display="'DNO inputs'!$C$359" xr:uid="{ADBFD8D0-87D5-4612-BACD-1D31495D7653}"/>
    <hyperlink ref="F75" location="'DNO inputs'!A4" display="'" xr:uid="{EF4A0D89-E085-4A3B-9928-A83FF542C550}"/>
    <hyperlink ref="G75" location="'DNO inputs'!$C$365" display="'DNO inputs'!$C$365" xr:uid="{24EFC407-58E6-425B-AF26-BF9D2D898002}"/>
    <hyperlink ref="F76" location="'DNO inputs'!A4" display="'" xr:uid="{426BA434-0FA4-4DBB-874E-C6A99B46CD1D}"/>
    <hyperlink ref="G76" location="'DNO inputs'!$C$371" display="'DNO inputs'!$C$371" xr:uid="{3A2AF7C7-1770-4C38-A3F8-5793D8682888}"/>
    <hyperlink ref="F77" location="'DNO inputs'!A4" display="'" xr:uid="{E6E1EA48-FFB1-40D3-8B6C-578B9A2F02A4}"/>
    <hyperlink ref="G77" location="'DNO inputs'!$C$378" display="'DNO inputs'!$C$378" xr:uid="{415BF9BA-5E4A-497B-9010-6E58ABA7C875}"/>
    <hyperlink ref="F78" location="'DNO inputs'!A4" display="'" xr:uid="{948B6625-4975-419B-B945-E66D0443F2A9}"/>
    <hyperlink ref="G78" location="'DNO inputs'!$C$387" display="'DNO inputs'!$C$387" xr:uid="{9F33423D-954F-4922-A218-277E33F30906}"/>
    <hyperlink ref="F79" location="'MEAV'!A4" display="'" xr:uid="{E724B077-7E1E-48FB-AFB8-21974E462243}"/>
    <hyperlink ref="G79" location="'MEAV'!$C$18" display="'MEAV'!$C$18" xr:uid="{0B06093B-1496-4198-B9D9-54E38759138F}"/>
    <hyperlink ref="F80" location="'MEAV'!A4" display="'" xr:uid="{9B4CCED6-E24F-47D3-A83F-56629D2E8A8E}"/>
    <hyperlink ref="G80" location="'MEAV'!$C$27" display="'MEAV'!$C$27" xr:uid="{9A280E60-7C9E-43CD-A00A-7143682E669B}"/>
    <hyperlink ref="F81" location="'MEAV'!A4" display="'" xr:uid="{74193CEE-820B-49E8-A8F3-F6BB019789EE}"/>
    <hyperlink ref="G81" location="'MEAV'!$C$49" display="'MEAV'!$C$49" xr:uid="{F8B5AABE-FB1C-4FA2-846C-8DAEE117A792}"/>
    <hyperlink ref="F82" location="'MEAV'!A4" display="'" xr:uid="{0DB7BFA0-4FCE-4544-887B-C9E22FF250E8}"/>
    <hyperlink ref="G82" location="'MEAV'!$C$80" display="'MEAV'!$C$80" xr:uid="{F4D72708-CEBD-47BC-A1F4-E82AB4741FEA}"/>
    <hyperlink ref="F83" location="'MEAV'!A4" display="'" xr:uid="{DBD411FF-D9F7-4AAD-B7E5-DF20C2DF97A4}"/>
    <hyperlink ref="G83" location="'MEAV'!$C$103" display="'MEAV'!$C$103" xr:uid="{AA68BACF-8254-4F89-A59E-4DFE1F92A970}"/>
    <hyperlink ref="F84" location="'MEAV'!A4" display="'" xr:uid="{E67B673B-1903-457E-ADD8-21329A4F800B}"/>
    <hyperlink ref="G84" location="'MEAV'!$C$122" display="'MEAV'!$C$122" xr:uid="{81656A2B-AF93-426E-9561-B4F8607DAC09}"/>
    <hyperlink ref="F85" location="'Expenditure'!A4" display="'" xr:uid="{25FE14C2-912E-4AD8-B125-AC66E3F6946A}"/>
    <hyperlink ref="G85" location="'Expenditure'!$C$16" display="'Expenditure'!$C$16" xr:uid="{B8E1C013-CCF7-4F97-94F1-28C969316271}"/>
    <hyperlink ref="F86" location="'Expenditure'!A4" display="'" xr:uid="{1A6C4724-B5AC-4BF0-829F-391F265894EA}"/>
    <hyperlink ref="G86" location="'Expenditure'!$C$36" display="'Expenditure'!$C$36" xr:uid="{A09D319F-4E7C-4444-8159-7FF7010AECBA}"/>
    <hyperlink ref="F87" location="'Expenditure'!A4" display="'" xr:uid="{215C4CE0-275E-45C5-B1ED-465646895730}"/>
    <hyperlink ref="G87" location="'Expenditure'!$C$58" display="'Expenditure'!$C$58" xr:uid="{8BB76BC2-F8B3-4A3A-94C2-0281AF644319}"/>
    <hyperlink ref="F88" location="'Expenditure'!A4" display="'" xr:uid="{CF8D620F-A9B6-46EA-879D-146152D418AF}"/>
    <hyperlink ref="G88" location="'Expenditure'!$C$71" display="'Expenditure'!$C$71" xr:uid="{14CF065F-6FE9-4736-A913-7DAF172C4C88}"/>
    <hyperlink ref="F89" location="'Expenditure'!A4" display="'" xr:uid="{4790798B-904A-4F05-8B05-7FCDF3F3573E}"/>
    <hyperlink ref="G89" location="'Expenditure'!$C$87" display="'Expenditure'!$C$87" xr:uid="{F4941CD2-2469-4489-A4F3-6D70CF2616BC}"/>
    <hyperlink ref="F90" location="'Expenditure'!A4" display="'" xr:uid="{D1AEFC8F-88E0-4CCB-825A-D4D749F90014}"/>
    <hyperlink ref="G90" location="'Expenditure'!$C$107" display="'Expenditure'!$C$107" xr:uid="{27981743-6093-43DB-ACD3-1EF3C690D9B4}"/>
    <hyperlink ref="F91" location="'Expenditure'!A4" display="'" xr:uid="{66C8D147-211E-4722-BF62-6494521573CF}"/>
    <hyperlink ref="G91" location="'Expenditure'!$C$126" display="'Expenditure'!$C$126" xr:uid="{06D4C57F-BFA1-4C34-9753-1053125FAC70}"/>
    <hyperlink ref="F92" location="'Expensed'!A4" display="'" xr:uid="{CF5BB221-D0FA-47E3-878C-11AB62351964}"/>
    <hyperlink ref="G92" location="'Expensed'!$C$18" display="'Expensed'!$C$18" xr:uid="{26D557C1-4F19-4EBF-8837-2496F177BE94}"/>
    <hyperlink ref="F93" location="'Expensed'!A4" display="'" xr:uid="{EC0472AF-2A96-4823-8CB9-DCFCE8937832}"/>
    <hyperlink ref="G93" location="'Expensed'!$C$34" display="'Expensed'!$C$34" xr:uid="{D40DD4A9-A1E6-42EE-9E42-26BE4BC0CE52}"/>
    <hyperlink ref="F94" location="'Expensed'!A4" display="'" xr:uid="{9E04F377-2CF5-4460-B666-A336ABB18DCD}"/>
    <hyperlink ref="G94" location="'Expensed'!$C$40" display="'Expensed'!$C$40" xr:uid="{B006572A-9057-47D2-A103-F867F342C720}"/>
    <hyperlink ref="F95" location="'Expensed'!A4" display="'" xr:uid="{EAAEE7FE-5FE8-4B44-91F5-35F012862E09}"/>
    <hyperlink ref="G95" location="'Expensed'!$C$65" display="'Expensed'!$C$65" xr:uid="{723725F8-30D8-4A0A-8ED7-954FD536D583}"/>
    <hyperlink ref="F96" location="'Capitalised'!A4" display="'" xr:uid="{11FD29B7-93C6-4346-B1BC-78A257904333}"/>
    <hyperlink ref="G96" location="'Capitalised'!$C$18" display="'Capitalised'!$C$18" xr:uid="{1AE5FA2F-5425-4243-ADAB-99C4E094B69F}"/>
    <hyperlink ref="F97" location="'Capitalised'!A4" display="'" xr:uid="{09154C3D-C3E4-45E8-9512-EA9AE3D2A228}"/>
    <hyperlink ref="G97" location="'Capitalised'!$C$27" display="'Capitalised'!$C$27" xr:uid="{CBE20C38-9DCC-459D-9CC4-19E63656BC87}"/>
    <hyperlink ref="F98" location="'Capitalised'!A4" display="'" xr:uid="{B62E2AE0-56E1-4C74-BDB1-EB27EBDAB8D9}"/>
    <hyperlink ref="G98" location="'Capitalised'!$C$47" display="'Capitalised'!$C$47" xr:uid="{3D6897E1-B65A-4A8B-AB0B-AC4F0CCC30CB}"/>
    <hyperlink ref="F99" location="'Rev allocation'!A4" display="'" xr:uid="{BC58525D-2047-4EF4-BE3B-43CFC5EFA7CC}"/>
    <hyperlink ref="G99" location="'Rev allocation'!$C$16" display="'Rev allocation'!$C$16" xr:uid="{5A169677-BB5E-4BC6-8426-FB5E80300CCC}"/>
    <hyperlink ref="F100" location="'Rev allocation'!A4" display="'" xr:uid="{BA1DC274-D0FB-40E5-A0D5-0E700ACD04AE}"/>
    <hyperlink ref="G100" location="'Rev allocation'!$C$31" display="'Rev allocation'!$C$31" xr:uid="{27F3F1D4-C931-4DEE-B0A4-32876FC694CB}"/>
    <hyperlink ref="F101" location="'Rev allocation'!A4" display="'" xr:uid="{F98C88E3-845E-4D05-90F2-DCF8204FB122}"/>
    <hyperlink ref="G101" location="'Rev allocation'!$C$41" display="'Rev allocation'!$C$41" xr:uid="{0027446D-289B-4FBD-8FBC-7004C342AD0C}"/>
    <hyperlink ref="F102" location="'Rev allocation'!A4" display="'" xr:uid="{67C33FDB-70E8-44E8-B6A4-348608186A63}"/>
    <hyperlink ref="G102" location="'Rev allocation'!$C$56" display="'Rev allocation'!$C$56" xr:uid="{47FE8D33-D7B0-4953-9A35-6331D873A83D}"/>
    <hyperlink ref="F103" location="'Rev allocation'!A4" display="'" xr:uid="{6D873CAB-F618-4D34-8FC5-AD2D338EEF77}"/>
    <hyperlink ref="G103" location="'Rev allocation'!$C$72" display="'Rev allocation'!$C$72" xr:uid="{F720CF12-C789-45BB-99F1-786150E0A15F}"/>
    <hyperlink ref="F104" location="'Rev allocation'!A4" display="'" xr:uid="{799A2366-5878-438F-ACF2-F6A211CAD912}"/>
    <hyperlink ref="G104" location="'Rev allocation'!$C$80" display="'Rev allocation'!$C$80" xr:uid="{641DE84E-7F85-454E-B57F-9604124E2368}"/>
    <hyperlink ref="F105" location="'Rev allocation'!A4" display="'" xr:uid="{5C35B871-8BE6-4615-9E83-EAAF853B2DF5}"/>
    <hyperlink ref="G105" location="'Rev allocation'!$C$90" display="'Rev allocation'!$C$90" xr:uid="{19B87B83-FF80-4009-8F50-B48DE80436FA}"/>
    <hyperlink ref="F106" location="'Rev allocation'!A4" display="'" xr:uid="{5C15E447-5EF3-4BA2-97AD-2CC5E506BAEB}"/>
    <hyperlink ref="G106" location="'Rev allocation'!$C$126" display="'Rev allocation'!$C$126" xr:uid="{26CF13BB-6F67-499C-9E70-D400ED2DE059}"/>
    <hyperlink ref="F107" location="'Rev allocation'!A4" display="'" xr:uid="{3E813A2B-36FE-4666-A39D-A590597DB44F}"/>
    <hyperlink ref="G107" location="'Rev allocation'!$C$142" display="'Rev allocation'!$C$142" xr:uid="{5BC3F828-8473-41DB-93D1-B5B0BA806482}"/>
    <hyperlink ref="F108" location="'Rev allocation'!A4" display="'" xr:uid="{76771CAF-FF64-44D3-B7FD-D4C0589544D0}"/>
    <hyperlink ref="G108" location="'Rev allocation'!$C$156" display="'Rev allocation'!$C$156" xr:uid="{80827CB5-DA0A-4215-A80C-04BAFA45DE48}"/>
    <hyperlink ref="F109" location="'Rev allocation'!A4" display="'" xr:uid="{6175A4B1-6641-43DF-B796-E9BABEBBCC51}"/>
    <hyperlink ref="G109" location="'Rev allocation'!$C$160" display="'Rev allocation'!$C$160" xr:uid="{B2E68243-548D-47C5-85BA-705DF2BF4BEE}"/>
    <hyperlink ref="F110" location="'Direct'!A4" display="'" xr:uid="{D33BC462-6D2E-4D30-87E6-AEFDEF7566CB}"/>
    <hyperlink ref="G110" location="'Direct'!$C$18" display="'Direct'!$C$18" xr:uid="{265D0196-65D6-4676-9924-DC82A9F1EE25}"/>
    <hyperlink ref="F111" location="'Direct'!A4" display="'" xr:uid="{503BA1A3-F887-4B38-BD99-FC8B7DC61BF5}"/>
    <hyperlink ref="G111" location="'Direct'!$C$32" display="'Direct'!$C$32" xr:uid="{4FCC517F-6108-4B7B-9F1B-1D620ACB72A0}"/>
    <hyperlink ref="F112" location="'EDCM discounts'!A4" display="'" xr:uid="{8D24F437-C363-4CC6-AF27-C0FED11CFC63}"/>
    <hyperlink ref="G112" location="'EDCM discounts'!$C$16" display="'EDCM discounts'!$C$16" xr:uid="{FBE9D0BE-0BD6-4A33-80F5-0FB0F5338653}"/>
    <hyperlink ref="F113" location="'EDCM discounts'!A4" display="'" xr:uid="{11B166A6-F273-41A9-A757-9FEE1358E1A6}"/>
    <hyperlink ref="G113" location="'EDCM discounts'!$C$32" display="'EDCM discounts'!$C$32" xr:uid="{B5B1FFDE-19EF-4FDE-BE30-B5ED57EC946E}"/>
    <hyperlink ref="F114" location="'EDCM discounts'!A4" display="'" xr:uid="{546552B1-201F-4CCB-B63C-2B06BB6CC64D}"/>
    <hyperlink ref="G114" location="'EDCM discounts'!$C$50" display="'EDCM discounts'!$C$50" xr:uid="{9D1E1B0E-DF27-4FCC-AEC9-9DDC314B891A}"/>
    <hyperlink ref="F115" location="'EDCM discounts'!A4" display="'" xr:uid="{87DA2D16-FFFE-49FB-A5D0-2A306155172A}"/>
    <hyperlink ref="G115" location="'EDCM discounts'!$C$62" display="'EDCM discounts'!$C$62" xr:uid="{1AE5E854-C09E-4F96-9653-F565DFD5D820}"/>
    <hyperlink ref="F116" location="'EDCM discounts'!A4" display="'" xr:uid="{BFDE3951-02B6-4ABC-90B8-AB1820721F64}"/>
    <hyperlink ref="G116" location="'EDCM discounts'!$C$79" display="'EDCM discounts'!$C$79" xr:uid="{86EC04D4-7849-4C2F-BEC8-DA256BE6D9DA}"/>
    <hyperlink ref="F117" location="'EDCM discounts'!A4" display="'" xr:uid="{0E266581-D086-461D-8580-7A4D44D56809}"/>
    <hyperlink ref="G117" location="'EDCM discounts'!$C$91" display="'EDCM discounts'!$C$91" xr:uid="{88C7E6DF-66EC-4BD0-85A0-914A5E1FF9E3}"/>
    <hyperlink ref="F118" location="'EDCM discounts'!A4" display="'" xr:uid="{9835FD34-171D-4F28-A0BE-B464FD56800F}"/>
    <hyperlink ref="G118" location="'EDCM discounts'!$C$100" display="'EDCM discounts'!$C$100" xr:uid="{C8825C13-67A1-4DAF-9289-B1118B88178D}"/>
    <hyperlink ref="F119" location="'CDCM discounts'!A4" display="'" xr:uid="{6E3CA70E-F210-44DC-8DC4-0A55F2C54154}"/>
    <hyperlink ref="G119" location="'CDCM discounts'!$C$15" display="'CDCM discounts'!$C$15" xr:uid="{33361E12-7C13-4154-8691-DE2593BF0227}"/>
    <hyperlink ref="F120" location="'CDCM discounts'!A4" display="'" xr:uid="{6F700A6F-2E41-4EEB-8712-84074B7CCEAC}"/>
    <hyperlink ref="G120" location="'CDCM discounts'!$C$25" display="'CDCM discounts'!$C$25" xr:uid="{48ED23C7-5D9A-4C9C-9534-3789169A81C4}"/>
    <hyperlink ref="F121" location="'CDCM discounts'!A4" display="'" xr:uid="{6C118EC8-C713-473A-BD08-81BFFD0F2D96}"/>
    <hyperlink ref="G121" location="'CDCM discounts'!$C$33" display="'CDCM discounts'!$C$33" xr:uid="{7B82B230-765C-4B71-8941-8390300CAC8E}"/>
    <hyperlink ref="F122" location="'Output to other models'!A4" display="'" xr:uid="{8E07803F-C19D-4D64-A056-2C49BFDB2F7E}"/>
    <hyperlink ref="G122" location="'Output to other models'!$C$15" display="'Output to other models'!$C$15" xr:uid="{5F78ECD6-5EDF-4934-B86A-C26DC906F3EE}"/>
    <hyperlink ref="F123" location="'Output to other models'!A4" display="'" xr:uid="{F01F9A2B-B858-4F50-8BC8-601258D25413}"/>
    <hyperlink ref="G123" location="'Output to other models'!$C$25" display="'Output to other models'!$C$25" xr:uid="{F4478A6D-2AAE-47C8-A77C-2BA7AAA37209}"/>
    <hyperlink ref="G61" location="'Fixed inputs'!C405" display="'Fixed inputs'!C405" xr:uid="{2403637F-604B-454C-AED4-4833BE17FFAD}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05" x14ac:dyDescent="0.3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5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5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5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5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9" x14ac:dyDescent="0.3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5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5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 xr:uid="{00000000-0002-0000-0500-000000000000}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 xr:uid="{00000000-0002-0000-0500-000001000000}">
      <formula1>$H$180:$H$184</formula1>
    </dataValidation>
    <dataValidation type="decimal" operator="greaterThan" allowBlank="1" showInputMessage="1" showErrorMessage="1" sqref="H17" xr:uid="{00000000-0002-0000-0500-000002000000}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 xr:uid="{00000000-0002-0000-0500-000003000000}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 xr:uid="{00000000-0002-0000-0500-000004000000}">
      <formula1>$H$279:$H$283</formula1>
    </dataValidation>
  </dataValidations>
  <hyperlinks>
    <hyperlink ref="B5" location="'Model map'!A1" display="Click here to return to model map" xr:uid="{21B388C7-6D7E-40BF-A0B8-35EF6607755F}"/>
    <hyperlink ref="B5:H5" location="'Model map'!A4" tooltip="Click to return to model map" display="'Model map'!A4" xr:uid="{6F816715-7089-4E50-9C49-16727C5522F0}"/>
    <hyperlink ref="B5:F5" location="'Model map'!A4" tooltip="Click to return to model map" display="'Model map'!A4" xr:uid="{E583C903-08EF-452A-AD51-A53CFC617E22}"/>
    <hyperlink ref="A1" location="Index!A1" display="Index!A1" xr:uid="{E42344E6-1E1A-40D5-A879-B2C016E1085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261" sqref="A261"/>
      <selection pane="bottomRight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13" width="20.7265625" customWidth="1"/>
    <col min="14" max="14" width="2.7265625" customWidth="1"/>
    <col min="15" max="15" width="40.7265625" customWidth="1"/>
    <col min="16" max="16" width="2.7265625" customWidth="1"/>
    <col min="17" max="16384" width="9.1796875" hidden="1"/>
  </cols>
  <sheetData>
    <row r="1" spans="1:16" x14ac:dyDescent="0.3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0.14924147214569247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3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3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3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1021860554.2589204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264339350.36254305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752376388.51130855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628706487.74770176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486008262.60733062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3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3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8193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287818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216917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5049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5499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18486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2637830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0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30843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0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32013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29588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9616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3395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152816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16373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1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3531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6614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30984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15433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10521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26787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30843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3105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356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6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30974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3550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60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1630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646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0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76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62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51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14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245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1380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4146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63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480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24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916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18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47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4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191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1726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1337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4203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8360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187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287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4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12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299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2423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204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0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545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2520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1914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3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24517.888505277795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692.0610110404092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2393.6785531466276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155445.8514189047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155445.8514189047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155445.8514189047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2084.0663328813052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0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13367.082144185002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7428.4807701935679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60.462609623213595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34331.237993641873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54027.611562389684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3423.2579147361785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176314.56136299585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14430.363757621017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50610.474409304916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11409.676392009487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21315.043114000538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2339.6079192317843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5884.0904567581656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20138.953566850014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41871.733685626859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59999.533810166104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368089.9507068448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368089.9507068448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744721.92386182281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744721.92386182281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744721.92386182281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663791.6726869829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96487.226469459987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105358.62172308771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9479.625970619265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474635.30542863475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10332.409895059604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3975.7289136399199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463698.98677812685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18993.104498894398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712723.34751027334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18993.104498894398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74186.741918431435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68807.351518686439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6509.5546602351042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130471.58810517342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3369.2292611623029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1270756.5923742284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1270756.5923742284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1270756.5923742284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1117964.9224201816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1208327.4352898505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20961.842295378399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1390670.6845102033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11305.419344579997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11305.419344579997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11305.419344579997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3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35500000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51900000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7700000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22600000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13500000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6900000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200000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3000000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6800000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19700000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2600000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900000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2500000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1500000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11900000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8300000.0000000009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3600000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3200000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1800000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9200000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2300000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3000000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27000000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13100000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26900000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-100000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3900000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67900000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37800000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9800000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-27000000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5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1300000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5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41600000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3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20000000</v>
      </c>
      <c r="K286" s="37">
        <v>7800000</v>
      </c>
      <c r="L286" s="37">
        <v>10800000</v>
      </c>
      <c r="M286" s="37">
        <v>13299999.999999998</v>
      </c>
      <c r="N286" s="74"/>
      <c r="O286" s="73"/>
      <c r="P286" s="42"/>
    </row>
    <row r="287" spans="1:16" x14ac:dyDescent="0.3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13000000</v>
      </c>
      <c r="K288" s="37">
        <v>500000</v>
      </c>
      <c r="L288" s="37">
        <v>6100000</v>
      </c>
      <c r="M288" s="37">
        <v>900000</v>
      </c>
      <c r="N288" s="74"/>
      <c r="O288" s="73"/>
      <c r="P288" s="42"/>
    </row>
    <row r="289" spans="1:16" x14ac:dyDescent="0.3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3300000</v>
      </c>
      <c r="K289" s="37">
        <v>3400000</v>
      </c>
      <c r="L289" s="37">
        <v>899999.99999999988</v>
      </c>
      <c r="M289" s="37">
        <v>4800000</v>
      </c>
      <c r="N289" s="74"/>
      <c r="O289" s="73"/>
      <c r="P289" s="42"/>
    </row>
    <row r="290" spans="1:16" x14ac:dyDescent="0.3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2800000</v>
      </c>
      <c r="K290" s="37">
        <v>0</v>
      </c>
      <c r="L290" s="37">
        <v>2900000</v>
      </c>
      <c r="M290" s="37">
        <v>1200000</v>
      </c>
      <c r="N290" s="74"/>
      <c r="O290" s="73"/>
      <c r="P290" s="42"/>
    </row>
    <row r="291" spans="1:16" x14ac:dyDescent="0.3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5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5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3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4840000.0000000037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17380000.000000004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37080000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3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230599999.99999997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64811428.571428582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287988571.42857146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277600000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199272195.12195119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0.10180722891566267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3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3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621978192.93916261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575800000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516157600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423806642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3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9975061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3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16900000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3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3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3263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6511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24475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2245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3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 xr:uid="{00000000-0002-0000-0600-000000000000}"/>
    <dataValidation type="decimal" operator="lessThanOrEqual" allowBlank="1" showInputMessage="1" showErrorMessage="1" errorTitle="HV split" error="Input value less than or equal to 100%" promptTitle="HV split" prompt="Maximum value 100%" sqref="H26" xr:uid="{00000000-0002-0000-0600-000001000000}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 xr:uid="{00000000-0002-0000-0600-000002000000}">
      <formula1>0</formula1>
    </dataValidation>
  </dataValidations>
  <hyperlinks>
    <hyperlink ref="B5" location="'Model map'!A1" display="Click here to return to model map" xr:uid="{54230775-1DED-428A-BD77-BDA021C120E6}"/>
    <hyperlink ref="B5:H5" location="'Model map'!A4" tooltip="Click to return to model map" display="'Model map'!A4" xr:uid="{6BFCA5C2-C81D-4D10-8FFD-1F7BBB97D594}"/>
    <hyperlink ref="B5:F5" location="'Model map'!A4" tooltip="Click to return to model map" display="'Model map'!A4" xr:uid="{E237DDEB-2241-407A-BA72-D057CB0EDFC4}"/>
    <hyperlink ref="A1" location="Index!A1" display="Index!A1" xr:uid="{370BE60C-D9DF-4506-8735-A43CFEC10A8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94" width="20.7265625" customWidth="1"/>
    <col min="95" max="95" width="2.7265625" customWidth="1"/>
    <col min="96" max="96" width="40.7265625" customWidth="1"/>
    <col min="97" max="97" width="2.7265625" customWidth="1"/>
    <col min="98" max="16384" width="9.1796875" hidden="1"/>
  </cols>
  <sheetData>
    <row r="1" spans="1:97" x14ac:dyDescent="0.3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8193</v>
      </c>
      <c r="K20" s="152">
        <f>'DNO inputs'!H62</f>
        <v>287818</v>
      </c>
      <c r="L20" s="152">
        <f>'DNO inputs'!H63</f>
        <v>216917</v>
      </c>
      <c r="M20" s="152">
        <f>'DNO inputs'!H64</f>
        <v>5049</v>
      </c>
      <c r="N20" s="152">
        <f>'DNO inputs'!H65</f>
        <v>5499</v>
      </c>
      <c r="O20" s="152">
        <f>'DNO inputs'!H66</f>
        <v>18486</v>
      </c>
      <c r="P20" s="152">
        <f>'DNO inputs'!H67</f>
        <v>2637830</v>
      </c>
      <c r="Q20" s="152">
        <f>'DNO inputs'!H68</f>
        <v>0</v>
      </c>
      <c r="R20" s="152">
        <f>'DNO inputs'!H69</f>
        <v>30843</v>
      </c>
      <c r="S20" s="152">
        <f>'DNO inputs'!H70</f>
        <v>0</v>
      </c>
      <c r="T20" s="152">
        <f>'DNO inputs'!H71</f>
        <v>32013</v>
      </c>
      <c r="U20" s="152">
        <f>'DNO inputs'!H72</f>
        <v>29588</v>
      </c>
      <c r="V20" s="152">
        <f>'DNO inputs'!H73</f>
        <v>0</v>
      </c>
      <c r="W20" s="152">
        <f>'DNO inputs'!H74</f>
        <v>9616</v>
      </c>
      <c r="X20" s="152">
        <f>'DNO inputs'!H75</f>
        <v>3395</v>
      </c>
      <c r="Y20" s="152">
        <f>'DNO inputs'!H76</f>
        <v>0</v>
      </c>
      <c r="Z20" s="152">
        <f>'DNO inputs'!H77</f>
        <v>0</v>
      </c>
      <c r="AA20" s="152">
        <f>'DNO inputs'!H78</f>
        <v>152816</v>
      </c>
      <c r="AB20" s="152">
        <f>'DNO inputs'!H79</f>
        <v>0</v>
      </c>
      <c r="AC20" s="152">
        <f>'DNO inputs'!H80</f>
        <v>16373</v>
      </c>
      <c r="AD20" s="152">
        <f>'DNO inputs'!H81</f>
        <v>0</v>
      </c>
      <c r="AE20" s="152">
        <f>'DNO inputs'!H82</f>
        <v>1</v>
      </c>
      <c r="AF20" s="152">
        <f>'DNO inputs'!H83</f>
        <v>3531</v>
      </c>
      <c r="AG20" s="152">
        <f>'DNO inputs'!H84</f>
        <v>6614</v>
      </c>
      <c r="AH20" s="152">
        <f>'DNO inputs'!H85</f>
        <v>0</v>
      </c>
      <c r="AI20" s="152">
        <f>'DNO inputs'!H86</f>
        <v>30984</v>
      </c>
      <c r="AJ20" s="152">
        <f>'DNO inputs'!H87</f>
        <v>15433</v>
      </c>
      <c r="AK20" s="152">
        <f>'DNO inputs'!H88</f>
        <v>10521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26787</v>
      </c>
      <c r="AU20" s="152">
        <f>'DNO inputs'!H98</f>
        <v>30843</v>
      </c>
      <c r="AV20" s="152">
        <f>'DNO inputs'!H99</f>
        <v>0</v>
      </c>
      <c r="AW20" s="152">
        <f>'DNO inputs'!H100</f>
        <v>0</v>
      </c>
      <c r="AX20" s="152">
        <f>'DNO inputs'!H101</f>
        <v>3105</v>
      </c>
      <c r="AY20" s="152">
        <f>'DNO inputs'!H102</f>
        <v>356</v>
      </c>
      <c r="AZ20" s="152">
        <f>'DNO inputs'!H103</f>
        <v>6</v>
      </c>
      <c r="BA20" s="152">
        <f>'DNO inputs'!H104</f>
        <v>0</v>
      </c>
      <c r="BB20" s="152">
        <f>'DNO inputs'!H105</f>
        <v>30974</v>
      </c>
      <c r="BC20" s="152">
        <f>'DNO inputs'!H106</f>
        <v>3550</v>
      </c>
      <c r="BD20" s="152">
        <f>'DNO inputs'!H107</f>
        <v>60</v>
      </c>
      <c r="BE20" s="152">
        <f>'DNO inputs'!H108</f>
        <v>0</v>
      </c>
      <c r="BF20" s="152">
        <f>'DNO inputs'!H109</f>
        <v>1630</v>
      </c>
      <c r="BG20" s="152">
        <f>'DNO inputs'!H110</f>
        <v>646</v>
      </c>
      <c r="BH20" s="152">
        <f>'DNO inputs'!H111</f>
        <v>0</v>
      </c>
      <c r="BI20" s="152">
        <f>'DNO inputs'!H112</f>
        <v>76</v>
      </c>
      <c r="BJ20" s="152">
        <f>'DNO inputs'!H113</f>
        <v>62</v>
      </c>
      <c r="BK20" s="152">
        <f>'DNO inputs'!H114</f>
        <v>51</v>
      </c>
      <c r="BL20" s="152">
        <f>'DNO inputs'!H115</f>
        <v>14</v>
      </c>
      <c r="BM20" s="152">
        <f>'DNO inputs'!H116</f>
        <v>245</v>
      </c>
      <c r="BN20" s="152">
        <f>'DNO inputs'!H117</f>
        <v>1380</v>
      </c>
      <c r="BO20" s="152">
        <f>'DNO inputs'!H118</f>
        <v>0</v>
      </c>
      <c r="BP20" s="152">
        <f>'DNO inputs'!H119</f>
        <v>0</v>
      </c>
      <c r="BQ20" s="152">
        <f>'DNO inputs'!H120</f>
        <v>0</v>
      </c>
      <c r="BR20" s="152">
        <f>'DNO inputs'!H121</f>
        <v>4146</v>
      </c>
      <c r="BS20" s="152">
        <f>'DNO inputs'!H122</f>
        <v>63</v>
      </c>
      <c r="BT20" s="152">
        <f>'DNO inputs'!H123</f>
        <v>480</v>
      </c>
      <c r="BU20" s="152">
        <f>'DNO inputs'!H124</f>
        <v>24</v>
      </c>
      <c r="BV20" s="152">
        <f>'DNO inputs'!H125</f>
        <v>916</v>
      </c>
      <c r="BW20" s="152">
        <f>'DNO inputs'!H126</f>
        <v>18</v>
      </c>
      <c r="BX20" s="152">
        <f>'DNO inputs'!H127</f>
        <v>47</v>
      </c>
      <c r="BY20" s="152">
        <f>'DNO inputs'!H128</f>
        <v>4</v>
      </c>
      <c r="BZ20" s="152">
        <f>'DNO inputs'!H129</f>
        <v>191</v>
      </c>
      <c r="CA20" s="152">
        <f>'DNO inputs'!H130</f>
        <v>1726</v>
      </c>
      <c r="CB20" s="152">
        <f>'DNO inputs'!H131</f>
        <v>1337</v>
      </c>
      <c r="CC20" s="152">
        <f>'DNO inputs'!H132</f>
        <v>4203</v>
      </c>
      <c r="CD20" s="152">
        <f>'DNO inputs'!H133</f>
        <v>8360</v>
      </c>
      <c r="CE20" s="152">
        <f>'DNO inputs'!H134</f>
        <v>187</v>
      </c>
      <c r="CF20" s="152">
        <f>'DNO inputs'!H135</f>
        <v>287</v>
      </c>
      <c r="CG20" s="152">
        <f>'DNO inputs'!H136</f>
        <v>4</v>
      </c>
      <c r="CH20" s="152">
        <f>'DNO inputs'!H137</f>
        <v>12</v>
      </c>
      <c r="CI20" s="152">
        <f>'DNO inputs'!H138</f>
        <v>299</v>
      </c>
      <c r="CJ20" s="152">
        <f>'DNO inputs'!H139</f>
        <v>2423</v>
      </c>
      <c r="CK20" s="152">
        <f>'DNO inputs'!H140</f>
        <v>204</v>
      </c>
      <c r="CL20" s="152">
        <f>'DNO inputs'!H141</f>
        <v>0</v>
      </c>
      <c r="CM20" s="152">
        <f>'DNO inputs'!H142</f>
        <v>0</v>
      </c>
      <c r="CN20" s="152">
        <f>'DNO inputs'!H143</f>
        <v>545</v>
      </c>
      <c r="CO20" s="152">
        <f>'DNO inputs'!H144</f>
        <v>2520</v>
      </c>
      <c r="CP20" s="152">
        <f>'DNO inputs'!H145</f>
        <v>1914</v>
      </c>
      <c r="CQ20" s="74"/>
      <c r="CR20" s="73"/>
      <c r="CS20" s="42"/>
    </row>
    <row r="21" spans="1:97" x14ac:dyDescent="0.3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24517.888505277795</v>
      </c>
      <c r="K21" s="152">
        <f>'DNO inputs'!H153</f>
        <v>692.0610110404092</v>
      </c>
      <c r="L21" s="152">
        <f>'DNO inputs'!H154</f>
        <v>2393.6785531466276</v>
      </c>
      <c r="M21" s="152">
        <f>'DNO inputs'!H155</f>
        <v>155445.8514189047</v>
      </c>
      <c r="N21" s="152">
        <f>'DNO inputs'!H156</f>
        <v>155445.8514189047</v>
      </c>
      <c r="O21" s="152">
        <f>'DNO inputs'!H157</f>
        <v>155445.8514189047</v>
      </c>
      <c r="P21" s="152">
        <f>'DNO inputs'!H158</f>
        <v>2084.0663328813052</v>
      </c>
      <c r="Q21" s="152">
        <f>'DNO inputs'!H159</f>
        <v>0</v>
      </c>
      <c r="R21" s="152">
        <f>'DNO inputs'!H160</f>
        <v>13367.082144185002</v>
      </c>
      <c r="S21" s="152">
        <f>'DNO inputs'!H161</f>
        <v>0</v>
      </c>
      <c r="T21" s="152">
        <f>'DNO inputs'!H162</f>
        <v>7428.4807701935679</v>
      </c>
      <c r="U21" s="152">
        <f>'DNO inputs'!H163</f>
        <v>60.462609623213595</v>
      </c>
      <c r="V21" s="152">
        <f>'DNO inputs'!H164</f>
        <v>0</v>
      </c>
      <c r="W21" s="152">
        <f>'DNO inputs'!H165</f>
        <v>34331.237993641873</v>
      </c>
      <c r="X21" s="152">
        <f>'DNO inputs'!H166</f>
        <v>54027.611562389684</v>
      </c>
      <c r="Y21" s="152">
        <f>'DNO inputs'!H167</f>
        <v>0</v>
      </c>
      <c r="Z21" s="152">
        <f>'DNO inputs'!H168</f>
        <v>0</v>
      </c>
      <c r="AA21" s="152">
        <f>'DNO inputs'!H169</f>
        <v>3423.2579147361785</v>
      </c>
      <c r="AB21" s="152">
        <f>'DNO inputs'!H170</f>
        <v>0</v>
      </c>
      <c r="AC21" s="152">
        <f>'DNO inputs'!H171</f>
        <v>176314.56136299585</v>
      </c>
      <c r="AD21" s="152">
        <f>'DNO inputs'!H172</f>
        <v>0</v>
      </c>
      <c r="AE21" s="152">
        <f>'DNO inputs'!H173</f>
        <v>0</v>
      </c>
      <c r="AF21" s="152">
        <f>'DNO inputs'!H174</f>
        <v>14430.363757621017</v>
      </c>
      <c r="AG21" s="152">
        <f>'DNO inputs'!H175</f>
        <v>50610.474409304916</v>
      </c>
      <c r="AH21" s="152">
        <f>'DNO inputs'!H176</f>
        <v>0</v>
      </c>
      <c r="AI21" s="152">
        <f>'DNO inputs'!H177</f>
        <v>11409.676392009487</v>
      </c>
      <c r="AJ21" s="152">
        <f>'DNO inputs'!H178</f>
        <v>21315.043114000538</v>
      </c>
      <c r="AK21" s="152">
        <f>'DNO inputs'!H179</f>
        <v>2339.6079192317843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5884.0904567581656</v>
      </c>
      <c r="AU21" s="152">
        <f>'DNO inputs'!H189</f>
        <v>20138.953566850014</v>
      </c>
      <c r="AV21" s="152">
        <f>'DNO inputs'!H190</f>
        <v>0</v>
      </c>
      <c r="AW21" s="152">
        <f>'DNO inputs'!H191</f>
        <v>0</v>
      </c>
      <c r="AX21" s="152">
        <f>'DNO inputs'!H192</f>
        <v>41871.733685626859</v>
      </c>
      <c r="AY21" s="152">
        <f>'DNO inputs'!H193</f>
        <v>59999.533810166104</v>
      </c>
      <c r="AZ21" s="152">
        <f>'DNO inputs'!H194</f>
        <v>0</v>
      </c>
      <c r="BA21" s="152">
        <f>'DNO inputs'!H195</f>
        <v>0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368089.9507068448</v>
      </c>
      <c r="BG21" s="152">
        <f>'DNO inputs'!H201</f>
        <v>368089.9507068448</v>
      </c>
      <c r="BH21" s="152">
        <f>'DNO inputs'!H202</f>
        <v>0</v>
      </c>
      <c r="BI21" s="152">
        <f>'DNO inputs'!H203</f>
        <v>744721.92386182281</v>
      </c>
      <c r="BJ21" s="152">
        <f>'DNO inputs'!H204</f>
        <v>744721.92386182281</v>
      </c>
      <c r="BK21" s="152">
        <f>'DNO inputs'!H205</f>
        <v>744721.92386182281</v>
      </c>
      <c r="BL21" s="152">
        <f>'DNO inputs'!H206</f>
        <v>663791.6726869829</v>
      </c>
      <c r="BM21" s="152">
        <f>'DNO inputs'!H207</f>
        <v>96487.226469459987</v>
      </c>
      <c r="BN21" s="152">
        <f>'DNO inputs'!H208</f>
        <v>105358.62172308771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9479.625970619265</v>
      </c>
      <c r="BS21" s="152">
        <f>'DNO inputs'!H213</f>
        <v>474635.30542863475</v>
      </c>
      <c r="BT21" s="152">
        <f>'DNO inputs'!H214</f>
        <v>10332.409895059604</v>
      </c>
      <c r="BU21" s="152">
        <f>'DNO inputs'!H215</f>
        <v>3975.7289136399199</v>
      </c>
      <c r="BV21" s="152">
        <f>'DNO inputs'!H216</f>
        <v>463698.98677812685</v>
      </c>
      <c r="BW21" s="152">
        <f>'DNO inputs'!H217</f>
        <v>18993.104498894398</v>
      </c>
      <c r="BX21" s="152">
        <f>'DNO inputs'!H218</f>
        <v>712723.34751027334</v>
      </c>
      <c r="BY21" s="152">
        <f>'DNO inputs'!H219</f>
        <v>18993.104498894398</v>
      </c>
      <c r="BZ21" s="152">
        <f>'DNO inputs'!H220</f>
        <v>74186.741918431435</v>
      </c>
      <c r="CA21" s="152">
        <f>'DNO inputs'!H221</f>
        <v>68807.351518686439</v>
      </c>
      <c r="CB21" s="152">
        <f>'DNO inputs'!H222</f>
        <v>6509.5546602351042</v>
      </c>
      <c r="CC21" s="152">
        <f>'DNO inputs'!H223</f>
        <v>130471.58810517342</v>
      </c>
      <c r="CD21" s="152">
        <f>'DNO inputs'!H224</f>
        <v>3369.2292611623029</v>
      </c>
      <c r="CE21" s="152">
        <f>'DNO inputs'!H225</f>
        <v>1270756.5923742284</v>
      </c>
      <c r="CF21" s="152">
        <f>'DNO inputs'!H226</f>
        <v>1270756.5923742284</v>
      </c>
      <c r="CG21" s="152">
        <f>'DNO inputs'!H227</f>
        <v>1270756.5923742284</v>
      </c>
      <c r="CH21" s="152">
        <f>'DNO inputs'!H228</f>
        <v>1117964.9224201816</v>
      </c>
      <c r="CI21" s="152">
        <f>'DNO inputs'!H229</f>
        <v>1208327.4352898505</v>
      </c>
      <c r="CJ21" s="152">
        <f>'DNO inputs'!H230</f>
        <v>20961.842295378399</v>
      </c>
      <c r="CK21" s="152">
        <f>'DNO inputs'!H231</f>
        <v>1390670.6845102033</v>
      </c>
      <c r="CL21" s="152">
        <f>'DNO inputs'!H232</f>
        <v>0</v>
      </c>
      <c r="CM21" s="152">
        <f>'DNO inputs'!H233</f>
        <v>0</v>
      </c>
      <c r="CN21" s="152">
        <f>'DNO inputs'!H234</f>
        <v>11305.419344579997</v>
      </c>
      <c r="CO21" s="152">
        <f>'DNO inputs'!H235</f>
        <v>11305.419344579997</v>
      </c>
      <c r="CP21" s="152">
        <f>'DNO inputs'!H236</f>
        <v>11305.419344579997</v>
      </c>
      <c r="CQ21" s="74"/>
      <c r="CR21" s="73"/>
      <c r="CS21" s="42"/>
    </row>
    <row r="22" spans="1:97" x14ac:dyDescent="0.3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200.87506052374098</v>
      </c>
      <c r="K24" s="130">
        <f t="shared" ref="K24:BV24" si="0">K20 * K21 / $H22</f>
        <v>199.18761607562848</v>
      </c>
      <c r="L24" s="130">
        <f t="shared" si="0"/>
        <v>519.22957071290705</v>
      </c>
      <c r="M24" s="130">
        <f t="shared" si="0"/>
        <v>784.8461038140498</v>
      </c>
      <c r="N24" s="130">
        <f t="shared" si="0"/>
        <v>854.79673695255701</v>
      </c>
      <c r="O24" s="130">
        <f t="shared" si="0"/>
        <v>2873.5720093298723</v>
      </c>
      <c r="P24" s="130">
        <f t="shared" si="0"/>
        <v>5497.4126948642934</v>
      </c>
      <c r="Q24" s="130">
        <f t="shared" si="0"/>
        <v>0</v>
      </c>
      <c r="R24" s="130">
        <f t="shared" si="0"/>
        <v>412.28091457309802</v>
      </c>
      <c r="S24" s="130">
        <f t="shared" si="0"/>
        <v>0</v>
      </c>
      <c r="T24" s="130">
        <f t="shared" si="0"/>
        <v>237.80795489620667</v>
      </c>
      <c r="U24" s="130">
        <f t="shared" si="0"/>
        <v>1.7889676935316439</v>
      </c>
      <c r="V24" s="130">
        <f t="shared" si="0"/>
        <v>0</v>
      </c>
      <c r="W24" s="130">
        <f t="shared" si="0"/>
        <v>330.1291845468603</v>
      </c>
      <c r="X24" s="130">
        <f t="shared" si="0"/>
        <v>183.42374125431297</v>
      </c>
      <c r="Y24" s="130">
        <f t="shared" si="0"/>
        <v>0</v>
      </c>
      <c r="Z24" s="130">
        <f t="shared" si="0"/>
        <v>0</v>
      </c>
      <c r="AA24" s="130">
        <f t="shared" si="0"/>
        <v>523.12858149832391</v>
      </c>
      <c r="AB24" s="130">
        <f t="shared" si="0"/>
        <v>0</v>
      </c>
      <c r="AC24" s="130">
        <f t="shared" si="0"/>
        <v>2886.798313196331</v>
      </c>
      <c r="AD24" s="130">
        <f t="shared" si="0"/>
        <v>0</v>
      </c>
      <c r="AE24" s="130">
        <f t="shared" si="0"/>
        <v>0</v>
      </c>
      <c r="AF24" s="130">
        <f t="shared" si="0"/>
        <v>50.95361442815981</v>
      </c>
      <c r="AG24" s="130">
        <f t="shared" si="0"/>
        <v>334.73767774314274</v>
      </c>
      <c r="AH24" s="130">
        <f t="shared" si="0"/>
        <v>0</v>
      </c>
      <c r="AI24" s="130">
        <f t="shared" si="0"/>
        <v>353.51741333002195</v>
      </c>
      <c r="AJ24" s="130">
        <f t="shared" si="0"/>
        <v>328.95506037837026</v>
      </c>
      <c r="AK24" s="130">
        <f t="shared" si="0"/>
        <v>24.615014918237605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157.61713106518098</v>
      </c>
      <c r="AU24" s="130">
        <f t="shared" si="0"/>
        <v>621.14574486235495</v>
      </c>
      <c r="AV24" s="130">
        <f t="shared" si="0"/>
        <v>0</v>
      </c>
      <c r="AW24" s="130">
        <f t="shared" si="0"/>
        <v>0</v>
      </c>
      <c r="AX24" s="130">
        <f t="shared" si="0"/>
        <v>130.01173309387141</v>
      </c>
      <c r="AY24" s="130">
        <f t="shared" si="0"/>
        <v>21.359834036419134</v>
      </c>
      <c r="AZ24" s="130">
        <f t="shared" si="0"/>
        <v>0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599.98661965215706</v>
      </c>
      <c r="BG24" s="130">
        <f t="shared" si="0"/>
        <v>237.78610815662176</v>
      </c>
      <c r="BH24" s="130">
        <f t="shared" si="0"/>
        <v>0</v>
      </c>
      <c r="BI24" s="130">
        <f t="shared" si="0"/>
        <v>56.598866213498532</v>
      </c>
      <c r="BJ24" s="130">
        <f t="shared" si="0"/>
        <v>46.172759279433009</v>
      </c>
      <c r="BK24" s="130">
        <f t="shared" si="0"/>
        <v>37.98081811695296</v>
      </c>
      <c r="BL24" s="130">
        <f t="shared" si="0"/>
        <v>9.2930834176177601</v>
      </c>
      <c r="BM24" s="130">
        <f t="shared" si="0"/>
        <v>23.639370485017697</v>
      </c>
      <c r="BN24" s="130">
        <f t="shared" si="0"/>
        <v>145.39489797786104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39.302529274187478</v>
      </c>
      <c r="BS24" s="130">
        <f t="shared" si="0"/>
        <v>29.902024242003989</v>
      </c>
      <c r="BT24" s="130">
        <f t="shared" si="0"/>
        <v>4.9595567496286099</v>
      </c>
      <c r="BU24" s="130">
        <f t="shared" si="0"/>
        <v>9.5417493927358085E-2</v>
      </c>
      <c r="BV24" s="130">
        <f t="shared" si="0"/>
        <v>424.74827188876418</v>
      </c>
      <c r="BW24" s="130">
        <f t="shared" ref="BW24:CP24" si="1">BW20 * BW21 / $H22</f>
        <v>0.34187588098009913</v>
      </c>
      <c r="BX24" s="130">
        <f t="shared" si="1"/>
        <v>33.497997332982848</v>
      </c>
      <c r="BY24" s="130">
        <f t="shared" si="1"/>
        <v>7.5972417995577593E-2</v>
      </c>
      <c r="BZ24" s="130">
        <f t="shared" si="1"/>
        <v>14.169667706420405</v>
      </c>
      <c r="CA24" s="130">
        <f t="shared" si="1"/>
        <v>118.7614887212528</v>
      </c>
      <c r="CB24" s="130">
        <f t="shared" si="1"/>
        <v>8.7032745807343357</v>
      </c>
      <c r="CC24" s="130">
        <f t="shared" si="1"/>
        <v>548.37208480604386</v>
      </c>
      <c r="CD24" s="130">
        <f t="shared" si="1"/>
        <v>28.166756623316854</v>
      </c>
      <c r="CE24" s="130">
        <f t="shared" si="1"/>
        <v>237.63148277398071</v>
      </c>
      <c r="CF24" s="130">
        <f t="shared" si="1"/>
        <v>364.70714201140356</v>
      </c>
      <c r="CG24" s="130">
        <f t="shared" si="1"/>
        <v>5.0830263694969133</v>
      </c>
      <c r="CH24" s="130">
        <f t="shared" si="1"/>
        <v>13.415579069042179</v>
      </c>
      <c r="CI24" s="130">
        <f t="shared" si="1"/>
        <v>361.28990315166527</v>
      </c>
      <c r="CJ24" s="130">
        <f t="shared" si="1"/>
        <v>50.790543881701865</v>
      </c>
      <c r="CK24" s="130">
        <f t="shared" si="1"/>
        <v>283.69681964008146</v>
      </c>
      <c r="CL24" s="130">
        <f t="shared" si="1"/>
        <v>0</v>
      </c>
      <c r="CM24" s="130">
        <f t="shared" si="1"/>
        <v>0</v>
      </c>
      <c r="CN24" s="130">
        <f t="shared" si="1"/>
        <v>6.1614535427960986</v>
      </c>
      <c r="CO24" s="130">
        <f t="shared" si="1"/>
        <v>28.489656748341595</v>
      </c>
      <c r="CP24" s="130">
        <f t="shared" si="1"/>
        <v>21.638572625526116</v>
      </c>
      <c r="CQ24" s="74"/>
      <c r="CR24" s="115" t="s">
        <v>569</v>
      </c>
      <c r="CS24" s="42"/>
    </row>
    <row r="25" spans="1:97" x14ac:dyDescent="0.3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21309.0442946189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3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3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3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5696.6003109399217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5885.1973184959643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1461.2353496359283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4383.9143569592361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3882.0969585878565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21309.044294618907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5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3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0.26733251065503971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0.27618307217945626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6.8573481261425165E-2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0.20573021935414953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0.18218071654992937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0.49185804252542326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0.5081419574745768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3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894.87436675256481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1139.1898219665716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482.63311234496416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1751.090949695059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4267.7882507591594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3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3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0.20968106058059077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0.26692744696598553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0.11308740827502695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0.41030408417839681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3882.0969585878565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1021860554.2589204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264339350.36254305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752376388.51130855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628706487.74770176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2667282780.8804736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3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486008262.60733062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0.84587269113295516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3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3283.7598015997705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3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3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5696.6003109399217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5885.1973184959643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1461.2353496359283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4383.9143569592361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3283.7598015997705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3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20710.707137630823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3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3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0.27505580920457057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0.28416206551454304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7.055458511993061E-2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0.21167381334815827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0.15855372681279739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 xr:uid="{A035CE11-BCFF-4A60-BFDC-2432405C1BE2}"/>
    <hyperlink ref="B5:H5" location="'Model map'!A4" tooltip="Click to return to model map" display="'Model map'!A4" xr:uid="{E7A654D8-912D-47D6-AB56-E121535A9D00}"/>
    <hyperlink ref="B5:F5" location="'Model map'!A4" tooltip="Click to return to model map" display="'Model map'!A4" xr:uid="{DDCD4C6B-0EC5-47BD-9370-C7FD90FB2679}"/>
    <hyperlink ref="A1" location="Index!A1" display="Index!A1" xr:uid="{2119DCDB-F76F-4671-8471-46955D013366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8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20000000</v>
      </c>
      <c r="L19" s="156">
        <f>'DNO inputs'!J287</f>
        <v>0</v>
      </c>
      <c r="M19" s="156">
        <f>'DNO inputs'!J288</f>
        <v>13000000</v>
      </c>
      <c r="N19" s="156">
        <f>'DNO inputs'!J289</f>
        <v>3300000</v>
      </c>
      <c r="O19" s="156">
        <f>'DNO inputs'!J290</f>
        <v>2800000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7800000</v>
      </c>
      <c r="L20" s="152">
        <f>'DNO inputs'!K287</f>
        <v>0</v>
      </c>
      <c r="M20" s="152">
        <f>'DNO inputs'!K288</f>
        <v>500000</v>
      </c>
      <c r="N20" s="152">
        <f>'DNO inputs'!K289</f>
        <v>3400000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10800000</v>
      </c>
      <c r="L21" s="152">
        <f>'DNO inputs'!L287</f>
        <v>0</v>
      </c>
      <c r="M21" s="152">
        <f>'DNO inputs'!L288</f>
        <v>6100000</v>
      </c>
      <c r="N21" s="152">
        <f>'DNO inputs'!L289</f>
        <v>899999.99999999988</v>
      </c>
      <c r="O21" s="152">
        <f>'DNO inputs'!L290</f>
        <v>2900000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13299999.999999998</v>
      </c>
      <c r="L22" s="162">
        <f>'DNO inputs'!M287</f>
        <v>0</v>
      </c>
      <c r="M22" s="162">
        <f>'DNO inputs'!M288</f>
        <v>900000</v>
      </c>
      <c r="N22" s="162">
        <f>'DNO inputs'!M289</f>
        <v>4800000</v>
      </c>
      <c r="O22" s="162">
        <f>'DNO inputs'!M290</f>
        <v>1200000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4840000.0000000037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17380000.000000004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37080000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3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4840000.0000000037</v>
      </c>
      <c r="K31" s="163">
        <f t="shared" si="0"/>
        <v>20000000</v>
      </c>
      <c r="L31" s="163">
        <f t="shared" si="0"/>
        <v>0</v>
      </c>
      <c r="M31" s="163">
        <f t="shared" si="0"/>
        <v>13000000</v>
      </c>
      <c r="N31" s="163">
        <f t="shared" si="0"/>
        <v>3300000</v>
      </c>
      <c r="O31" s="163">
        <f t="shared" si="0"/>
        <v>2800000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7800000</v>
      </c>
      <c r="L32" s="164">
        <f t="shared" si="2"/>
        <v>0</v>
      </c>
      <c r="M32" s="164">
        <f t="shared" si="2"/>
        <v>500000</v>
      </c>
      <c r="N32" s="164">
        <f t="shared" si="2"/>
        <v>3400000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17380000.000000004</v>
      </c>
      <c r="K33" s="164">
        <f t="shared" si="4"/>
        <v>10800000</v>
      </c>
      <c r="L33" s="164">
        <f t="shared" si="4"/>
        <v>0</v>
      </c>
      <c r="M33" s="164">
        <f t="shared" si="4"/>
        <v>6100000</v>
      </c>
      <c r="N33" s="164">
        <f t="shared" si="4"/>
        <v>899999.99999999988</v>
      </c>
      <c r="O33" s="164">
        <f t="shared" si="4"/>
        <v>2900000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37080000</v>
      </c>
      <c r="K34" s="165">
        <f t="shared" si="6"/>
        <v>13299999.999999998</v>
      </c>
      <c r="L34" s="165">
        <f t="shared" si="6"/>
        <v>0</v>
      </c>
      <c r="M34" s="165">
        <f t="shared" si="6"/>
        <v>900000</v>
      </c>
      <c r="N34" s="165">
        <f t="shared" si="6"/>
        <v>4800000</v>
      </c>
      <c r="O34" s="165">
        <f t="shared" si="6"/>
        <v>1200000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0.49185804252542326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9837160.8505084645</v>
      </c>
      <c r="L45" s="163">
        <f t="shared" si="10"/>
        <v>0</v>
      </c>
      <c r="M45" s="163">
        <f t="shared" si="10"/>
        <v>6394154.5528305024</v>
      </c>
      <c r="N45" s="163">
        <f t="shared" si="10"/>
        <v>1623131.5403338966</v>
      </c>
      <c r="O45" s="163">
        <f t="shared" si="10"/>
        <v>1377202.519071185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4840000.0000000037</v>
      </c>
      <c r="K46" s="171">
        <f t="shared" ref="K46:AQ46" si="12">K$31 - K45</f>
        <v>10162839.149491535</v>
      </c>
      <c r="L46" s="171">
        <f t="shared" si="12"/>
        <v>0</v>
      </c>
      <c r="M46" s="171">
        <f t="shared" si="12"/>
        <v>6605845.4471694976</v>
      </c>
      <c r="N46" s="171">
        <f t="shared" si="12"/>
        <v>1676868.4596661034</v>
      </c>
      <c r="O46" s="171">
        <f t="shared" si="12"/>
        <v>1422797.480928815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7800000</v>
      </c>
      <c r="L47" s="164">
        <f t="shared" si="14"/>
        <v>0</v>
      </c>
      <c r="M47" s="164">
        <f t="shared" si="14"/>
        <v>500000</v>
      </c>
      <c r="N47" s="164">
        <f t="shared" si="14"/>
        <v>3400000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17380000.000000004</v>
      </c>
      <c r="K48" s="164">
        <f t="shared" si="16"/>
        <v>10800000</v>
      </c>
      <c r="L48" s="164">
        <f t="shared" si="16"/>
        <v>0</v>
      </c>
      <c r="M48" s="164">
        <f t="shared" si="16"/>
        <v>6100000</v>
      </c>
      <c r="N48" s="164">
        <f t="shared" si="16"/>
        <v>899999.99999999988</v>
      </c>
      <c r="O48" s="164">
        <f t="shared" si="16"/>
        <v>2900000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37080000</v>
      </c>
      <c r="K49" s="165">
        <f t="shared" si="18"/>
        <v>13299999.999999998</v>
      </c>
      <c r="L49" s="165">
        <f t="shared" si="18"/>
        <v>0</v>
      </c>
      <c r="M49" s="165">
        <f t="shared" si="18"/>
        <v>900000</v>
      </c>
      <c r="N49" s="165">
        <f t="shared" si="18"/>
        <v>4800000</v>
      </c>
      <c r="O49" s="165">
        <f t="shared" si="18"/>
        <v>1200000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59300000.000000007</v>
      </c>
      <c r="K51" s="130">
        <f t="shared" si="20"/>
        <v>51900000</v>
      </c>
      <c r="L51" s="130">
        <f t="shared" si="20"/>
        <v>0</v>
      </c>
      <c r="M51" s="130">
        <f t="shared" si="20"/>
        <v>20500000</v>
      </c>
      <c r="N51" s="130">
        <f t="shared" si="20"/>
        <v>12400000</v>
      </c>
      <c r="O51" s="130">
        <f t="shared" si="20"/>
        <v>6900000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35500000</v>
      </c>
      <c r="K60" s="152">
        <f>'DNO inputs'!H245</f>
        <v>51900000</v>
      </c>
      <c r="L60" s="152">
        <f>'DNO inputs'!H246</f>
        <v>7700000</v>
      </c>
      <c r="M60" s="152">
        <f>'DNO inputs'!H247</f>
        <v>22600000</v>
      </c>
      <c r="N60" s="152">
        <f>'DNO inputs'!H248</f>
        <v>13500000</v>
      </c>
      <c r="O60" s="152">
        <f>'DNO inputs'!H249</f>
        <v>6900000</v>
      </c>
      <c r="P60" s="152">
        <f>'DNO inputs'!H250</f>
        <v>200000</v>
      </c>
      <c r="Q60" s="152">
        <f>'DNO inputs'!H251</f>
        <v>3000000</v>
      </c>
      <c r="R60" s="152">
        <f>'DNO inputs'!H252</f>
        <v>6800000</v>
      </c>
      <c r="S60" s="152">
        <f>'DNO inputs'!H253</f>
        <v>19700000</v>
      </c>
      <c r="T60" s="152">
        <f>'DNO inputs'!H254</f>
        <v>2600000</v>
      </c>
      <c r="U60" s="152">
        <f>'DNO inputs'!H255</f>
        <v>900000</v>
      </c>
      <c r="V60" s="152">
        <f>'DNO inputs'!H256</f>
        <v>2500000</v>
      </c>
      <c r="W60" s="152">
        <f>'DNO inputs'!H257</f>
        <v>1500000</v>
      </c>
      <c r="X60" s="152">
        <f>'DNO inputs'!H258</f>
        <v>11900000</v>
      </c>
      <c r="Y60" s="152">
        <f>'DNO inputs'!H259</f>
        <v>8300000.0000000009</v>
      </c>
      <c r="Z60" s="152">
        <f>'DNO inputs'!H260</f>
        <v>3600000</v>
      </c>
      <c r="AA60" s="152">
        <f>'DNO inputs'!H261</f>
        <v>3200000</v>
      </c>
      <c r="AB60" s="152">
        <f>'DNO inputs'!H262</f>
        <v>1800000</v>
      </c>
      <c r="AC60" s="152">
        <f>'DNO inputs'!H263</f>
        <v>9200000</v>
      </c>
      <c r="AD60" s="152">
        <f>'DNO inputs'!H264</f>
        <v>2300000</v>
      </c>
      <c r="AE60" s="152">
        <f>'DNO inputs'!H265</f>
        <v>3000000</v>
      </c>
      <c r="AF60" s="152">
        <f>'DNO inputs'!H266</f>
        <v>27000000</v>
      </c>
      <c r="AG60" s="152">
        <f>'DNO inputs'!H267</f>
        <v>13100000</v>
      </c>
      <c r="AH60" s="152">
        <f>'DNO inputs'!H268</f>
        <v>26900000</v>
      </c>
      <c r="AI60" s="152">
        <f>'DNO inputs'!H269</f>
        <v>-100000</v>
      </c>
      <c r="AJ60" s="152">
        <f>'DNO inputs'!H270</f>
        <v>1000000</v>
      </c>
      <c r="AK60" s="152">
        <f>'DNO inputs'!H271</f>
        <v>3900000</v>
      </c>
      <c r="AL60" s="152">
        <f>'DNO inputs'!H272</f>
        <v>67900000</v>
      </c>
      <c r="AM60" s="152">
        <f>'DNO inputs'!H273</f>
        <v>37800000</v>
      </c>
      <c r="AN60" s="152">
        <f>'DNO inputs'!H274</f>
        <v>9800000</v>
      </c>
      <c r="AO60" s="152">
        <f>'DNO inputs'!H275</f>
        <v>-27000000</v>
      </c>
      <c r="AP60" s="152">
        <f>'DNO inputs'!H276</f>
        <v>1300000</v>
      </c>
      <c r="AQ60" s="152">
        <f>'DNO inputs'!H277</f>
        <v>41600000</v>
      </c>
      <c r="AR60" s="74"/>
      <c r="AS60" s="73"/>
      <c r="AT60" s="42"/>
    </row>
    <row r="61" spans="1:46" x14ac:dyDescent="0.3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-23800000.000000007</v>
      </c>
      <c r="K62" s="130">
        <f t="shared" ref="K62:AQ62" si="22">K60 - K51</f>
        <v>0</v>
      </c>
      <c r="L62" s="130">
        <f t="shared" si="22"/>
        <v>7700000</v>
      </c>
      <c r="M62" s="130">
        <f t="shared" si="22"/>
        <v>2100000</v>
      </c>
      <c r="N62" s="130">
        <f t="shared" si="22"/>
        <v>1100000</v>
      </c>
      <c r="O62" s="130">
        <f t="shared" si="22"/>
        <v>0</v>
      </c>
      <c r="P62" s="130">
        <f t="shared" si="22"/>
        <v>200000</v>
      </c>
      <c r="Q62" s="130">
        <f t="shared" si="22"/>
        <v>3000000</v>
      </c>
      <c r="R62" s="130">
        <f t="shared" si="22"/>
        <v>6800000</v>
      </c>
      <c r="S62" s="130">
        <f t="shared" si="22"/>
        <v>19700000</v>
      </c>
      <c r="T62" s="130">
        <f t="shared" si="22"/>
        <v>2600000</v>
      </c>
      <c r="U62" s="130">
        <f t="shared" si="22"/>
        <v>900000</v>
      </c>
      <c r="V62" s="130">
        <f t="shared" si="22"/>
        <v>2500000</v>
      </c>
      <c r="W62" s="130">
        <f t="shared" si="22"/>
        <v>1500000</v>
      </c>
      <c r="X62" s="130">
        <f t="shared" si="22"/>
        <v>11900000</v>
      </c>
      <c r="Y62" s="130">
        <f t="shared" si="22"/>
        <v>8300000.0000000009</v>
      </c>
      <c r="Z62" s="130">
        <f t="shared" si="22"/>
        <v>3600000</v>
      </c>
      <c r="AA62" s="130">
        <f t="shared" si="22"/>
        <v>3200000</v>
      </c>
      <c r="AB62" s="130">
        <f t="shared" si="22"/>
        <v>1800000</v>
      </c>
      <c r="AC62" s="130">
        <f t="shared" si="22"/>
        <v>9200000</v>
      </c>
      <c r="AD62" s="130">
        <f t="shared" si="22"/>
        <v>2300000</v>
      </c>
      <c r="AE62" s="130">
        <f t="shared" si="22"/>
        <v>3000000</v>
      </c>
      <c r="AF62" s="130">
        <f t="shared" si="22"/>
        <v>27000000</v>
      </c>
      <c r="AG62" s="130">
        <f t="shared" si="22"/>
        <v>13100000</v>
      </c>
      <c r="AH62" s="130">
        <f t="shared" si="22"/>
        <v>26900000</v>
      </c>
      <c r="AI62" s="130">
        <f t="shared" si="22"/>
        <v>-100000</v>
      </c>
      <c r="AJ62" s="130">
        <f t="shared" si="22"/>
        <v>1000000</v>
      </c>
      <c r="AK62" s="130">
        <f t="shared" si="22"/>
        <v>3900000</v>
      </c>
      <c r="AL62" s="130">
        <f t="shared" si="22"/>
        <v>67900000</v>
      </c>
      <c r="AM62" s="130">
        <f t="shared" si="22"/>
        <v>37800000</v>
      </c>
      <c r="AN62" s="130">
        <f t="shared" si="22"/>
        <v>9800000</v>
      </c>
      <c r="AO62" s="130">
        <f t="shared" si="22"/>
        <v>-27000000</v>
      </c>
      <c r="AP62" s="130">
        <f t="shared" ref="AP62" si="23">AP60 - AP51</f>
        <v>1300000</v>
      </c>
      <c r="AQ62" s="130">
        <f t="shared" si="22"/>
        <v>41600000</v>
      </c>
      <c r="AR62" s="74"/>
      <c r="AS62" s="115" t="s">
        <v>569</v>
      </c>
      <c r="AT62" s="42"/>
    </row>
    <row r="63" spans="1:46" x14ac:dyDescent="0.3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3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7700000</v>
      </c>
      <c r="M69" s="130">
        <f t="shared" si="26"/>
        <v>2100000</v>
      </c>
      <c r="N69" s="130">
        <f t="shared" si="26"/>
        <v>1100000</v>
      </c>
      <c r="O69" s="130">
        <f t="shared" si="26"/>
        <v>0</v>
      </c>
      <c r="P69" s="130">
        <f t="shared" si="26"/>
        <v>200000</v>
      </c>
      <c r="Q69" s="130">
        <f t="shared" si="26"/>
        <v>3000000</v>
      </c>
      <c r="R69" s="130">
        <f t="shared" si="26"/>
        <v>6800000</v>
      </c>
      <c r="S69" s="130">
        <f t="shared" si="26"/>
        <v>19700000</v>
      </c>
      <c r="T69" s="130">
        <f t="shared" si="26"/>
        <v>2600000</v>
      </c>
      <c r="U69" s="130">
        <f t="shared" si="26"/>
        <v>900000</v>
      </c>
      <c r="V69" s="130">
        <f t="shared" si="26"/>
        <v>2500000</v>
      </c>
      <c r="W69" s="130">
        <f t="shared" si="26"/>
        <v>1500000</v>
      </c>
      <c r="X69" s="130">
        <f t="shared" si="26"/>
        <v>11900000</v>
      </c>
      <c r="Y69" s="130">
        <f t="shared" si="26"/>
        <v>0</v>
      </c>
      <c r="Z69" s="130">
        <f t="shared" si="26"/>
        <v>0</v>
      </c>
      <c r="AA69" s="130">
        <f t="shared" si="26"/>
        <v>3200000</v>
      </c>
      <c r="AB69" s="130">
        <f t="shared" si="26"/>
        <v>1800000</v>
      </c>
      <c r="AC69" s="130">
        <f t="shared" si="26"/>
        <v>9200000</v>
      </c>
      <c r="AD69" s="130">
        <f t="shared" si="26"/>
        <v>2300000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3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0.26733251065503971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0.27618307217945626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6.8573481261425165E-2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0.20573021935414953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0.18218071654992937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0.27505580920457057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0.28416206551454304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7.055458511993061E-2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0.21167381334815827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0.15855372681279739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3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2058460.3320438059</v>
      </c>
      <c r="M90" s="163">
        <f t="shared" si="28"/>
        <v>561398.27237558342</v>
      </c>
      <c r="N90" s="163">
        <f t="shared" si="28"/>
        <v>294065.76172054367</v>
      </c>
      <c r="O90" s="163">
        <f t="shared" si="28"/>
        <v>0</v>
      </c>
      <c r="P90" s="163">
        <f t="shared" si="28"/>
        <v>53466.502131007939</v>
      </c>
      <c r="Q90" s="163">
        <f t="shared" si="28"/>
        <v>801997.53196511918</v>
      </c>
      <c r="R90" s="163">
        <f t="shared" si="28"/>
        <v>1817861.07245427</v>
      </c>
      <c r="S90" s="163">
        <f t="shared" si="28"/>
        <v>5266450.4599042824</v>
      </c>
      <c r="T90" s="163">
        <f t="shared" si="28"/>
        <v>695064.52770310326</v>
      </c>
      <c r="U90" s="163">
        <f t="shared" si="28"/>
        <v>240599.25958953574</v>
      </c>
      <c r="V90" s="163">
        <f t="shared" si="28"/>
        <v>668331.27663759934</v>
      </c>
      <c r="W90" s="163">
        <f t="shared" si="28"/>
        <v>400998.76598255959</v>
      </c>
      <c r="X90" s="163">
        <f t="shared" si="28"/>
        <v>3181256.8767949725</v>
      </c>
      <c r="Y90" s="163">
        <f t="shared" si="28"/>
        <v>0</v>
      </c>
      <c r="Z90" s="163">
        <f t="shared" si="28"/>
        <v>0</v>
      </c>
      <c r="AA90" s="163">
        <f t="shared" si="28"/>
        <v>855464.03409612703</v>
      </c>
      <c r="AB90" s="163">
        <f t="shared" si="28"/>
        <v>481198.51917907147</v>
      </c>
      <c r="AC90" s="163">
        <f t="shared" si="28"/>
        <v>2459459.0980263655</v>
      </c>
      <c r="AD90" s="163">
        <f t="shared" si="28"/>
        <v>614864.77450659138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2126609.655781813</v>
      </c>
      <c r="M91" s="164">
        <f t="shared" si="30"/>
        <v>579984.45157685818</v>
      </c>
      <c r="N91" s="164">
        <f t="shared" si="30"/>
        <v>303801.37939740188</v>
      </c>
      <c r="O91" s="164">
        <f t="shared" si="30"/>
        <v>0</v>
      </c>
      <c r="P91" s="164">
        <f t="shared" si="30"/>
        <v>55236.61443589125</v>
      </c>
      <c r="Q91" s="164">
        <f t="shared" si="30"/>
        <v>828549.21653836872</v>
      </c>
      <c r="R91" s="164">
        <f t="shared" si="30"/>
        <v>1878044.8908203025</v>
      </c>
      <c r="S91" s="164">
        <f t="shared" si="30"/>
        <v>5440806.5219352879</v>
      </c>
      <c r="T91" s="164">
        <f t="shared" si="30"/>
        <v>718075.9876665863</v>
      </c>
      <c r="U91" s="164">
        <f t="shared" si="30"/>
        <v>248564.76496151063</v>
      </c>
      <c r="V91" s="164">
        <f t="shared" si="30"/>
        <v>690457.6804486406</v>
      </c>
      <c r="W91" s="164">
        <f t="shared" si="30"/>
        <v>414274.60826918436</v>
      </c>
      <c r="X91" s="164">
        <f t="shared" si="30"/>
        <v>3286578.5589355296</v>
      </c>
      <c r="Y91" s="164">
        <f t="shared" si="30"/>
        <v>0</v>
      </c>
      <c r="Z91" s="164">
        <f t="shared" si="30"/>
        <v>0</v>
      </c>
      <c r="AA91" s="164">
        <f t="shared" si="30"/>
        <v>883785.83097426</v>
      </c>
      <c r="AB91" s="164">
        <f t="shared" si="30"/>
        <v>497129.52992302127</v>
      </c>
      <c r="AC91" s="164">
        <f t="shared" si="30"/>
        <v>2540884.2640509978</v>
      </c>
      <c r="AD91" s="164">
        <f t="shared" si="30"/>
        <v>635221.06601274945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528015.80571297382</v>
      </c>
      <c r="M92" s="164">
        <f t="shared" si="32"/>
        <v>144004.31064899283</v>
      </c>
      <c r="N92" s="164">
        <f t="shared" si="32"/>
        <v>75430.829387567675</v>
      </c>
      <c r="O92" s="164">
        <f t="shared" si="32"/>
        <v>0</v>
      </c>
      <c r="P92" s="164">
        <f t="shared" si="32"/>
        <v>13714.696252285034</v>
      </c>
      <c r="Q92" s="164">
        <f t="shared" si="32"/>
        <v>205720.4437842755</v>
      </c>
      <c r="R92" s="164">
        <f t="shared" si="32"/>
        <v>466299.67257769115</v>
      </c>
      <c r="S92" s="164">
        <f t="shared" si="32"/>
        <v>1350897.5808500757</v>
      </c>
      <c r="T92" s="164">
        <f t="shared" si="32"/>
        <v>178291.05127970543</v>
      </c>
      <c r="U92" s="164">
        <f t="shared" si="32"/>
        <v>61716.133135282646</v>
      </c>
      <c r="V92" s="164">
        <f t="shared" si="32"/>
        <v>171433.70315356291</v>
      </c>
      <c r="W92" s="164">
        <f t="shared" si="32"/>
        <v>102860.22189213775</v>
      </c>
      <c r="X92" s="164">
        <f t="shared" si="32"/>
        <v>816024.42701095948</v>
      </c>
      <c r="Y92" s="164">
        <f t="shared" si="32"/>
        <v>0</v>
      </c>
      <c r="Z92" s="164">
        <f t="shared" si="32"/>
        <v>0</v>
      </c>
      <c r="AA92" s="164">
        <f t="shared" si="32"/>
        <v>219435.14003656054</v>
      </c>
      <c r="AB92" s="164">
        <f t="shared" si="32"/>
        <v>123432.26627056529</v>
      </c>
      <c r="AC92" s="164">
        <f t="shared" si="32"/>
        <v>630876.02760511148</v>
      </c>
      <c r="AD92" s="164">
        <f t="shared" si="32"/>
        <v>157719.00690127787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1584122.6890269513</v>
      </c>
      <c r="M93" s="164">
        <f t="shared" si="34"/>
        <v>432033.460643714</v>
      </c>
      <c r="N93" s="164">
        <f t="shared" si="34"/>
        <v>226303.2412895645</v>
      </c>
      <c r="O93" s="164">
        <f t="shared" si="34"/>
        <v>0</v>
      </c>
      <c r="P93" s="164">
        <f t="shared" si="34"/>
        <v>41146.043870829904</v>
      </c>
      <c r="Q93" s="164">
        <f t="shared" si="34"/>
        <v>617190.65806244861</v>
      </c>
      <c r="R93" s="164">
        <f t="shared" si="34"/>
        <v>1398965.4916082169</v>
      </c>
      <c r="S93" s="164">
        <f t="shared" si="34"/>
        <v>4052885.3212767458</v>
      </c>
      <c r="T93" s="164">
        <f t="shared" si="34"/>
        <v>534898.57032078877</v>
      </c>
      <c r="U93" s="164">
        <f t="shared" si="34"/>
        <v>185157.19741873458</v>
      </c>
      <c r="V93" s="164">
        <f t="shared" si="34"/>
        <v>514325.54838537384</v>
      </c>
      <c r="W93" s="164">
        <f t="shared" si="34"/>
        <v>308595.3290312243</v>
      </c>
      <c r="X93" s="164">
        <f t="shared" si="34"/>
        <v>2448189.6103143794</v>
      </c>
      <c r="Y93" s="164">
        <f t="shared" si="34"/>
        <v>0</v>
      </c>
      <c r="Z93" s="164">
        <f t="shared" si="34"/>
        <v>0</v>
      </c>
      <c r="AA93" s="164">
        <f t="shared" si="34"/>
        <v>658336.70193327847</v>
      </c>
      <c r="AB93" s="164">
        <f t="shared" si="34"/>
        <v>370314.39483746915</v>
      </c>
      <c r="AC93" s="164">
        <f t="shared" si="34"/>
        <v>1892718.0180581757</v>
      </c>
      <c r="AD93" s="164">
        <f t="shared" si="34"/>
        <v>473179.50451454392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1402791.5174344562</v>
      </c>
      <c r="M94" s="165">
        <f t="shared" si="36"/>
        <v>382579.50475485169</v>
      </c>
      <c r="N94" s="165">
        <f t="shared" si="36"/>
        <v>200398.78820492231</v>
      </c>
      <c r="O94" s="165">
        <f t="shared" si="36"/>
        <v>0</v>
      </c>
      <c r="P94" s="165">
        <f t="shared" si="36"/>
        <v>36436.143309985877</v>
      </c>
      <c r="Q94" s="165">
        <f t="shared" si="36"/>
        <v>546542.14964978816</v>
      </c>
      <c r="R94" s="165">
        <f t="shared" si="36"/>
        <v>1238828.8725395198</v>
      </c>
      <c r="S94" s="165">
        <f t="shared" si="36"/>
        <v>3588960.1160336086</v>
      </c>
      <c r="T94" s="165">
        <f t="shared" si="36"/>
        <v>473669.86302981636</v>
      </c>
      <c r="U94" s="165">
        <f t="shared" si="36"/>
        <v>163962.64489493644</v>
      </c>
      <c r="V94" s="165">
        <f t="shared" si="36"/>
        <v>455451.79137482343</v>
      </c>
      <c r="W94" s="165">
        <f t="shared" si="36"/>
        <v>273271.07482489408</v>
      </c>
      <c r="X94" s="165">
        <f t="shared" si="36"/>
        <v>2167950.5269441595</v>
      </c>
      <c r="Y94" s="165">
        <f t="shared" si="36"/>
        <v>0</v>
      </c>
      <c r="Z94" s="165">
        <f t="shared" si="36"/>
        <v>0</v>
      </c>
      <c r="AA94" s="165">
        <f t="shared" si="36"/>
        <v>582978.29295977403</v>
      </c>
      <c r="AB94" s="165">
        <f t="shared" si="36"/>
        <v>327925.28978987288</v>
      </c>
      <c r="AC94" s="165">
        <f t="shared" si="36"/>
        <v>1676062.5922593502</v>
      </c>
      <c r="AD94" s="165">
        <f t="shared" si="36"/>
        <v>419015.64806483756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3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2117929.7308751931</v>
      </c>
      <c r="M97" s="163">
        <f t="shared" si="38"/>
        <v>577617.19932959822</v>
      </c>
      <c r="N97" s="163">
        <f t="shared" si="38"/>
        <v>302561.39012502762</v>
      </c>
      <c r="O97" s="163">
        <f t="shared" si="38"/>
        <v>0</v>
      </c>
      <c r="P97" s="163">
        <f t="shared" si="38"/>
        <v>55011.161840914116</v>
      </c>
      <c r="Q97" s="163">
        <f t="shared" si="38"/>
        <v>825167.42761371168</v>
      </c>
      <c r="R97" s="163">
        <f t="shared" si="38"/>
        <v>1870379.5025910798</v>
      </c>
      <c r="S97" s="163">
        <f t="shared" si="38"/>
        <v>5418599.4413300399</v>
      </c>
      <c r="T97" s="163">
        <f t="shared" si="38"/>
        <v>715145.10393188347</v>
      </c>
      <c r="U97" s="163">
        <f t="shared" si="38"/>
        <v>247550.22828411352</v>
      </c>
      <c r="V97" s="163">
        <f t="shared" si="38"/>
        <v>687639.52301142644</v>
      </c>
      <c r="W97" s="163">
        <f t="shared" si="38"/>
        <v>412583.71380685584</v>
      </c>
      <c r="X97" s="163">
        <f t="shared" si="38"/>
        <v>3273164.1295343898</v>
      </c>
      <c r="Y97" s="163">
        <f t="shared" si="38"/>
        <v>0</v>
      </c>
      <c r="Z97" s="163">
        <f t="shared" si="38"/>
        <v>0</v>
      </c>
      <c r="AA97" s="163">
        <f t="shared" si="38"/>
        <v>880178.58945462585</v>
      </c>
      <c r="AB97" s="163">
        <f t="shared" si="38"/>
        <v>495100.45656822703</v>
      </c>
      <c r="AC97" s="163">
        <f t="shared" si="38"/>
        <v>2530513.4446820491</v>
      </c>
      <c r="AD97" s="163">
        <f t="shared" si="38"/>
        <v>632628.36117051227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2188047.9044619813</v>
      </c>
      <c r="M98" s="164">
        <f t="shared" si="40"/>
        <v>596740.33758054033</v>
      </c>
      <c r="N98" s="164">
        <f t="shared" si="40"/>
        <v>312578.27206599736</v>
      </c>
      <c r="O98" s="164">
        <f t="shared" si="40"/>
        <v>0</v>
      </c>
      <c r="P98" s="164">
        <f t="shared" si="40"/>
        <v>56832.413102908606</v>
      </c>
      <c r="Q98" s="164">
        <f t="shared" si="40"/>
        <v>852486.19654362916</v>
      </c>
      <c r="R98" s="164">
        <f t="shared" si="40"/>
        <v>1932302.0454988927</v>
      </c>
      <c r="S98" s="164">
        <f t="shared" si="40"/>
        <v>5597992.6906364979</v>
      </c>
      <c r="T98" s="164">
        <f t="shared" si="40"/>
        <v>738821.37033781188</v>
      </c>
      <c r="U98" s="164">
        <f t="shared" si="40"/>
        <v>255745.85896308874</v>
      </c>
      <c r="V98" s="164">
        <f t="shared" si="40"/>
        <v>710405.16378635762</v>
      </c>
      <c r="W98" s="164">
        <f t="shared" si="40"/>
        <v>426243.09827181458</v>
      </c>
      <c r="X98" s="164">
        <f t="shared" si="40"/>
        <v>3381528.5796230622</v>
      </c>
      <c r="Y98" s="164">
        <f t="shared" si="40"/>
        <v>0</v>
      </c>
      <c r="Z98" s="164">
        <f t="shared" si="40"/>
        <v>0</v>
      </c>
      <c r="AA98" s="164">
        <f t="shared" si="40"/>
        <v>909318.60964653769</v>
      </c>
      <c r="AB98" s="164">
        <f t="shared" si="40"/>
        <v>511491.71792617749</v>
      </c>
      <c r="AC98" s="164">
        <f t="shared" si="40"/>
        <v>2614291.0027337959</v>
      </c>
      <c r="AD98" s="164">
        <f t="shared" si="40"/>
        <v>653572.75068344898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543270.30542346567</v>
      </c>
      <c r="M99" s="164">
        <f t="shared" si="42"/>
        <v>148164.62875185427</v>
      </c>
      <c r="N99" s="164">
        <f t="shared" si="42"/>
        <v>77610.043631923676</v>
      </c>
      <c r="O99" s="164">
        <f t="shared" si="42"/>
        <v>0</v>
      </c>
      <c r="P99" s="164">
        <f t="shared" si="42"/>
        <v>14110.917023986121</v>
      </c>
      <c r="Q99" s="164">
        <f t="shared" si="42"/>
        <v>211663.75535979183</v>
      </c>
      <c r="R99" s="164">
        <f t="shared" si="42"/>
        <v>479771.17881552817</v>
      </c>
      <c r="S99" s="164">
        <f t="shared" si="42"/>
        <v>1389925.326862633</v>
      </c>
      <c r="T99" s="164">
        <f t="shared" si="42"/>
        <v>183441.92131181958</v>
      </c>
      <c r="U99" s="164">
        <f t="shared" si="42"/>
        <v>63499.126607937549</v>
      </c>
      <c r="V99" s="164">
        <f t="shared" si="42"/>
        <v>176386.46279982652</v>
      </c>
      <c r="W99" s="164">
        <f t="shared" si="42"/>
        <v>105831.87767989592</v>
      </c>
      <c r="X99" s="164">
        <f t="shared" si="42"/>
        <v>839599.56292717427</v>
      </c>
      <c r="Y99" s="164">
        <f t="shared" si="42"/>
        <v>0</v>
      </c>
      <c r="Z99" s="164">
        <f t="shared" si="42"/>
        <v>0</v>
      </c>
      <c r="AA99" s="164">
        <f t="shared" si="42"/>
        <v>225774.67238377794</v>
      </c>
      <c r="AB99" s="164">
        <f t="shared" si="42"/>
        <v>126998.2532158751</v>
      </c>
      <c r="AC99" s="164">
        <f t="shared" si="42"/>
        <v>649102.18310336163</v>
      </c>
      <c r="AD99" s="164">
        <f t="shared" si="42"/>
        <v>162275.54577584041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1629888.3627808187</v>
      </c>
      <c r="M100" s="164">
        <f t="shared" si="44"/>
        <v>444515.00803113234</v>
      </c>
      <c r="N100" s="164">
        <f t="shared" si="44"/>
        <v>232841.19468297411</v>
      </c>
      <c r="O100" s="164">
        <f t="shared" si="44"/>
        <v>0</v>
      </c>
      <c r="P100" s="164">
        <f t="shared" si="44"/>
        <v>42334.762669631651</v>
      </c>
      <c r="Q100" s="164">
        <f t="shared" si="44"/>
        <v>635021.44004447479</v>
      </c>
      <c r="R100" s="164">
        <f t="shared" si="44"/>
        <v>1439381.9307674763</v>
      </c>
      <c r="S100" s="164">
        <f t="shared" si="44"/>
        <v>4169974.1229587179</v>
      </c>
      <c r="T100" s="164">
        <f t="shared" si="44"/>
        <v>550351.91470521153</v>
      </c>
      <c r="U100" s="164">
        <f t="shared" si="44"/>
        <v>190506.43201334245</v>
      </c>
      <c r="V100" s="164">
        <f t="shared" si="44"/>
        <v>529184.53337039566</v>
      </c>
      <c r="W100" s="164">
        <f t="shared" si="44"/>
        <v>317510.72002223739</v>
      </c>
      <c r="X100" s="164">
        <f t="shared" si="44"/>
        <v>2518918.3788430835</v>
      </c>
      <c r="Y100" s="164">
        <f t="shared" si="44"/>
        <v>0</v>
      </c>
      <c r="Z100" s="164">
        <f t="shared" si="44"/>
        <v>0</v>
      </c>
      <c r="AA100" s="164">
        <f t="shared" si="44"/>
        <v>677356.20271410642</v>
      </c>
      <c r="AB100" s="164">
        <f t="shared" si="44"/>
        <v>381012.8640266849</v>
      </c>
      <c r="AC100" s="164">
        <f t="shared" si="44"/>
        <v>1947399.0828030561</v>
      </c>
      <c r="AD100" s="164">
        <f t="shared" si="44"/>
        <v>486849.77070076403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1220863.6964585399</v>
      </c>
      <c r="M101" s="165">
        <f t="shared" si="46"/>
        <v>332962.82630687451</v>
      </c>
      <c r="N101" s="165">
        <f t="shared" si="46"/>
        <v>174409.09949407712</v>
      </c>
      <c r="O101" s="165">
        <f t="shared" si="46"/>
        <v>0</v>
      </c>
      <c r="P101" s="165">
        <f t="shared" si="46"/>
        <v>31710.745362559479</v>
      </c>
      <c r="Q101" s="165">
        <f t="shared" si="46"/>
        <v>475661.18043839216</v>
      </c>
      <c r="R101" s="165">
        <f t="shared" si="46"/>
        <v>1078165.3423270222</v>
      </c>
      <c r="S101" s="165">
        <f t="shared" si="46"/>
        <v>3123508.4182121088</v>
      </c>
      <c r="T101" s="165">
        <f t="shared" si="46"/>
        <v>412239.6897132732</v>
      </c>
      <c r="U101" s="165">
        <f t="shared" si="46"/>
        <v>142698.35413151764</v>
      </c>
      <c r="V101" s="165">
        <f t="shared" si="46"/>
        <v>396384.31703199347</v>
      </c>
      <c r="W101" s="165">
        <f t="shared" si="46"/>
        <v>237830.59021919608</v>
      </c>
      <c r="X101" s="165">
        <f t="shared" si="46"/>
        <v>1886789.349072289</v>
      </c>
      <c r="Y101" s="165">
        <f t="shared" si="46"/>
        <v>0</v>
      </c>
      <c r="Z101" s="165">
        <f t="shared" si="46"/>
        <v>0</v>
      </c>
      <c r="AA101" s="165">
        <f t="shared" si="46"/>
        <v>507371.92580095166</v>
      </c>
      <c r="AB101" s="165">
        <f t="shared" si="46"/>
        <v>285396.70826303528</v>
      </c>
      <c r="AC101" s="165">
        <f t="shared" si="46"/>
        <v>1458694.2866777361</v>
      </c>
      <c r="AD101" s="165">
        <f t="shared" si="46"/>
        <v>364673.57166943402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-23800000.000000007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8300000.0000000009</v>
      </c>
      <c r="Z109" s="130">
        <f t="shared" si="48"/>
        <v>3600000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3000000</v>
      </c>
      <c r="AF109" s="130">
        <f t="shared" si="48"/>
        <v>27000000</v>
      </c>
      <c r="AG109" s="130">
        <f t="shared" si="48"/>
        <v>13100000</v>
      </c>
      <c r="AH109" s="130">
        <f t="shared" si="48"/>
        <v>26900000</v>
      </c>
      <c r="AI109" s="130">
        <f t="shared" si="48"/>
        <v>-100000</v>
      </c>
      <c r="AJ109" s="130">
        <f t="shared" si="48"/>
        <v>1000000</v>
      </c>
      <c r="AK109" s="130">
        <f t="shared" si="48"/>
        <v>3900000</v>
      </c>
      <c r="AL109" s="130">
        <f t="shared" si="48"/>
        <v>67900000</v>
      </c>
      <c r="AM109" s="130">
        <f t="shared" si="48"/>
        <v>37800000</v>
      </c>
      <c r="AN109" s="130">
        <f t="shared" si="48"/>
        <v>9800000</v>
      </c>
      <c r="AO109" s="130">
        <f t="shared" si="48"/>
        <v>-27000000</v>
      </c>
      <c r="AP109" s="130">
        <f t="shared" si="48"/>
        <v>1300000</v>
      </c>
      <c r="AQ109" s="130">
        <f t="shared" si="48"/>
        <v>41600000</v>
      </c>
      <c r="AR109" s="74"/>
      <c r="AS109" s="73" t="s">
        <v>751</v>
      </c>
      <c r="AT109" s="42"/>
    </row>
    <row r="110" spans="1:46" s="1" customFormat="1" x14ac:dyDescent="0.3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5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3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5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1300000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3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5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3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9837160.8505084645</v>
      </c>
      <c r="L129" s="221">
        <f t="shared" si="52"/>
        <v>2058460.3320438059</v>
      </c>
      <c r="M129" s="221">
        <f t="shared" si="52"/>
        <v>6955552.825206086</v>
      </c>
      <c r="N129" s="221">
        <f t="shared" si="52"/>
        <v>1917197.3020544404</v>
      </c>
      <c r="O129" s="221">
        <f t="shared" si="52"/>
        <v>1377202.519071185</v>
      </c>
      <c r="P129" s="221">
        <f t="shared" si="52"/>
        <v>53466.502131007939</v>
      </c>
      <c r="Q129" s="221">
        <f t="shared" si="52"/>
        <v>801997.53196511918</v>
      </c>
      <c r="R129" s="221">
        <f t="shared" si="52"/>
        <v>1817861.07245427</v>
      </c>
      <c r="S129" s="221">
        <f t="shared" si="52"/>
        <v>5266450.4599042824</v>
      </c>
      <c r="T129" s="221">
        <f t="shared" si="52"/>
        <v>695064.52770310326</v>
      </c>
      <c r="U129" s="221">
        <f t="shared" si="52"/>
        <v>240599.25958953574</v>
      </c>
      <c r="V129" s="221">
        <f t="shared" si="52"/>
        <v>668331.27663759934</v>
      </c>
      <c r="W129" s="221">
        <f t="shared" si="52"/>
        <v>400998.76598255959</v>
      </c>
      <c r="X129" s="221">
        <f t="shared" si="52"/>
        <v>3181256.8767949725</v>
      </c>
      <c r="Y129" s="221">
        <f t="shared" si="52"/>
        <v>0</v>
      </c>
      <c r="Z129" s="221">
        <f t="shared" si="52"/>
        <v>0</v>
      </c>
      <c r="AA129" s="221">
        <f t="shared" si="52"/>
        <v>855464.03409612703</v>
      </c>
      <c r="AB129" s="221">
        <f t="shared" si="52"/>
        <v>481198.51917907147</v>
      </c>
      <c r="AC129" s="221">
        <f t="shared" si="52"/>
        <v>2459459.0980263655</v>
      </c>
      <c r="AD129" s="221">
        <f t="shared" si="52"/>
        <v>614864.77450659138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1300000</v>
      </c>
      <c r="AQ129" s="221">
        <f t="shared" si="52"/>
        <v>0</v>
      </c>
      <c r="AR129" s="74"/>
      <c r="AS129" s="73"/>
      <c r="AT129" s="42"/>
    </row>
    <row r="130" spans="1:46" x14ac:dyDescent="0.3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4840000.0000000037</v>
      </c>
      <c r="K130" s="174">
        <f t="shared" si="53"/>
        <v>10162839.149491535</v>
      </c>
      <c r="L130" s="174">
        <f t="shared" si="53"/>
        <v>2126609.655781813</v>
      </c>
      <c r="M130" s="174">
        <f t="shared" si="53"/>
        <v>7185829.8987463554</v>
      </c>
      <c r="N130" s="174">
        <f t="shared" si="53"/>
        <v>1980669.8390635052</v>
      </c>
      <c r="O130" s="174">
        <f t="shared" si="53"/>
        <v>1422797.480928815</v>
      </c>
      <c r="P130" s="174">
        <f t="shared" si="53"/>
        <v>55236.61443589125</v>
      </c>
      <c r="Q130" s="174">
        <f t="shared" si="53"/>
        <v>828549.21653836872</v>
      </c>
      <c r="R130" s="174">
        <f t="shared" si="53"/>
        <v>1878044.8908203025</v>
      </c>
      <c r="S130" s="174">
        <f t="shared" si="53"/>
        <v>5440806.5219352879</v>
      </c>
      <c r="T130" s="174">
        <f t="shared" si="53"/>
        <v>718075.9876665863</v>
      </c>
      <c r="U130" s="174">
        <f t="shared" si="53"/>
        <v>248564.76496151063</v>
      </c>
      <c r="V130" s="174">
        <f t="shared" si="53"/>
        <v>690457.6804486406</v>
      </c>
      <c r="W130" s="174">
        <f t="shared" si="53"/>
        <v>414274.60826918436</v>
      </c>
      <c r="X130" s="174">
        <f t="shared" si="53"/>
        <v>3286578.5589355296</v>
      </c>
      <c r="Y130" s="174">
        <f t="shared" si="53"/>
        <v>0</v>
      </c>
      <c r="Z130" s="174">
        <f t="shared" si="53"/>
        <v>0</v>
      </c>
      <c r="AA130" s="174">
        <f t="shared" si="53"/>
        <v>883785.83097426</v>
      </c>
      <c r="AB130" s="174">
        <f t="shared" si="53"/>
        <v>497129.52992302127</v>
      </c>
      <c r="AC130" s="174">
        <f t="shared" si="53"/>
        <v>2540884.2640509978</v>
      </c>
      <c r="AD130" s="174">
        <f t="shared" si="53"/>
        <v>635221.06601274945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7800000</v>
      </c>
      <c r="L131" s="174">
        <f t="shared" si="54"/>
        <v>528015.80571297382</v>
      </c>
      <c r="M131" s="174">
        <f t="shared" si="54"/>
        <v>644004.31064899289</v>
      </c>
      <c r="N131" s="174">
        <f t="shared" si="54"/>
        <v>3475430.8293875675</v>
      </c>
      <c r="O131" s="174">
        <f t="shared" si="54"/>
        <v>0</v>
      </c>
      <c r="P131" s="174">
        <f t="shared" si="54"/>
        <v>13714.696252285034</v>
      </c>
      <c r="Q131" s="174">
        <f t="shared" si="54"/>
        <v>205720.4437842755</v>
      </c>
      <c r="R131" s="174">
        <f t="shared" si="54"/>
        <v>466299.67257769115</v>
      </c>
      <c r="S131" s="174">
        <f t="shared" si="54"/>
        <v>1350897.5808500757</v>
      </c>
      <c r="T131" s="174">
        <f t="shared" si="54"/>
        <v>178291.05127970543</v>
      </c>
      <c r="U131" s="174">
        <f t="shared" si="54"/>
        <v>61716.133135282646</v>
      </c>
      <c r="V131" s="174">
        <f t="shared" si="54"/>
        <v>171433.70315356291</v>
      </c>
      <c r="W131" s="174">
        <f t="shared" si="54"/>
        <v>102860.22189213775</v>
      </c>
      <c r="X131" s="174">
        <f t="shared" si="54"/>
        <v>816024.42701095948</v>
      </c>
      <c r="Y131" s="174">
        <f t="shared" si="54"/>
        <v>0</v>
      </c>
      <c r="Z131" s="174">
        <f t="shared" si="54"/>
        <v>0</v>
      </c>
      <c r="AA131" s="174">
        <f t="shared" si="54"/>
        <v>219435.14003656054</v>
      </c>
      <c r="AB131" s="174">
        <f t="shared" si="54"/>
        <v>123432.26627056529</v>
      </c>
      <c r="AC131" s="174">
        <f t="shared" si="54"/>
        <v>630876.02760511148</v>
      </c>
      <c r="AD131" s="174">
        <f t="shared" si="54"/>
        <v>157719.00690127787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17380000.000000004</v>
      </c>
      <c r="K132" s="174">
        <f t="shared" si="55"/>
        <v>10800000</v>
      </c>
      <c r="L132" s="174">
        <f t="shared" si="55"/>
        <v>1584122.6890269513</v>
      </c>
      <c r="M132" s="174">
        <f t="shared" si="55"/>
        <v>6532033.4606437143</v>
      </c>
      <c r="N132" s="174">
        <f t="shared" si="55"/>
        <v>1126303.2412895644</v>
      </c>
      <c r="O132" s="174">
        <f t="shared" si="55"/>
        <v>2900000</v>
      </c>
      <c r="P132" s="174">
        <f t="shared" si="55"/>
        <v>41146.043870829904</v>
      </c>
      <c r="Q132" s="174">
        <f t="shared" si="55"/>
        <v>617190.65806244861</v>
      </c>
      <c r="R132" s="174">
        <f t="shared" si="55"/>
        <v>1398965.4916082169</v>
      </c>
      <c r="S132" s="174">
        <f t="shared" si="55"/>
        <v>4052885.3212767458</v>
      </c>
      <c r="T132" s="174">
        <f t="shared" si="55"/>
        <v>534898.57032078877</v>
      </c>
      <c r="U132" s="174">
        <f t="shared" si="55"/>
        <v>185157.19741873458</v>
      </c>
      <c r="V132" s="174">
        <f t="shared" si="55"/>
        <v>514325.54838537384</v>
      </c>
      <c r="W132" s="174">
        <f t="shared" si="55"/>
        <v>308595.3290312243</v>
      </c>
      <c r="X132" s="174">
        <f t="shared" si="55"/>
        <v>2448189.6103143794</v>
      </c>
      <c r="Y132" s="174">
        <f t="shared" si="55"/>
        <v>0</v>
      </c>
      <c r="Z132" s="174">
        <f t="shared" si="55"/>
        <v>0</v>
      </c>
      <c r="AA132" s="174">
        <f t="shared" si="55"/>
        <v>658336.70193327847</v>
      </c>
      <c r="AB132" s="174">
        <f t="shared" si="55"/>
        <v>370314.39483746915</v>
      </c>
      <c r="AC132" s="174">
        <f t="shared" si="55"/>
        <v>1892718.0180581757</v>
      </c>
      <c r="AD132" s="174">
        <f t="shared" si="55"/>
        <v>473179.50451454392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37080000</v>
      </c>
      <c r="K133" s="175">
        <f t="shared" si="56"/>
        <v>13299999.999999998</v>
      </c>
      <c r="L133" s="175">
        <f t="shared" si="56"/>
        <v>1402791.5174344562</v>
      </c>
      <c r="M133" s="175">
        <f t="shared" si="56"/>
        <v>1282579.5047548516</v>
      </c>
      <c r="N133" s="175">
        <f t="shared" si="56"/>
        <v>5000398.7882049223</v>
      </c>
      <c r="O133" s="175">
        <f t="shared" si="56"/>
        <v>1200000</v>
      </c>
      <c r="P133" s="175">
        <f t="shared" si="56"/>
        <v>36436.143309985877</v>
      </c>
      <c r="Q133" s="175">
        <f t="shared" si="56"/>
        <v>546542.14964978816</v>
      </c>
      <c r="R133" s="175">
        <f t="shared" si="56"/>
        <v>1238828.8725395198</v>
      </c>
      <c r="S133" s="175">
        <f t="shared" si="56"/>
        <v>3588960.1160336086</v>
      </c>
      <c r="T133" s="175">
        <f t="shared" si="56"/>
        <v>473669.86302981636</v>
      </c>
      <c r="U133" s="175">
        <f t="shared" si="56"/>
        <v>163962.64489493644</v>
      </c>
      <c r="V133" s="175">
        <f t="shared" si="56"/>
        <v>455451.79137482343</v>
      </c>
      <c r="W133" s="175">
        <f t="shared" si="56"/>
        <v>273271.07482489408</v>
      </c>
      <c r="X133" s="175">
        <f t="shared" si="56"/>
        <v>2167950.5269441595</v>
      </c>
      <c r="Y133" s="175">
        <f t="shared" si="56"/>
        <v>0</v>
      </c>
      <c r="Z133" s="175">
        <f t="shared" si="56"/>
        <v>0</v>
      </c>
      <c r="AA133" s="175">
        <f t="shared" si="56"/>
        <v>582978.29295977403</v>
      </c>
      <c r="AB133" s="175">
        <f t="shared" si="56"/>
        <v>327925.28978987288</v>
      </c>
      <c r="AC133" s="175">
        <f t="shared" si="56"/>
        <v>1676062.5922593502</v>
      </c>
      <c r="AD133" s="175">
        <f t="shared" si="56"/>
        <v>419015.64806483756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3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9837160.8505084645</v>
      </c>
      <c r="L136" s="221">
        <f t="shared" si="57"/>
        <v>2117929.7308751931</v>
      </c>
      <c r="M136" s="221">
        <f t="shared" si="57"/>
        <v>6971771.7521601003</v>
      </c>
      <c r="N136" s="221">
        <f t="shared" si="57"/>
        <v>1925692.9304589243</v>
      </c>
      <c r="O136" s="221">
        <f t="shared" si="57"/>
        <v>1377202.519071185</v>
      </c>
      <c r="P136" s="221">
        <f t="shared" si="57"/>
        <v>55011.161840914116</v>
      </c>
      <c r="Q136" s="221">
        <f t="shared" si="57"/>
        <v>825167.42761371168</v>
      </c>
      <c r="R136" s="221">
        <f t="shared" si="57"/>
        <v>1870379.5025910798</v>
      </c>
      <c r="S136" s="221">
        <f t="shared" si="57"/>
        <v>5418599.4413300399</v>
      </c>
      <c r="T136" s="221">
        <f t="shared" si="57"/>
        <v>715145.10393188347</v>
      </c>
      <c r="U136" s="221">
        <f t="shared" si="57"/>
        <v>247550.22828411352</v>
      </c>
      <c r="V136" s="221">
        <f t="shared" si="57"/>
        <v>687639.52301142644</v>
      </c>
      <c r="W136" s="221">
        <f t="shared" si="57"/>
        <v>412583.71380685584</v>
      </c>
      <c r="X136" s="221">
        <f t="shared" si="57"/>
        <v>3273164.1295343898</v>
      </c>
      <c r="Y136" s="221">
        <f t="shared" si="57"/>
        <v>0</v>
      </c>
      <c r="Z136" s="221">
        <f t="shared" si="57"/>
        <v>0</v>
      </c>
      <c r="AA136" s="221">
        <f t="shared" si="57"/>
        <v>880178.58945462585</v>
      </c>
      <c r="AB136" s="221">
        <f t="shared" si="57"/>
        <v>495100.45656822703</v>
      </c>
      <c r="AC136" s="221">
        <f t="shared" si="57"/>
        <v>2530513.4446820491</v>
      </c>
      <c r="AD136" s="221">
        <f t="shared" si="57"/>
        <v>632628.36117051227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1300000</v>
      </c>
      <c r="AQ136" s="221">
        <f t="shared" si="57"/>
        <v>0</v>
      </c>
      <c r="AR136" s="74"/>
      <c r="AS136" s="73"/>
      <c r="AT136" s="42"/>
    </row>
    <row r="137" spans="1:46" x14ac:dyDescent="0.3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4840000.0000000037</v>
      </c>
      <c r="K137" s="174">
        <f t="shared" si="58"/>
        <v>10162839.149491535</v>
      </c>
      <c r="L137" s="174">
        <f t="shared" si="58"/>
        <v>2188047.9044619813</v>
      </c>
      <c r="M137" s="174">
        <f t="shared" si="58"/>
        <v>7202585.7847500378</v>
      </c>
      <c r="N137" s="174">
        <f t="shared" si="58"/>
        <v>1989446.7317321007</v>
      </c>
      <c r="O137" s="174">
        <f t="shared" si="58"/>
        <v>1422797.480928815</v>
      </c>
      <c r="P137" s="174">
        <f t="shared" si="58"/>
        <v>56832.413102908606</v>
      </c>
      <c r="Q137" s="174">
        <f t="shared" si="58"/>
        <v>852486.19654362916</v>
      </c>
      <c r="R137" s="174">
        <f t="shared" si="58"/>
        <v>1932302.0454988927</v>
      </c>
      <c r="S137" s="174">
        <f t="shared" si="58"/>
        <v>5597992.6906364979</v>
      </c>
      <c r="T137" s="174">
        <f t="shared" si="58"/>
        <v>738821.37033781188</v>
      </c>
      <c r="U137" s="174">
        <f t="shared" si="58"/>
        <v>255745.85896308874</v>
      </c>
      <c r="V137" s="174">
        <f t="shared" si="58"/>
        <v>710405.16378635762</v>
      </c>
      <c r="W137" s="174">
        <f t="shared" si="58"/>
        <v>426243.09827181458</v>
      </c>
      <c r="X137" s="174">
        <f t="shared" si="58"/>
        <v>3381528.5796230622</v>
      </c>
      <c r="Y137" s="174">
        <f t="shared" si="58"/>
        <v>0</v>
      </c>
      <c r="Z137" s="174">
        <f t="shared" si="58"/>
        <v>0</v>
      </c>
      <c r="AA137" s="174">
        <f t="shared" si="58"/>
        <v>909318.60964653769</v>
      </c>
      <c r="AB137" s="174">
        <f t="shared" si="58"/>
        <v>511491.71792617749</v>
      </c>
      <c r="AC137" s="174">
        <f t="shared" si="58"/>
        <v>2614291.0027337959</v>
      </c>
      <c r="AD137" s="174">
        <f t="shared" si="58"/>
        <v>653572.75068344898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7800000</v>
      </c>
      <c r="L138" s="174">
        <f t="shared" si="60"/>
        <v>543270.30542346567</v>
      </c>
      <c r="M138" s="174">
        <f t="shared" si="60"/>
        <v>648164.6287518543</v>
      </c>
      <c r="N138" s="174">
        <f t="shared" si="60"/>
        <v>3477610.0436319239</v>
      </c>
      <c r="O138" s="174">
        <f t="shared" si="60"/>
        <v>0</v>
      </c>
      <c r="P138" s="174">
        <f t="shared" si="60"/>
        <v>14110.917023986121</v>
      </c>
      <c r="Q138" s="174">
        <f t="shared" si="60"/>
        <v>211663.75535979183</v>
      </c>
      <c r="R138" s="174">
        <f t="shared" si="60"/>
        <v>479771.17881552817</v>
      </c>
      <c r="S138" s="174">
        <f t="shared" si="60"/>
        <v>1389925.326862633</v>
      </c>
      <c r="T138" s="174">
        <f t="shared" si="60"/>
        <v>183441.92131181958</v>
      </c>
      <c r="U138" s="174">
        <f t="shared" si="60"/>
        <v>63499.126607937549</v>
      </c>
      <c r="V138" s="174">
        <f t="shared" si="60"/>
        <v>176386.46279982652</v>
      </c>
      <c r="W138" s="174">
        <f t="shared" si="60"/>
        <v>105831.87767989592</v>
      </c>
      <c r="X138" s="174">
        <f t="shared" si="60"/>
        <v>839599.56292717427</v>
      </c>
      <c r="Y138" s="174">
        <f t="shared" si="60"/>
        <v>0</v>
      </c>
      <c r="Z138" s="174">
        <f t="shared" si="60"/>
        <v>0</v>
      </c>
      <c r="AA138" s="174">
        <f t="shared" si="60"/>
        <v>225774.67238377794</v>
      </c>
      <c r="AB138" s="174">
        <f t="shared" si="60"/>
        <v>126998.2532158751</v>
      </c>
      <c r="AC138" s="174">
        <f t="shared" si="60"/>
        <v>649102.18310336163</v>
      </c>
      <c r="AD138" s="174">
        <f t="shared" si="60"/>
        <v>162275.54577584041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17380000.000000004</v>
      </c>
      <c r="K139" s="174">
        <f t="shared" si="62"/>
        <v>10800000</v>
      </c>
      <c r="L139" s="174">
        <f t="shared" si="62"/>
        <v>1629888.3627808187</v>
      </c>
      <c r="M139" s="174">
        <f t="shared" si="62"/>
        <v>6544515.0080311326</v>
      </c>
      <c r="N139" s="174">
        <f t="shared" si="62"/>
        <v>1132841.1946829739</v>
      </c>
      <c r="O139" s="174">
        <f t="shared" si="62"/>
        <v>2900000</v>
      </c>
      <c r="P139" s="174">
        <f t="shared" si="62"/>
        <v>42334.762669631651</v>
      </c>
      <c r="Q139" s="174">
        <f t="shared" si="62"/>
        <v>635021.44004447479</v>
      </c>
      <c r="R139" s="174">
        <f t="shared" si="62"/>
        <v>1439381.9307674763</v>
      </c>
      <c r="S139" s="174">
        <f t="shared" si="62"/>
        <v>4169974.1229587179</v>
      </c>
      <c r="T139" s="174">
        <f t="shared" si="62"/>
        <v>550351.91470521153</v>
      </c>
      <c r="U139" s="174">
        <f t="shared" si="62"/>
        <v>190506.43201334245</v>
      </c>
      <c r="V139" s="174">
        <f t="shared" si="62"/>
        <v>529184.53337039566</v>
      </c>
      <c r="W139" s="174">
        <f t="shared" si="62"/>
        <v>317510.72002223739</v>
      </c>
      <c r="X139" s="174">
        <f t="shared" si="62"/>
        <v>2518918.3788430835</v>
      </c>
      <c r="Y139" s="174">
        <f t="shared" si="62"/>
        <v>0</v>
      </c>
      <c r="Z139" s="174">
        <f t="shared" si="62"/>
        <v>0</v>
      </c>
      <c r="AA139" s="174">
        <f t="shared" si="62"/>
        <v>677356.20271410642</v>
      </c>
      <c r="AB139" s="174">
        <f t="shared" si="62"/>
        <v>381012.8640266849</v>
      </c>
      <c r="AC139" s="174">
        <f t="shared" si="62"/>
        <v>1947399.0828030561</v>
      </c>
      <c r="AD139" s="174">
        <f t="shared" si="62"/>
        <v>486849.77070076403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37080000</v>
      </c>
      <c r="K140" s="175">
        <f t="shared" si="64"/>
        <v>13299999.999999998</v>
      </c>
      <c r="L140" s="175">
        <f t="shared" si="64"/>
        <v>1220863.6964585399</v>
      </c>
      <c r="M140" s="175">
        <f t="shared" si="64"/>
        <v>1232962.8263068744</v>
      </c>
      <c r="N140" s="175">
        <f t="shared" si="64"/>
        <v>4974409.0994940773</v>
      </c>
      <c r="O140" s="175">
        <f t="shared" si="64"/>
        <v>1200000</v>
      </c>
      <c r="P140" s="175">
        <f t="shared" si="64"/>
        <v>31710.745362559479</v>
      </c>
      <c r="Q140" s="175">
        <f t="shared" si="64"/>
        <v>475661.18043839216</v>
      </c>
      <c r="R140" s="175">
        <f t="shared" si="64"/>
        <v>1078165.3423270222</v>
      </c>
      <c r="S140" s="175">
        <f t="shared" si="64"/>
        <v>3123508.4182121088</v>
      </c>
      <c r="T140" s="175">
        <f t="shared" si="64"/>
        <v>412239.6897132732</v>
      </c>
      <c r="U140" s="175">
        <f t="shared" si="64"/>
        <v>142698.35413151764</v>
      </c>
      <c r="V140" s="175">
        <f t="shared" si="64"/>
        <v>396384.31703199347</v>
      </c>
      <c r="W140" s="175">
        <f t="shared" si="64"/>
        <v>237830.59021919608</v>
      </c>
      <c r="X140" s="175">
        <f t="shared" si="64"/>
        <v>1886789.349072289</v>
      </c>
      <c r="Y140" s="175">
        <f t="shared" si="64"/>
        <v>0</v>
      </c>
      <c r="Z140" s="175">
        <f t="shared" si="64"/>
        <v>0</v>
      </c>
      <c r="AA140" s="175">
        <f t="shared" si="64"/>
        <v>507371.92580095166</v>
      </c>
      <c r="AB140" s="175">
        <f t="shared" si="64"/>
        <v>285396.70826303528</v>
      </c>
      <c r="AC140" s="175">
        <f t="shared" si="64"/>
        <v>1458694.2866777361</v>
      </c>
      <c r="AD140" s="175">
        <f t="shared" si="64"/>
        <v>364673.57166943402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 xr:uid="{FE58079A-75BC-4940-9249-4D51F0C5AF1C}"/>
    <hyperlink ref="B5:H5" location="'Model map'!A4" tooltip="Click to return to model map" display="'Model map'!A4" xr:uid="{CC564AFA-0C63-4F0E-BF4E-E9D89C31704B}"/>
    <hyperlink ref="B5:F5" location="'Model map'!A4" tooltip="Click to return to model map" display="'Model map'!A4" xr:uid="{D0116607-6512-432B-9C2C-641F1929A2F8}"/>
    <hyperlink ref="A1" location="Index!A1" display="Index!A1" xr:uid="{60D2E758-B4A4-432E-9359-ACD27A9F0BE3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4.5" x14ac:dyDescent="0.35"/>
  <cols>
    <col min="1" max="5" width="2.7265625" customWidth="1"/>
    <col min="6" max="6" width="60.7265625" customWidth="1"/>
    <col min="7" max="8" width="20.7265625" customWidth="1"/>
    <col min="9" max="9" width="2.7265625" customWidth="1"/>
    <col min="10" max="41" width="20.7265625" customWidth="1"/>
    <col min="42" max="42" width="20.7265625" style="17" customWidth="1"/>
    <col min="43" max="43" width="20.7265625" customWidth="1"/>
    <col min="44" max="44" width="2.7265625" customWidth="1"/>
    <col min="45" max="45" width="40.7265625" customWidth="1"/>
    <col min="46" max="46" width="2.7265625" customWidth="1"/>
    <col min="47" max="16384" width="9.1796875" hidden="1"/>
  </cols>
  <sheetData>
    <row r="1" spans="1:46" x14ac:dyDescent="0.3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5">
      <c r="A2" s="96" t="str">
        <f>Cover!D21&amp;" - "&amp;Cover!D23</f>
        <v>Southern Electric Power Distribution plc 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8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9837160.8505084645</v>
      </c>
      <c r="L21" s="156">
        <f>Expenditure!L129</f>
        <v>2058460.3320438059</v>
      </c>
      <c r="M21" s="156">
        <f>Expenditure!M129</f>
        <v>6955552.825206086</v>
      </c>
      <c r="N21" s="156">
        <f>Expenditure!N129</f>
        <v>1917197.3020544404</v>
      </c>
      <c r="O21" s="156">
        <f>Expenditure!O129</f>
        <v>1377202.519071185</v>
      </c>
      <c r="P21" s="156">
        <f>Expenditure!P129</f>
        <v>53466.502131007939</v>
      </c>
      <c r="Q21" s="156">
        <f>Expenditure!Q129</f>
        <v>801997.53196511918</v>
      </c>
      <c r="R21" s="156">
        <f>Expenditure!R129</f>
        <v>1817861.07245427</v>
      </c>
      <c r="S21" s="156">
        <f>Expenditure!S129</f>
        <v>5266450.4599042824</v>
      </c>
      <c r="T21" s="156">
        <f>Expenditure!T129</f>
        <v>695064.52770310326</v>
      </c>
      <c r="U21" s="156">
        <f>Expenditure!U129</f>
        <v>240599.25958953574</v>
      </c>
      <c r="V21" s="156">
        <f>Expenditure!V129</f>
        <v>668331.27663759934</v>
      </c>
      <c r="W21" s="156">
        <f>Expenditure!W129</f>
        <v>400998.76598255959</v>
      </c>
      <c r="X21" s="156">
        <f>Expenditure!X129</f>
        <v>3181256.8767949725</v>
      </c>
      <c r="Y21" s="156">
        <f>Expenditure!Y129</f>
        <v>0</v>
      </c>
      <c r="Z21" s="156">
        <f>Expenditure!Z129</f>
        <v>0</v>
      </c>
      <c r="AA21" s="156">
        <f>Expenditure!AA129</f>
        <v>855464.03409612703</v>
      </c>
      <c r="AB21" s="156">
        <f>Expenditure!AB129</f>
        <v>481198.51917907147</v>
      </c>
      <c r="AC21" s="156">
        <f>Expenditure!AC129</f>
        <v>2459459.0980263655</v>
      </c>
      <c r="AD21" s="156">
        <f>Expenditure!AD129</f>
        <v>614864.77450659138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1300000</v>
      </c>
      <c r="AQ21" s="156">
        <f>Expenditure!AQ129</f>
        <v>0</v>
      </c>
      <c r="AR21" s="74"/>
      <c r="AS21" s="73"/>
      <c r="AT21" s="42"/>
    </row>
    <row r="22" spans="1:46" x14ac:dyDescent="0.3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4840000.0000000037</v>
      </c>
      <c r="K22" s="152">
        <f>Expenditure!K130</f>
        <v>10162839.149491535</v>
      </c>
      <c r="L22" s="152">
        <f>Expenditure!L130</f>
        <v>2126609.655781813</v>
      </c>
      <c r="M22" s="152">
        <f>Expenditure!M130</f>
        <v>7185829.8987463554</v>
      </c>
      <c r="N22" s="152">
        <f>Expenditure!N130</f>
        <v>1980669.8390635052</v>
      </c>
      <c r="O22" s="152">
        <f>Expenditure!O130</f>
        <v>1422797.480928815</v>
      </c>
      <c r="P22" s="152">
        <f>Expenditure!P130</f>
        <v>55236.61443589125</v>
      </c>
      <c r="Q22" s="152">
        <f>Expenditure!Q130</f>
        <v>828549.21653836872</v>
      </c>
      <c r="R22" s="152">
        <f>Expenditure!R130</f>
        <v>1878044.8908203025</v>
      </c>
      <c r="S22" s="152">
        <f>Expenditure!S130</f>
        <v>5440806.5219352879</v>
      </c>
      <c r="T22" s="152">
        <f>Expenditure!T130</f>
        <v>718075.9876665863</v>
      </c>
      <c r="U22" s="152">
        <f>Expenditure!U130</f>
        <v>248564.76496151063</v>
      </c>
      <c r="V22" s="152">
        <f>Expenditure!V130</f>
        <v>690457.6804486406</v>
      </c>
      <c r="W22" s="152">
        <f>Expenditure!W130</f>
        <v>414274.60826918436</v>
      </c>
      <c r="X22" s="152">
        <f>Expenditure!X130</f>
        <v>3286578.5589355296</v>
      </c>
      <c r="Y22" s="152">
        <f>Expenditure!Y130</f>
        <v>0</v>
      </c>
      <c r="Z22" s="152">
        <f>Expenditure!Z130</f>
        <v>0</v>
      </c>
      <c r="AA22" s="152">
        <f>Expenditure!AA130</f>
        <v>883785.83097426</v>
      </c>
      <c r="AB22" s="152">
        <f>Expenditure!AB130</f>
        <v>497129.52992302127</v>
      </c>
      <c r="AC22" s="152">
        <f>Expenditure!AC130</f>
        <v>2540884.2640509978</v>
      </c>
      <c r="AD22" s="152">
        <f>Expenditure!AD130</f>
        <v>635221.06601274945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7800000</v>
      </c>
      <c r="L23" s="152">
        <f>Expenditure!L131</f>
        <v>528015.80571297382</v>
      </c>
      <c r="M23" s="152">
        <f>Expenditure!M131</f>
        <v>644004.31064899289</v>
      </c>
      <c r="N23" s="152">
        <f>Expenditure!N131</f>
        <v>3475430.8293875675</v>
      </c>
      <c r="O23" s="152">
        <f>Expenditure!O131</f>
        <v>0</v>
      </c>
      <c r="P23" s="152">
        <f>Expenditure!P131</f>
        <v>13714.696252285034</v>
      </c>
      <c r="Q23" s="152">
        <f>Expenditure!Q131</f>
        <v>205720.4437842755</v>
      </c>
      <c r="R23" s="152">
        <f>Expenditure!R131</f>
        <v>466299.67257769115</v>
      </c>
      <c r="S23" s="152">
        <f>Expenditure!S131</f>
        <v>1350897.5808500757</v>
      </c>
      <c r="T23" s="152">
        <f>Expenditure!T131</f>
        <v>178291.05127970543</v>
      </c>
      <c r="U23" s="152">
        <f>Expenditure!U131</f>
        <v>61716.133135282646</v>
      </c>
      <c r="V23" s="152">
        <f>Expenditure!V131</f>
        <v>171433.70315356291</v>
      </c>
      <c r="W23" s="152">
        <f>Expenditure!W131</f>
        <v>102860.22189213775</v>
      </c>
      <c r="X23" s="152">
        <f>Expenditure!X131</f>
        <v>816024.42701095948</v>
      </c>
      <c r="Y23" s="152">
        <f>Expenditure!Y131</f>
        <v>0</v>
      </c>
      <c r="Z23" s="152">
        <f>Expenditure!Z131</f>
        <v>0</v>
      </c>
      <c r="AA23" s="152">
        <f>Expenditure!AA131</f>
        <v>219435.14003656054</v>
      </c>
      <c r="AB23" s="152">
        <f>Expenditure!AB131</f>
        <v>123432.26627056529</v>
      </c>
      <c r="AC23" s="152">
        <f>Expenditure!AC131</f>
        <v>630876.02760511148</v>
      </c>
      <c r="AD23" s="152">
        <f>Expenditure!AD131</f>
        <v>157719.00690127787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17380000.000000004</v>
      </c>
      <c r="K24" s="152">
        <f>Expenditure!K132</f>
        <v>10800000</v>
      </c>
      <c r="L24" s="152">
        <f>Expenditure!L132</f>
        <v>1584122.6890269513</v>
      </c>
      <c r="M24" s="152">
        <f>Expenditure!M132</f>
        <v>6532033.4606437143</v>
      </c>
      <c r="N24" s="152">
        <f>Expenditure!N132</f>
        <v>1126303.2412895644</v>
      </c>
      <c r="O24" s="152">
        <f>Expenditure!O132</f>
        <v>2900000</v>
      </c>
      <c r="P24" s="152">
        <f>Expenditure!P132</f>
        <v>41146.043870829904</v>
      </c>
      <c r="Q24" s="152">
        <f>Expenditure!Q132</f>
        <v>617190.65806244861</v>
      </c>
      <c r="R24" s="152">
        <f>Expenditure!R132</f>
        <v>1398965.4916082169</v>
      </c>
      <c r="S24" s="152">
        <f>Expenditure!S132</f>
        <v>4052885.3212767458</v>
      </c>
      <c r="T24" s="152">
        <f>Expenditure!T132</f>
        <v>534898.57032078877</v>
      </c>
      <c r="U24" s="152">
        <f>Expenditure!U132</f>
        <v>185157.19741873458</v>
      </c>
      <c r="V24" s="152">
        <f>Expenditure!V132</f>
        <v>514325.54838537384</v>
      </c>
      <c r="W24" s="152">
        <f>Expenditure!W132</f>
        <v>308595.3290312243</v>
      </c>
      <c r="X24" s="152">
        <f>Expenditure!X132</f>
        <v>2448189.6103143794</v>
      </c>
      <c r="Y24" s="152">
        <f>Expenditure!Y132</f>
        <v>0</v>
      </c>
      <c r="Z24" s="152">
        <f>Expenditure!Z132</f>
        <v>0</v>
      </c>
      <c r="AA24" s="152">
        <f>Expenditure!AA132</f>
        <v>658336.70193327847</v>
      </c>
      <c r="AB24" s="152">
        <f>Expenditure!AB132</f>
        <v>370314.39483746915</v>
      </c>
      <c r="AC24" s="152">
        <f>Expenditure!AC132</f>
        <v>1892718.0180581757</v>
      </c>
      <c r="AD24" s="152">
        <f>Expenditure!AD132</f>
        <v>473179.50451454392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37080000</v>
      </c>
      <c r="K25" s="162">
        <f>Expenditure!K133</f>
        <v>13299999.999999998</v>
      </c>
      <c r="L25" s="162">
        <f>Expenditure!L133</f>
        <v>1402791.5174344562</v>
      </c>
      <c r="M25" s="162">
        <f>Expenditure!M133</f>
        <v>1282579.5047548516</v>
      </c>
      <c r="N25" s="162">
        <f>Expenditure!N133</f>
        <v>5000398.7882049223</v>
      </c>
      <c r="O25" s="162">
        <f>Expenditure!O133</f>
        <v>1200000</v>
      </c>
      <c r="P25" s="162">
        <f>Expenditure!P133</f>
        <v>36436.143309985877</v>
      </c>
      <c r="Q25" s="162">
        <f>Expenditure!Q133</f>
        <v>546542.14964978816</v>
      </c>
      <c r="R25" s="162">
        <f>Expenditure!R133</f>
        <v>1238828.8725395198</v>
      </c>
      <c r="S25" s="162">
        <f>Expenditure!S133</f>
        <v>3588960.1160336086</v>
      </c>
      <c r="T25" s="162">
        <f>Expenditure!T133</f>
        <v>473669.86302981636</v>
      </c>
      <c r="U25" s="162">
        <f>Expenditure!U133</f>
        <v>163962.64489493644</v>
      </c>
      <c r="V25" s="162">
        <f>Expenditure!V133</f>
        <v>455451.79137482343</v>
      </c>
      <c r="W25" s="162">
        <f>Expenditure!W133</f>
        <v>273271.07482489408</v>
      </c>
      <c r="X25" s="162">
        <f>Expenditure!X133</f>
        <v>2167950.5269441595</v>
      </c>
      <c r="Y25" s="162">
        <f>Expenditure!Y133</f>
        <v>0</v>
      </c>
      <c r="Z25" s="162">
        <f>Expenditure!Z133</f>
        <v>0</v>
      </c>
      <c r="AA25" s="162">
        <f>Expenditure!AA133</f>
        <v>582978.29295977403</v>
      </c>
      <c r="AB25" s="162">
        <f>Expenditure!AB133</f>
        <v>327925.28978987288</v>
      </c>
      <c r="AC25" s="162">
        <f>Expenditure!AC133</f>
        <v>1676062.5922593502</v>
      </c>
      <c r="AD25" s="162">
        <f>Expenditure!AD133</f>
        <v>419015.64806483756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9837160.8505084645</v>
      </c>
      <c r="L28" s="156">
        <f>Expenditure!L136</f>
        <v>2117929.7308751931</v>
      </c>
      <c r="M28" s="156">
        <f>Expenditure!M136</f>
        <v>6971771.7521601003</v>
      </c>
      <c r="N28" s="156">
        <f>Expenditure!N136</f>
        <v>1925692.9304589243</v>
      </c>
      <c r="O28" s="156">
        <f>Expenditure!O136</f>
        <v>1377202.519071185</v>
      </c>
      <c r="P28" s="156">
        <f>Expenditure!P136</f>
        <v>55011.161840914116</v>
      </c>
      <c r="Q28" s="156">
        <f>Expenditure!Q136</f>
        <v>825167.42761371168</v>
      </c>
      <c r="R28" s="156">
        <f>Expenditure!R136</f>
        <v>1870379.5025910798</v>
      </c>
      <c r="S28" s="156">
        <f>Expenditure!S136</f>
        <v>5418599.4413300399</v>
      </c>
      <c r="T28" s="156">
        <f>Expenditure!T136</f>
        <v>715145.10393188347</v>
      </c>
      <c r="U28" s="156">
        <f>Expenditure!U136</f>
        <v>247550.22828411352</v>
      </c>
      <c r="V28" s="156">
        <f>Expenditure!V136</f>
        <v>687639.52301142644</v>
      </c>
      <c r="W28" s="156">
        <f>Expenditure!W136</f>
        <v>412583.71380685584</v>
      </c>
      <c r="X28" s="156">
        <f>Expenditure!X136</f>
        <v>3273164.1295343898</v>
      </c>
      <c r="Y28" s="156">
        <f>Expenditure!Y136</f>
        <v>0</v>
      </c>
      <c r="Z28" s="156">
        <f>Expenditure!Z136</f>
        <v>0</v>
      </c>
      <c r="AA28" s="156">
        <f>Expenditure!AA136</f>
        <v>880178.58945462585</v>
      </c>
      <c r="AB28" s="156">
        <f>Expenditure!AB136</f>
        <v>495100.45656822703</v>
      </c>
      <c r="AC28" s="156">
        <f>Expenditure!AC136</f>
        <v>2530513.4446820491</v>
      </c>
      <c r="AD28" s="156">
        <f>Expenditure!AD136</f>
        <v>632628.36117051227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1300000</v>
      </c>
      <c r="AQ28" s="156">
        <f>Expenditure!AQ136</f>
        <v>0</v>
      </c>
      <c r="AR28" s="74"/>
      <c r="AS28" s="73"/>
      <c r="AT28" s="42"/>
    </row>
    <row r="29" spans="1:46" x14ac:dyDescent="0.3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4840000.0000000037</v>
      </c>
      <c r="K29" s="152">
        <f>Expenditure!K137</f>
        <v>10162839.149491535</v>
      </c>
      <c r="L29" s="152">
        <f>Expenditure!L137</f>
        <v>2188047.9044619813</v>
      </c>
      <c r="M29" s="152">
        <f>Expenditure!M137</f>
        <v>7202585.7847500378</v>
      </c>
      <c r="N29" s="152">
        <f>Expenditure!N137</f>
        <v>1989446.7317321007</v>
      </c>
      <c r="O29" s="152">
        <f>Expenditure!O137</f>
        <v>1422797.480928815</v>
      </c>
      <c r="P29" s="152">
        <f>Expenditure!P137</f>
        <v>56832.413102908606</v>
      </c>
      <c r="Q29" s="152">
        <f>Expenditure!Q137</f>
        <v>852486.19654362916</v>
      </c>
      <c r="R29" s="152">
        <f>Expenditure!R137</f>
        <v>1932302.0454988927</v>
      </c>
      <c r="S29" s="152">
        <f>Expenditure!S137</f>
        <v>5597992.6906364979</v>
      </c>
      <c r="T29" s="152">
        <f>Expenditure!T137</f>
        <v>738821.37033781188</v>
      </c>
      <c r="U29" s="152">
        <f>Expenditure!U137</f>
        <v>255745.85896308874</v>
      </c>
      <c r="V29" s="152">
        <f>Expenditure!V137</f>
        <v>710405.16378635762</v>
      </c>
      <c r="W29" s="152">
        <f>Expenditure!W137</f>
        <v>426243.09827181458</v>
      </c>
      <c r="X29" s="152">
        <f>Expenditure!X137</f>
        <v>3381528.5796230622</v>
      </c>
      <c r="Y29" s="152">
        <f>Expenditure!Y137</f>
        <v>0</v>
      </c>
      <c r="Z29" s="152">
        <f>Expenditure!Z137</f>
        <v>0</v>
      </c>
      <c r="AA29" s="152">
        <f>Expenditure!AA137</f>
        <v>909318.60964653769</v>
      </c>
      <c r="AB29" s="152">
        <f>Expenditure!AB137</f>
        <v>511491.71792617749</v>
      </c>
      <c r="AC29" s="152">
        <f>Expenditure!AC137</f>
        <v>2614291.0027337959</v>
      </c>
      <c r="AD29" s="152">
        <f>Expenditure!AD137</f>
        <v>653572.75068344898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7800000</v>
      </c>
      <c r="L30" s="152">
        <f>Expenditure!L138</f>
        <v>543270.30542346567</v>
      </c>
      <c r="M30" s="152">
        <f>Expenditure!M138</f>
        <v>648164.6287518543</v>
      </c>
      <c r="N30" s="152">
        <f>Expenditure!N138</f>
        <v>3477610.0436319239</v>
      </c>
      <c r="O30" s="152">
        <f>Expenditure!O138</f>
        <v>0</v>
      </c>
      <c r="P30" s="152">
        <f>Expenditure!P138</f>
        <v>14110.917023986121</v>
      </c>
      <c r="Q30" s="152">
        <f>Expenditure!Q138</f>
        <v>211663.75535979183</v>
      </c>
      <c r="R30" s="152">
        <f>Expenditure!R138</f>
        <v>479771.17881552817</v>
      </c>
      <c r="S30" s="152">
        <f>Expenditure!S138</f>
        <v>1389925.326862633</v>
      </c>
      <c r="T30" s="152">
        <f>Expenditure!T138</f>
        <v>183441.92131181958</v>
      </c>
      <c r="U30" s="152">
        <f>Expenditure!U138</f>
        <v>63499.126607937549</v>
      </c>
      <c r="V30" s="152">
        <f>Expenditure!V138</f>
        <v>176386.46279982652</v>
      </c>
      <c r="W30" s="152">
        <f>Expenditure!W138</f>
        <v>105831.87767989592</v>
      </c>
      <c r="X30" s="152">
        <f>Expenditure!X138</f>
        <v>839599.56292717427</v>
      </c>
      <c r="Y30" s="152">
        <f>Expenditure!Y138</f>
        <v>0</v>
      </c>
      <c r="Z30" s="152">
        <f>Expenditure!Z138</f>
        <v>0</v>
      </c>
      <c r="AA30" s="152">
        <f>Expenditure!AA138</f>
        <v>225774.67238377794</v>
      </c>
      <c r="AB30" s="152">
        <f>Expenditure!AB138</f>
        <v>126998.2532158751</v>
      </c>
      <c r="AC30" s="152">
        <f>Expenditure!AC138</f>
        <v>649102.18310336163</v>
      </c>
      <c r="AD30" s="152">
        <f>Expenditure!AD138</f>
        <v>162275.54577584041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17380000.000000004</v>
      </c>
      <c r="K31" s="152">
        <f>Expenditure!K139</f>
        <v>10800000</v>
      </c>
      <c r="L31" s="152">
        <f>Expenditure!L139</f>
        <v>1629888.3627808187</v>
      </c>
      <c r="M31" s="152">
        <f>Expenditure!M139</f>
        <v>6544515.0080311326</v>
      </c>
      <c r="N31" s="152">
        <f>Expenditure!N139</f>
        <v>1132841.1946829739</v>
      </c>
      <c r="O31" s="152">
        <f>Expenditure!O139</f>
        <v>2900000</v>
      </c>
      <c r="P31" s="152">
        <f>Expenditure!P139</f>
        <v>42334.762669631651</v>
      </c>
      <c r="Q31" s="152">
        <f>Expenditure!Q139</f>
        <v>635021.44004447479</v>
      </c>
      <c r="R31" s="152">
        <f>Expenditure!R139</f>
        <v>1439381.9307674763</v>
      </c>
      <c r="S31" s="152">
        <f>Expenditure!S139</f>
        <v>4169974.1229587179</v>
      </c>
      <c r="T31" s="152">
        <f>Expenditure!T139</f>
        <v>550351.91470521153</v>
      </c>
      <c r="U31" s="152">
        <f>Expenditure!U139</f>
        <v>190506.43201334245</v>
      </c>
      <c r="V31" s="152">
        <f>Expenditure!V139</f>
        <v>529184.53337039566</v>
      </c>
      <c r="W31" s="152">
        <f>Expenditure!W139</f>
        <v>317510.72002223739</v>
      </c>
      <c r="X31" s="152">
        <f>Expenditure!X139</f>
        <v>2518918.3788430835</v>
      </c>
      <c r="Y31" s="152">
        <f>Expenditure!Y139</f>
        <v>0</v>
      </c>
      <c r="Z31" s="152">
        <f>Expenditure!Z139</f>
        <v>0</v>
      </c>
      <c r="AA31" s="152">
        <f>Expenditure!AA139</f>
        <v>677356.20271410642</v>
      </c>
      <c r="AB31" s="152">
        <f>Expenditure!AB139</f>
        <v>381012.8640266849</v>
      </c>
      <c r="AC31" s="152">
        <f>Expenditure!AC139</f>
        <v>1947399.0828030561</v>
      </c>
      <c r="AD31" s="152">
        <f>Expenditure!AD139</f>
        <v>486849.77070076403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37080000</v>
      </c>
      <c r="K32" s="162">
        <f>Expenditure!K140</f>
        <v>13299999.999999998</v>
      </c>
      <c r="L32" s="162">
        <f>Expenditure!L140</f>
        <v>1220863.6964585399</v>
      </c>
      <c r="M32" s="162">
        <f>Expenditure!M140</f>
        <v>1232962.8263068744</v>
      </c>
      <c r="N32" s="162">
        <f>Expenditure!N140</f>
        <v>4974409.0994940773</v>
      </c>
      <c r="O32" s="162">
        <f>Expenditure!O140</f>
        <v>1200000</v>
      </c>
      <c r="P32" s="162">
        <f>Expenditure!P140</f>
        <v>31710.745362559479</v>
      </c>
      <c r="Q32" s="162">
        <f>Expenditure!Q140</f>
        <v>475661.18043839216</v>
      </c>
      <c r="R32" s="162">
        <f>Expenditure!R140</f>
        <v>1078165.3423270222</v>
      </c>
      <c r="S32" s="162">
        <f>Expenditure!S140</f>
        <v>3123508.4182121088</v>
      </c>
      <c r="T32" s="162">
        <f>Expenditure!T140</f>
        <v>412239.6897132732</v>
      </c>
      <c r="U32" s="162">
        <f>Expenditure!U140</f>
        <v>142698.35413151764</v>
      </c>
      <c r="V32" s="162">
        <f>Expenditure!V140</f>
        <v>396384.31703199347</v>
      </c>
      <c r="W32" s="162">
        <f>Expenditure!W140</f>
        <v>237830.59021919608</v>
      </c>
      <c r="X32" s="162">
        <f>Expenditure!X140</f>
        <v>1886789.349072289</v>
      </c>
      <c r="Y32" s="162">
        <f>Expenditure!Y140</f>
        <v>0</v>
      </c>
      <c r="Z32" s="162">
        <f>Expenditure!Z140</f>
        <v>0</v>
      </c>
      <c r="AA32" s="162">
        <f>Expenditure!AA140</f>
        <v>507371.92580095166</v>
      </c>
      <c r="AB32" s="162">
        <f>Expenditure!AB140</f>
        <v>285396.70826303528</v>
      </c>
      <c r="AC32" s="162">
        <f>Expenditure!AC140</f>
        <v>1458694.2866777361</v>
      </c>
      <c r="AD32" s="162">
        <f>Expenditure!AD140</f>
        <v>364673.57166943402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3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3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19033741.051579036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18320850.961445555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5688900.755344878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15690087.937487133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12465999.294143412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71199580.000000015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3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3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19338445.105468281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18635642.834317531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5767060.4138108715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15924578.055023279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11533853.591380036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71199579.999999985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3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5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2.9802322387695313E-8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3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0.26732940070122652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0.25731684037245095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7.9900762832377334E-2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0.22036770353823898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0.17508529255570623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3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0.27160897726458899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0.26173810062246905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8.099851732005825E-2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0.2236611234929094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0.16199328129997451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 xr:uid="{725980B3-994C-4632-8A8D-995B587C789D}"/>
    <hyperlink ref="B5:H5" location="'Model map'!A4" tooltip="Click to return to model map" display="'Model map'!A4" xr:uid="{653530C5-7F63-49AE-B200-C1CDAF747FFD}"/>
    <hyperlink ref="B5:F5" location="'Model map'!A4" tooltip="Click to return to model map" display="'Model map'!A4" xr:uid="{436A6CDB-5A94-4570-AD91-E1E947278337}"/>
    <hyperlink ref="A1" location="Index!A1" display="Index!A1" xr:uid="{7DF30FA6-8489-4C95-BF97-065F22B4D39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90CFB661AC84D96B569471696442A" ma:contentTypeVersion="9" ma:contentTypeDescription="Create a new document." ma:contentTypeScope="" ma:versionID="5c39b82226b3067bdbdb76e45d54210d">
  <xsd:schema xmlns:xsd="http://www.w3.org/2001/XMLSchema" xmlns:xs="http://www.w3.org/2001/XMLSchema" xmlns:p="http://schemas.microsoft.com/office/2006/metadata/properties" xmlns:ns2="375f405a-1d4b-4796-a028-0e90b458cbcf" targetNamespace="http://schemas.microsoft.com/office/2006/metadata/properties" ma:root="true" ma:fieldsID="3ab3773445034c849f80e8364b91b05a" ns2:_="">
    <xsd:import namespace="375f405a-1d4b-4796-a028-0e90b458cb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405a-1d4b-4796-a028-0e90b458c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8C5105-D3A8-45EB-94B0-AA4D53269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5f405a-1d4b-4796-a028-0e90b458c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75f405a-1d4b-4796-a028-0e90b458cb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2020-12-29T16:56:14Z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0x010100B0890CFB661AC84D96B569471696442A</vt:lpwstr>
  </property>
</Properties>
</file>